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drawings/drawing1.xml" ContentType="application/vnd.openxmlformats-officedocument.drawing+xml"/>
  <Override PartName="/xl/tables/table3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workbookProtection workbookPassword="BF59" lockStructure="1"/>
  <bookViews>
    <workbookView xWindow="480" yWindow="672" windowWidth="20376" windowHeight="8436"/>
  </bookViews>
  <sheets>
    <sheet name="Page d'accueil" sheetId="5" r:id="rId1"/>
    <sheet name="Médicaments" sheetId="1" r:id="rId2"/>
    <sheet name="Médicaments manquant" sheetId="23" r:id="rId3"/>
    <sheet name="Roh_Medikamente" sheetId="18" state="hidden" r:id="rId4"/>
    <sheet name="Implants" sheetId="11" r:id="rId5"/>
    <sheet name="Implants - Schéma produits" sheetId="22" r:id="rId6"/>
    <sheet name="Procédés onéreux" sheetId="10" r:id="rId7"/>
    <sheet name="Procédés onéreux - schéma frais" sheetId="21" r:id="rId8"/>
    <sheet name="Coeurs artificiels" sheetId="9" r:id="rId9"/>
    <sheet name="Annexe" sheetId="12" r:id="rId10"/>
    <sheet name="Cours annuel moyen" sheetId="13" r:id="rId11"/>
    <sheet name="Mediliste" sheetId="17" state="hidden" r:id="rId12"/>
  </sheets>
  <definedNames>
    <definedName name="_xlnm._FilterDatabase" localSheetId="9" hidden="1">Annexe!$B$7:$C$354</definedName>
    <definedName name="_xlnm._FilterDatabase" localSheetId="8" hidden="1">'Coeurs artificiels'!$B$19:$I$19</definedName>
    <definedName name="_xlnm._FilterDatabase" localSheetId="10" hidden="1">'Cours annuel moyen'!$B$12:$D$191</definedName>
    <definedName name="_xlnm._FilterDatabase" localSheetId="4" hidden="1">Implants!$B$18:$D$18</definedName>
    <definedName name="_xlnm._FilterDatabase" localSheetId="1" hidden="1">Médicaments!$B$19:$F$572</definedName>
    <definedName name="_xlnm._FilterDatabase" localSheetId="6" hidden="1">'Procédés onéreux'!$B$20:$E$20</definedName>
    <definedName name="_xlnm._FilterDatabase" localSheetId="3" hidden="1">Roh_Medikamente!$A$1:$I$1</definedName>
    <definedName name="I10_">Implants!$C$29</definedName>
    <definedName name="I11_">Implants!$C$30</definedName>
    <definedName name="I12_">Implants!$C$31</definedName>
    <definedName name="I13_">Implants!$C$32</definedName>
    <definedName name="I14_">Implants!$C$33</definedName>
    <definedName name="I15_">Implants!$C$34</definedName>
    <definedName name="I16_">Implants!$C$35</definedName>
    <definedName name="I17_">Implants!$C$36</definedName>
    <definedName name="I18_">Implants!$C$37</definedName>
    <definedName name="I19_">Implants!$C$38</definedName>
    <definedName name="I1a1b_">Implants!$C$19:$C$20</definedName>
    <definedName name="I2_">Implants!$C$21</definedName>
    <definedName name="I20_">Implants!$C$39</definedName>
    <definedName name="I21_">Implants!$C$40</definedName>
    <definedName name="I22_">Implants!$C$41</definedName>
    <definedName name="I23_">Implants!$C$42</definedName>
    <definedName name="I24_">Implants!$C$43</definedName>
    <definedName name="I25_">Implants!$C$44</definedName>
    <definedName name="I26_">Implants!$C$45</definedName>
    <definedName name="I27_">Implants!$C$46</definedName>
    <definedName name="I28_">Implants!$C$47</definedName>
    <definedName name="I29_">Implants!$C$48</definedName>
    <definedName name="I3_">Implants!$C$22</definedName>
    <definedName name="I30_">Implants!$C$49</definedName>
    <definedName name="I31_">Implants!$C$50</definedName>
    <definedName name="I32_">Implants!$C$51</definedName>
    <definedName name="I33_">Implants!$C$52</definedName>
    <definedName name="I4_">Implants!$C$23</definedName>
    <definedName name="I5_">Implants!$C$24</definedName>
    <definedName name="I6_">Implants!$C$25</definedName>
    <definedName name="I7_">Implants!$C$26</definedName>
    <definedName name="I8_">Implants!$C$27</definedName>
    <definedName name="I9_">Implants!$C$28</definedName>
    <definedName name="K1_">Kunstherzen[Clé primaire (Variable 4.6.V01 de la statistique médicale)]</definedName>
    <definedName name="T10_">'Procédés onéreux'!$C$39</definedName>
    <definedName name="T11_">'Procédés onéreux'!$C$40</definedName>
    <definedName name="T12_">'Procédés onéreux'!$C$41</definedName>
    <definedName name="T13_">'Procédés onéreux'!$C$42</definedName>
    <definedName name="T14_">'Procédés onéreux'!$C$43</definedName>
    <definedName name="T15_">'Procédés onéreux'!$C$44</definedName>
    <definedName name="T16_">'Procédés onéreux'!$C$45</definedName>
    <definedName name="T17_">'Procédés onéreux'!$C$46</definedName>
    <definedName name="T18_">'Procédés onéreux'!$C$47</definedName>
    <definedName name="T19_">'Procédés onéreux'!$C$48</definedName>
    <definedName name="T1a1b_">'Procédés onéreux'!$B$21:$B$22</definedName>
    <definedName name="T20_">'Procédés onéreux'!$C$49</definedName>
    <definedName name="T21_">'Procédés onéreux'!$C$50</definedName>
    <definedName name="T22_">'Procédés onéreux'!$C$51</definedName>
    <definedName name="T23_">'Procédés onéreux'!$C$52</definedName>
    <definedName name="T24_">'Procédés onéreux'!$C$53</definedName>
    <definedName name="T25_">'Procédés onéreux'!$C$54</definedName>
    <definedName name="T26_">'Procédés onéreux'!$C$55</definedName>
    <definedName name="T2a2b_">'Procédés onéreux'!$B$23:$B$24</definedName>
    <definedName name="T3a3b_">'Procédés onéreux'!$B$25:$B$26</definedName>
    <definedName name="T4a4b_">'Procédés onéreux'!$B$27:$B$28</definedName>
    <definedName name="T5a5b_">'Procédés onéreux'!$B$29:$B$30</definedName>
    <definedName name="T6a6b_">'Procédés onéreux'!$B$31:$B$32</definedName>
    <definedName name="T7a7b_">'Procédés onéreux'!$B$33:$B$34</definedName>
    <definedName name="T8a8b_">'Procédés onéreux'!$B$35:$B$36</definedName>
    <definedName name="T9a9b_">'Procédés onéreux'!$B$37:$B$38</definedName>
  </definedNames>
  <calcPr calcId="145621"/>
</workbook>
</file>

<file path=xl/calcChain.xml><?xml version="1.0" encoding="utf-8"?>
<calcChain xmlns="http://schemas.openxmlformats.org/spreadsheetml/2006/main">
  <c r="M428" i="21" l="1"/>
  <c r="K428" i="21"/>
  <c r="M427" i="21"/>
  <c r="K427" i="21"/>
  <c r="M426" i="21"/>
  <c r="K426" i="21"/>
  <c r="M425" i="21"/>
  <c r="K425" i="21"/>
  <c r="M424" i="21"/>
  <c r="K424" i="21"/>
  <c r="M423" i="21"/>
  <c r="N423" i="21" s="1"/>
  <c r="K423" i="21"/>
  <c r="M422" i="21"/>
  <c r="K422" i="21"/>
  <c r="M421" i="21"/>
  <c r="K421" i="21"/>
  <c r="M420" i="21"/>
  <c r="K420" i="21"/>
  <c r="M419" i="21"/>
  <c r="N419" i="21" s="1"/>
  <c r="K419" i="21"/>
  <c r="M418" i="21"/>
  <c r="K418" i="21"/>
  <c r="M417" i="21"/>
  <c r="K417" i="21"/>
  <c r="M416" i="21"/>
  <c r="N416" i="21" s="1"/>
  <c r="K416" i="21"/>
  <c r="M415" i="21"/>
  <c r="K415" i="21"/>
  <c r="M414" i="21"/>
  <c r="K414" i="21"/>
  <c r="M413" i="21"/>
  <c r="K413" i="21"/>
  <c r="M412" i="21"/>
  <c r="K412" i="21"/>
  <c r="M411" i="21"/>
  <c r="K411" i="21"/>
  <c r="M410" i="21"/>
  <c r="N410" i="21" s="1"/>
  <c r="K410" i="21"/>
  <c r="M409" i="21"/>
  <c r="K409" i="21"/>
  <c r="M408" i="21"/>
  <c r="K408" i="21"/>
  <c r="M407" i="21"/>
  <c r="K407" i="21"/>
  <c r="M406" i="21"/>
  <c r="K406" i="21"/>
  <c r="M405" i="21"/>
  <c r="K405" i="21"/>
  <c r="M404" i="21"/>
  <c r="N404" i="21" s="1"/>
  <c r="K404" i="21"/>
  <c r="M403" i="21"/>
  <c r="K403" i="21"/>
  <c r="M402" i="21"/>
  <c r="K402" i="21"/>
  <c r="M401" i="21"/>
  <c r="K401" i="21"/>
  <c r="M400" i="21"/>
  <c r="K400" i="21"/>
  <c r="M399" i="21"/>
  <c r="K399" i="21"/>
  <c r="M398" i="21"/>
  <c r="N398" i="21" s="1"/>
  <c r="K398" i="21"/>
  <c r="M397" i="21"/>
  <c r="K397" i="21"/>
  <c r="M396" i="21"/>
  <c r="K396" i="21"/>
  <c r="M395" i="21"/>
  <c r="K395" i="21"/>
  <c r="M394" i="21"/>
  <c r="N392" i="21" s="1"/>
  <c r="K394" i="21"/>
  <c r="M393" i="21"/>
  <c r="K393" i="21"/>
  <c r="M392" i="21"/>
  <c r="K392" i="21"/>
  <c r="M391" i="21"/>
  <c r="K391" i="21"/>
  <c r="M390" i="21"/>
  <c r="K390" i="21"/>
  <c r="M389" i="21"/>
  <c r="N389" i="21" s="1"/>
  <c r="K389" i="21"/>
  <c r="M388" i="21"/>
  <c r="K388" i="21"/>
  <c r="M387" i="21"/>
  <c r="K387" i="21"/>
  <c r="M386" i="21"/>
  <c r="K386" i="21"/>
  <c r="M382" i="21"/>
  <c r="K382" i="21"/>
  <c r="M381" i="21"/>
  <c r="K381" i="21"/>
  <c r="M380" i="21"/>
  <c r="N380" i="21" s="1"/>
  <c r="K380" i="21"/>
  <c r="M379" i="21"/>
  <c r="K379" i="21"/>
  <c r="M378" i="21"/>
  <c r="N377" i="21" s="1"/>
  <c r="K378" i="21"/>
  <c r="M377" i="21"/>
  <c r="K377" i="21"/>
  <c r="M376" i="21"/>
  <c r="K376" i="21"/>
  <c r="M375" i="21"/>
  <c r="K375" i="21"/>
  <c r="M374" i="21"/>
  <c r="K374" i="21"/>
  <c r="M373" i="21"/>
  <c r="K373" i="21"/>
  <c r="M372" i="21"/>
  <c r="K372" i="21"/>
  <c r="M371" i="21"/>
  <c r="K371" i="21"/>
  <c r="M370" i="21"/>
  <c r="N370" i="21" s="1"/>
  <c r="K370" i="21"/>
  <c r="M369" i="21"/>
  <c r="K369" i="21"/>
  <c r="M368" i="21"/>
  <c r="K368" i="21"/>
  <c r="M367" i="21"/>
  <c r="N367" i="21" s="1"/>
  <c r="K367" i="21"/>
  <c r="M366" i="21"/>
  <c r="K366" i="21"/>
  <c r="M365" i="21"/>
  <c r="K365" i="21"/>
  <c r="M364" i="21"/>
  <c r="N364" i="21" s="1"/>
  <c r="K364" i="21"/>
  <c r="M363" i="21"/>
  <c r="K363" i="21"/>
  <c r="M362" i="21"/>
  <c r="K362" i="21"/>
  <c r="M361" i="21"/>
  <c r="K361" i="21"/>
  <c r="M360" i="21"/>
  <c r="K360" i="21"/>
  <c r="M359" i="21"/>
  <c r="K359" i="21"/>
  <c r="M358" i="21"/>
  <c r="K358" i="21"/>
  <c r="M357" i="21"/>
  <c r="K357" i="21"/>
  <c r="M356" i="21"/>
  <c r="K356" i="21"/>
  <c r="M355" i="21"/>
  <c r="N355" i="21" s="1"/>
  <c r="K355" i="21"/>
  <c r="M354" i="21"/>
  <c r="K354" i="21"/>
  <c r="M353" i="21"/>
  <c r="K353" i="21"/>
  <c r="M352" i="21"/>
  <c r="K352" i="21"/>
  <c r="M351" i="21"/>
  <c r="K351" i="21"/>
  <c r="M350" i="21"/>
  <c r="K350" i="21"/>
  <c r="M349" i="21"/>
  <c r="N349" i="21" s="1"/>
  <c r="K349" i="21"/>
  <c r="M348" i="21"/>
  <c r="K348" i="21"/>
  <c r="M347" i="21"/>
  <c r="N346" i="21" s="1"/>
  <c r="K347" i="21"/>
  <c r="M346" i="21"/>
  <c r="K346" i="21"/>
  <c r="M345" i="21"/>
  <c r="K345" i="21"/>
  <c r="M344" i="21"/>
  <c r="K344" i="21"/>
  <c r="M343" i="21"/>
  <c r="N343" i="21" s="1"/>
  <c r="K343" i="21"/>
  <c r="M342" i="21"/>
  <c r="K342" i="21"/>
  <c r="M341" i="21"/>
  <c r="K341" i="21"/>
  <c r="M340" i="21"/>
  <c r="K340" i="21"/>
  <c r="M336" i="21"/>
  <c r="K336" i="21"/>
  <c r="M335" i="21"/>
  <c r="K335" i="21"/>
  <c r="M334" i="21"/>
  <c r="N334" i="21" s="1"/>
  <c r="K334" i="21"/>
  <c r="M333" i="21"/>
  <c r="K333" i="21"/>
  <c r="M332" i="21"/>
  <c r="N331" i="21" s="1"/>
  <c r="K332" i="21"/>
  <c r="M331" i="21"/>
  <c r="K331" i="21"/>
  <c r="M330" i="21"/>
  <c r="K330" i="21"/>
  <c r="M329" i="21"/>
  <c r="K329" i="21"/>
  <c r="M328" i="21"/>
  <c r="K328" i="21"/>
  <c r="M327" i="21"/>
  <c r="K327" i="21"/>
  <c r="M326" i="21"/>
  <c r="K326" i="21"/>
  <c r="M325" i="21"/>
  <c r="K325" i="21"/>
  <c r="M324" i="21"/>
  <c r="N324" i="21" s="1"/>
  <c r="K324" i="21"/>
  <c r="M323" i="21"/>
  <c r="K323" i="21"/>
  <c r="M322" i="21"/>
  <c r="K322" i="21"/>
  <c r="M321" i="21"/>
  <c r="N321" i="21" s="1"/>
  <c r="K321" i="21"/>
  <c r="M320" i="21"/>
  <c r="K320" i="21"/>
  <c r="M319" i="21"/>
  <c r="K319" i="21"/>
  <c r="M318" i="21"/>
  <c r="K318" i="21"/>
  <c r="M317" i="21"/>
  <c r="K317" i="21"/>
  <c r="M316" i="21"/>
  <c r="K316" i="21"/>
  <c r="M315" i="21"/>
  <c r="N315" i="21" s="1"/>
  <c r="K315" i="21"/>
  <c r="M314" i="21"/>
  <c r="K314" i="21"/>
  <c r="M313" i="21"/>
  <c r="N312" i="21" s="1"/>
  <c r="K313" i="21"/>
  <c r="M312" i="21"/>
  <c r="K312" i="21"/>
  <c r="M311" i="21"/>
  <c r="K311" i="21"/>
  <c r="M310" i="21"/>
  <c r="K310" i="21"/>
  <c r="M309" i="21"/>
  <c r="N309" i="21" s="1"/>
  <c r="K309" i="21"/>
  <c r="M308" i="21"/>
  <c r="K308" i="21"/>
  <c r="M307" i="21"/>
  <c r="K307" i="21"/>
  <c r="M306" i="21"/>
  <c r="K306" i="21"/>
  <c r="M305" i="21"/>
  <c r="K305" i="21"/>
  <c r="M304" i="21"/>
  <c r="K304" i="21"/>
  <c r="M303" i="21"/>
  <c r="N303" i="21" s="1"/>
  <c r="K303" i="21"/>
  <c r="M302" i="21"/>
  <c r="K302" i="21"/>
  <c r="M301" i="21"/>
  <c r="N300" i="21" s="1"/>
  <c r="K301" i="21"/>
  <c r="M300" i="21"/>
  <c r="K300" i="21"/>
  <c r="M299" i="21"/>
  <c r="N297" i="21" s="1"/>
  <c r="K299" i="21"/>
  <c r="M298" i="21"/>
  <c r="K298" i="21"/>
  <c r="M297" i="21"/>
  <c r="K297" i="21"/>
  <c r="M296" i="21"/>
  <c r="K296" i="21"/>
  <c r="M295" i="21"/>
  <c r="K295" i="21"/>
  <c r="M294" i="21"/>
  <c r="N294" i="21" s="1"/>
  <c r="K294" i="21"/>
  <c r="M290" i="21"/>
  <c r="K290" i="21"/>
  <c r="M289" i="21"/>
  <c r="K289" i="21"/>
  <c r="M288" i="21"/>
  <c r="K288" i="21"/>
  <c r="M287" i="21"/>
  <c r="K287" i="21"/>
  <c r="M286" i="21"/>
  <c r="K286" i="21"/>
  <c r="M285" i="21"/>
  <c r="K285" i="21"/>
  <c r="M284" i="21"/>
  <c r="K284" i="21"/>
  <c r="M283" i="21"/>
  <c r="K283" i="21"/>
  <c r="M282" i="21"/>
  <c r="K282" i="21"/>
  <c r="M281" i="21"/>
  <c r="N281" i="21" s="1"/>
  <c r="K281" i="21"/>
  <c r="M280" i="21"/>
  <c r="K280" i="21"/>
  <c r="M279" i="21"/>
  <c r="K279" i="21"/>
  <c r="M278" i="21"/>
  <c r="K278" i="21"/>
  <c r="M277" i="21"/>
  <c r="K277" i="21"/>
  <c r="M276" i="21"/>
  <c r="K276" i="21"/>
  <c r="M275" i="21"/>
  <c r="N275" i="21" s="1"/>
  <c r="K275" i="21"/>
  <c r="M274" i="21"/>
  <c r="K274" i="21"/>
  <c r="M273" i="21"/>
  <c r="K273" i="21"/>
  <c r="M272" i="21"/>
  <c r="K272" i="21"/>
  <c r="M271" i="21"/>
  <c r="K271" i="21"/>
  <c r="M270" i="21"/>
  <c r="K270" i="21"/>
  <c r="M269" i="21"/>
  <c r="N269" i="21" s="1"/>
  <c r="K269" i="21"/>
  <c r="M268" i="21"/>
  <c r="K268" i="21"/>
  <c r="M267" i="21"/>
  <c r="N266" i="21" s="1"/>
  <c r="K267" i="21"/>
  <c r="M266" i="21"/>
  <c r="K266" i="21"/>
  <c r="M265" i="21"/>
  <c r="K265" i="21"/>
  <c r="M264" i="21"/>
  <c r="K264" i="21"/>
  <c r="N263" i="21"/>
  <c r="M263" i="21"/>
  <c r="K263" i="21"/>
  <c r="M262" i="21"/>
  <c r="K262" i="21"/>
  <c r="M261" i="21"/>
  <c r="K261" i="21"/>
  <c r="M260" i="21"/>
  <c r="N260" i="21" s="1"/>
  <c r="K260" i="21"/>
  <c r="M259" i="21"/>
  <c r="K259" i="21"/>
  <c r="M258" i="21"/>
  <c r="K258" i="21"/>
  <c r="M257" i="21"/>
  <c r="K257" i="21"/>
  <c r="M256" i="21"/>
  <c r="K256" i="21"/>
  <c r="M255" i="21"/>
  <c r="K255" i="21"/>
  <c r="M254" i="21"/>
  <c r="K254" i="21"/>
  <c r="M253" i="21"/>
  <c r="K253" i="21"/>
  <c r="M252" i="21"/>
  <c r="K252" i="21"/>
  <c r="M251" i="21"/>
  <c r="N251" i="21" s="1"/>
  <c r="K251" i="21"/>
  <c r="M250" i="21"/>
  <c r="K250" i="21"/>
  <c r="M249" i="21"/>
  <c r="K249" i="21"/>
  <c r="M248" i="21"/>
  <c r="N248" i="21" s="1"/>
  <c r="K248" i="21"/>
  <c r="M244" i="21"/>
  <c r="K244" i="21"/>
  <c r="M243" i="21"/>
  <c r="K243" i="21"/>
  <c r="M242" i="21"/>
  <c r="K242" i="21"/>
  <c r="M241" i="21"/>
  <c r="K241" i="21"/>
  <c r="M240" i="21"/>
  <c r="K240" i="21"/>
  <c r="M239" i="21"/>
  <c r="K239" i="21"/>
  <c r="M238" i="21"/>
  <c r="K238" i="21"/>
  <c r="M237" i="21"/>
  <c r="K237" i="21"/>
  <c r="M236" i="21"/>
  <c r="K236" i="21"/>
  <c r="M235" i="21"/>
  <c r="N235" i="21" s="1"/>
  <c r="K235" i="21"/>
  <c r="M234" i="21"/>
  <c r="K234" i="21"/>
  <c r="M233" i="21"/>
  <c r="N232" i="21" s="1"/>
  <c r="K233" i="21"/>
  <c r="M232" i="21"/>
  <c r="K232" i="21"/>
  <c r="M231" i="21"/>
  <c r="K231" i="21"/>
  <c r="M230" i="21"/>
  <c r="K230" i="21"/>
  <c r="N229" i="21"/>
  <c r="M229" i="21"/>
  <c r="K229" i="21"/>
  <c r="M228" i="21"/>
  <c r="K228" i="21"/>
  <c r="M227" i="21"/>
  <c r="K227" i="21"/>
  <c r="M226" i="21"/>
  <c r="N226" i="21" s="1"/>
  <c r="K226" i="21"/>
  <c r="M225" i="21"/>
  <c r="K225" i="21"/>
  <c r="M224" i="21"/>
  <c r="K224" i="21"/>
  <c r="M223" i="21"/>
  <c r="K223" i="21"/>
  <c r="M222" i="21"/>
  <c r="K222" i="21"/>
  <c r="M221" i="21"/>
  <c r="K221" i="21"/>
  <c r="M220" i="21"/>
  <c r="K220" i="21"/>
  <c r="M219" i="21"/>
  <c r="K219" i="21"/>
  <c r="M218" i="21"/>
  <c r="K218" i="21"/>
  <c r="M217" i="21"/>
  <c r="N217" i="21" s="1"/>
  <c r="K217" i="21"/>
  <c r="M216" i="21"/>
  <c r="K216" i="21"/>
  <c r="M215" i="21"/>
  <c r="K215" i="21"/>
  <c r="M214" i="21"/>
  <c r="K214" i="21"/>
  <c r="M213" i="21"/>
  <c r="K213" i="21"/>
  <c r="M212" i="21"/>
  <c r="K212" i="21"/>
  <c r="M211" i="21"/>
  <c r="N211" i="21" s="1"/>
  <c r="K211" i="21"/>
  <c r="M210" i="21"/>
  <c r="K210" i="21"/>
  <c r="M209" i="21"/>
  <c r="N208" i="21" s="1"/>
  <c r="K209" i="21"/>
  <c r="M208" i="21"/>
  <c r="K208" i="21"/>
  <c r="M207" i="21"/>
  <c r="K207" i="21"/>
  <c r="M206" i="21"/>
  <c r="K206" i="21"/>
  <c r="M205" i="21"/>
  <c r="N205" i="21" s="1"/>
  <c r="K205" i="21"/>
  <c r="M204" i="21"/>
  <c r="K204" i="21"/>
  <c r="M203" i="21"/>
  <c r="K203" i="21"/>
  <c r="M202" i="21"/>
  <c r="N202" i="21" s="1"/>
  <c r="K202" i="21"/>
  <c r="M198" i="21"/>
  <c r="K198" i="21"/>
  <c r="M197" i="21"/>
  <c r="K197" i="21"/>
  <c r="M196" i="21"/>
  <c r="K196" i="21"/>
  <c r="M195" i="21"/>
  <c r="K195" i="21"/>
  <c r="M194" i="21"/>
  <c r="K194" i="21"/>
  <c r="M193" i="21"/>
  <c r="N193" i="21" s="1"/>
  <c r="K193" i="21"/>
  <c r="M192" i="21"/>
  <c r="K192" i="21"/>
  <c r="M191" i="21"/>
  <c r="K191" i="21"/>
  <c r="M190" i="21"/>
  <c r="K190" i="21"/>
  <c r="M189" i="21"/>
  <c r="N189" i="21" s="1"/>
  <c r="K189" i="21"/>
  <c r="M188" i="21"/>
  <c r="K188" i="21"/>
  <c r="M187" i="21"/>
  <c r="K187" i="21"/>
  <c r="M186" i="21"/>
  <c r="N186" i="21" s="1"/>
  <c r="K186" i="21"/>
  <c r="M185" i="21"/>
  <c r="K185" i="21"/>
  <c r="M184" i="21"/>
  <c r="K184" i="21"/>
  <c r="M183" i="21"/>
  <c r="K183" i="21"/>
  <c r="M182" i="21"/>
  <c r="K182" i="21"/>
  <c r="M181" i="21"/>
  <c r="K181" i="21"/>
  <c r="M180" i="21"/>
  <c r="N180" i="21" s="1"/>
  <c r="K180" i="21"/>
  <c r="M179" i="21"/>
  <c r="K179" i="21"/>
  <c r="M178" i="21"/>
  <c r="K178" i="21"/>
  <c r="M177" i="21"/>
  <c r="K177" i="21"/>
  <c r="M176" i="21"/>
  <c r="K176" i="21"/>
  <c r="M175" i="21"/>
  <c r="K175" i="21"/>
  <c r="M174" i="21"/>
  <c r="N174" i="21" s="1"/>
  <c r="K174" i="21"/>
  <c r="M173" i="21"/>
  <c r="K173" i="21"/>
  <c r="M172" i="21"/>
  <c r="K172" i="21"/>
  <c r="M171" i="21"/>
  <c r="K171" i="21"/>
  <c r="M170" i="21"/>
  <c r="K170" i="21"/>
  <c r="M169" i="21"/>
  <c r="K169" i="21"/>
  <c r="M168" i="21"/>
  <c r="N168" i="21" s="1"/>
  <c r="K168" i="21"/>
  <c r="M167" i="21"/>
  <c r="K167" i="21"/>
  <c r="M166" i="21"/>
  <c r="K166" i="21"/>
  <c r="M165" i="21"/>
  <c r="K165" i="21"/>
  <c r="M164" i="21"/>
  <c r="K164" i="21"/>
  <c r="M163" i="21"/>
  <c r="K163" i="21"/>
  <c r="N162" i="21"/>
  <c r="M162" i="21"/>
  <c r="K162" i="21"/>
  <c r="M161" i="21"/>
  <c r="K161" i="21"/>
  <c r="M160" i="21"/>
  <c r="K160" i="21"/>
  <c r="M159" i="21"/>
  <c r="N159" i="21" s="1"/>
  <c r="K159" i="21"/>
  <c r="M158" i="21"/>
  <c r="K158" i="21"/>
  <c r="M157" i="21"/>
  <c r="K157" i="21"/>
  <c r="M156" i="21"/>
  <c r="K156" i="21"/>
  <c r="M152" i="21"/>
  <c r="K152" i="21"/>
  <c r="M151" i="21"/>
  <c r="K151" i="21"/>
  <c r="M150" i="21"/>
  <c r="N150" i="21" s="1"/>
  <c r="K150" i="21"/>
  <c r="M149" i="21"/>
  <c r="K149" i="21"/>
  <c r="M148" i="21"/>
  <c r="K148" i="21"/>
  <c r="M147" i="21"/>
  <c r="N147" i="21" s="1"/>
  <c r="K147" i="21"/>
  <c r="M146" i="21"/>
  <c r="K146" i="21"/>
  <c r="M145" i="21"/>
  <c r="K145" i="21"/>
  <c r="M144" i="21"/>
  <c r="K144" i="21"/>
  <c r="M143" i="21"/>
  <c r="K143" i="21"/>
  <c r="M142" i="21"/>
  <c r="K142" i="21"/>
  <c r="M141" i="21"/>
  <c r="K141" i="21"/>
  <c r="N140" i="21"/>
  <c r="M140" i="21"/>
  <c r="K140" i="21"/>
  <c r="M139" i="21"/>
  <c r="K139" i="21"/>
  <c r="M138" i="21"/>
  <c r="K138" i="21"/>
  <c r="M137" i="21"/>
  <c r="N137" i="21" s="1"/>
  <c r="K137" i="21"/>
  <c r="M136" i="21"/>
  <c r="K136" i="21"/>
  <c r="M135" i="21"/>
  <c r="K135" i="21"/>
  <c r="M134" i="21"/>
  <c r="K134" i="21"/>
  <c r="M133" i="21"/>
  <c r="K133" i="21"/>
  <c r="M132" i="21"/>
  <c r="K132" i="21"/>
  <c r="M131" i="21"/>
  <c r="N131" i="21" s="1"/>
  <c r="K131" i="21"/>
  <c r="M130" i="21"/>
  <c r="K130" i="21"/>
  <c r="M129" i="21"/>
  <c r="K129" i="21"/>
  <c r="M128" i="21"/>
  <c r="N128" i="21" s="1"/>
  <c r="K128" i="21"/>
  <c r="M127" i="21"/>
  <c r="K127" i="21"/>
  <c r="M126" i="21"/>
  <c r="K126" i="21"/>
  <c r="M125" i="21"/>
  <c r="N125" i="21" s="1"/>
  <c r="K125" i="21"/>
  <c r="M124" i="21"/>
  <c r="K124" i="21"/>
  <c r="M123" i="21"/>
  <c r="K123" i="21"/>
  <c r="M122" i="21"/>
  <c r="K122" i="21"/>
  <c r="M121" i="21"/>
  <c r="K121" i="21"/>
  <c r="M120" i="21"/>
  <c r="K120" i="21"/>
  <c r="M119" i="21"/>
  <c r="N119" i="21" s="1"/>
  <c r="K119" i="21"/>
  <c r="M118" i="21"/>
  <c r="K118" i="21"/>
  <c r="M117" i="21"/>
  <c r="K117" i="21"/>
  <c r="M116" i="21"/>
  <c r="N116" i="21" s="1"/>
  <c r="K116" i="21"/>
  <c r="M115" i="21"/>
  <c r="K115" i="21"/>
  <c r="M114" i="21"/>
  <c r="K114" i="21"/>
  <c r="M113" i="21"/>
  <c r="K113" i="21"/>
  <c r="M112" i="21"/>
  <c r="K112" i="21"/>
  <c r="M111" i="21"/>
  <c r="K111" i="21"/>
  <c r="M110" i="21"/>
  <c r="N110" i="21" s="1"/>
  <c r="K110" i="21"/>
  <c r="M106" i="21"/>
  <c r="K106" i="21"/>
  <c r="M105" i="21"/>
  <c r="K105" i="21"/>
  <c r="M104" i="21"/>
  <c r="K104" i="21"/>
  <c r="M103" i="21"/>
  <c r="K103" i="21"/>
  <c r="M102" i="21"/>
  <c r="K102" i="21"/>
  <c r="M101" i="21"/>
  <c r="N101" i="21" s="1"/>
  <c r="K101" i="21"/>
  <c r="M100" i="21"/>
  <c r="K100" i="21"/>
  <c r="M99" i="21"/>
  <c r="K99" i="21"/>
  <c r="M98" i="21"/>
  <c r="K98" i="21"/>
  <c r="M97" i="21"/>
  <c r="N97" i="21" s="1"/>
  <c r="K97" i="21"/>
  <c r="M96" i="21"/>
  <c r="K96" i="21"/>
  <c r="M95" i="21"/>
  <c r="K95" i="21"/>
  <c r="M94" i="21"/>
  <c r="K94" i="21"/>
  <c r="M93" i="21"/>
  <c r="K93" i="21"/>
  <c r="M92" i="21"/>
  <c r="K92" i="21"/>
  <c r="M91" i="21"/>
  <c r="N91" i="21" s="1"/>
  <c r="K91" i="21"/>
  <c r="M90" i="21"/>
  <c r="K90" i="21"/>
  <c r="M89" i="21"/>
  <c r="K89" i="21"/>
  <c r="M88" i="21"/>
  <c r="K88" i="21"/>
  <c r="M87" i="21"/>
  <c r="K87" i="21"/>
  <c r="M86" i="21"/>
  <c r="K86" i="21"/>
  <c r="M85" i="21"/>
  <c r="N85" i="21" s="1"/>
  <c r="K85" i="21"/>
  <c r="M84" i="21"/>
  <c r="K84" i="21"/>
  <c r="M83" i="21"/>
  <c r="K83" i="21"/>
  <c r="M82" i="21"/>
  <c r="K82" i="21"/>
  <c r="M81" i="21"/>
  <c r="K81" i="21"/>
  <c r="M80" i="21"/>
  <c r="K80" i="21"/>
  <c r="N79" i="21"/>
  <c r="M79" i="21"/>
  <c r="K79" i="21"/>
  <c r="M78" i="21"/>
  <c r="K78" i="21"/>
  <c r="M77" i="21"/>
  <c r="K77" i="21"/>
  <c r="M76" i="21"/>
  <c r="N76" i="21" s="1"/>
  <c r="K76" i="21"/>
  <c r="M75" i="21"/>
  <c r="K75" i="21"/>
  <c r="M74" i="21"/>
  <c r="K74" i="21"/>
  <c r="M73" i="21"/>
  <c r="K73" i="21"/>
  <c r="M72" i="21"/>
  <c r="K72" i="21"/>
  <c r="M71" i="21"/>
  <c r="K71" i="21"/>
  <c r="M70" i="21"/>
  <c r="N70" i="21" s="1"/>
  <c r="K70" i="21"/>
  <c r="M69" i="21"/>
  <c r="K69" i="21"/>
  <c r="M68" i="21"/>
  <c r="K68" i="21"/>
  <c r="M67" i="21"/>
  <c r="N67" i="21" s="1"/>
  <c r="K67" i="21"/>
  <c r="M66" i="21"/>
  <c r="K66" i="21"/>
  <c r="M65" i="21"/>
  <c r="K65" i="21"/>
  <c r="M64" i="21"/>
  <c r="N64" i="21" s="1"/>
  <c r="K64" i="21"/>
  <c r="M60" i="21"/>
  <c r="K60" i="21"/>
  <c r="M59" i="21"/>
  <c r="K59" i="21"/>
  <c r="M58" i="21"/>
  <c r="K58" i="21"/>
  <c r="M57" i="21"/>
  <c r="K57" i="21"/>
  <c r="M56" i="21"/>
  <c r="K56" i="21"/>
  <c r="M55" i="21"/>
  <c r="K55" i="21"/>
  <c r="M54" i="21"/>
  <c r="K54" i="21"/>
  <c r="M53" i="21"/>
  <c r="K53" i="21"/>
  <c r="M52" i="21"/>
  <c r="K52" i="21"/>
  <c r="M51" i="21"/>
  <c r="K51" i="21"/>
  <c r="M50" i="21"/>
  <c r="K50" i="21"/>
  <c r="M49" i="21"/>
  <c r="K49" i="21"/>
  <c r="M48" i="21"/>
  <c r="K48" i="21"/>
  <c r="M47" i="21"/>
  <c r="K47" i="21"/>
  <c r="M46" i="21"/>
  <c r="K46" i="21"/>
  <c r="M45" i="21"/>
  <c r="K45" i="21"/>
  <c r="M44" i="21"/>
  <c r="K44" i="21"/>
  <c r="M43" i="21"/>
  <c r="K43" i="21"/>
  <c r="M42" i="21"/>
  <c r="K42" i="21"/>
  <c r="M41" i="21"/>
  <c r="K41" i="21"/>
  <c r="M40" i="21"/>
  <c r="K40" i="21"/>
  <c r="M39" i="21"/>
  <c r="K39" i="21"/>
  <c r="M38" i="21"/>
  <c r="K38" i="21"/>
  <c r="M37" i="21"/>
  <c r="K37" i="21"/>
  <c r="M36" i="21"/>
  <c r="K36" i="21"/>
  <c r="M35" i="21"/>
  <c r="K35" i="21"/>
  <c r="M34" i="21"/>
  <c r="K34" i="21"/>
  <c r="M33" i="21"/>
  <c r="K33" i="21"/>
  <c r="M32" i="21"/>
  <c r="K32" i="21"/>
  <c r="M31" i="21"/>
  <c r="K31" i="21"/>
  <c r="M30" i="21"/>
  <c r="K30" i="21"/>
  <c r="M29" i="21"/>
  <c r="K29" i="21"/>
  <c r="M28" i="21"/>
  <c r="K28" i="21"/>
  <c r="M27" i="21"/>
  <c r="K27" i="21"/>
  <c r="M26" i="21"/>
  <c r="K26" i="21"/>
  <c r="M25" i="21"/>
  <c r="K25" i="21"/>
  <c r="M24" i="21"/>
  <c r="K24" i="21"/>
  <c r="M23" i="21"/>
  <c r="K23" i="21"/>
  <c r="M22" i="21"/>
  <c r="K22" i="21"/>
  <c r="M21" i="21"/>
  <c r="K21" i="21"/>
  <c r="M20" i="21"/>
  <c r="K20" i="21"/>
  <c r="M19" i="21"/>
  <c r="K19" i="21"/>
  <c r="M18" i="21"/>
  <c r="K18" i="21"/>
  <c r="N24" i="21" l="1"/>
  <c r="N36" i="21"/>
  <c r="N55" i="21"/>
  <c r="N48" i="21"/>
  <c r="N82" i="21"/>
  <c r="N88" i="21"/>
  <c r="N122" i="21"/>
  <c r="N143" i="21"/>
  <c r="N165" i="21"/>
  <c r="N171" i="21"/>
  <c r="N220" i="21"/>
  <c r="N223" i="21"/>
  <c r="N239" i="21"/>
  <c r="N242" i="21"/>
  <c r="N272" i="21"/>
  <c r="N306" i="21"/>
  <c r="N327" i="21"/>
  <c r="N340" i="21"/>
  <c r="N358" i="21"/>
  <c r="N361" i="21"/>
  <c r="N395" i="21"/>
  <c r="N401" i="21"/>
  <c r="N42" i="21"/>
  <c r="N21" i="21"/>
  <c r="N27" i="21"/>
  <c r="N33" i="21"/>
  <c r="N73" i="21"/>
  <c r="N94" i="21"/>
  <c r="N104" i="21"/>
  <c r="N113" i="21"/>
  <c r="N134" i="21"/>
  <c r="N156" i="21"/>
  <c r="N177" i="21"/>
  <c r="N183" i="21"/>
  <c r="N196" i="21"/>
  <c r="N214" i="21"/>
  <c r="N254" i="21"/>
  <c r="N257" i="21"/>
  <c r="N278" i="21"/>
  <c r="N285" i="21"/>
  <c r="N288" i="21"/>
  <c r="N318" i="21"/>
  <c r="N352" i="21"/>
  <c r="N373" i="21"/>
  <c r="N386" i="21"/>
  <c r="N407" i="21"/>
  <c r="N413" i="21"/>
  <c r="N426" i="21"/>
  <c r="N30" i="21"/>
  <c r="N51" i="21"/>
  <c r="N18" i="21"/>
  <c r="N39" i="21"/>
  <c r="N45" i="21"/>
  <c r="N58" i="21"/>
  <c r="M883" i="21"/>
  <c r="K883" i="21"/>
  <c r="M882" i="21"/>
  <c r="K882" i="21"/>
  <c r="M881" i="21"/>
  <c r="K881" i="21"/>
  <c r="M880" i="21"/>
  <c r="K880" i="21"/>
  <c r="M879" i="21"/>
  <c r="K879" i="21"/>
  <c r="M878" i="21"/>
  <c r="K878" i="21"/>
  <c r="M877" i="21"/>
  <c r="K877" i="21"/>
  <c r="M876" i="21"/>
  <c r="K876" i="21"/>
  <c r="M875" i="21"/>
  <c r="N875" i="21" s="1"/>
  <c r="K875" i="21"/>
  <c r="M874" i="21"/>
  <c r="K874" i="21"/>
  <c r="M873" i="21"/>
  <c r="K873" i="21"/>
  <c r="M872" i="21"/>
  <c r="K872" i="21"/>
  <c r="M871" i="21"/>
  <c r="K871" i="21"/>
  <c r="M870" i="21"/>
  <c r="K870" i="21"/>
  <c r="M869" i="21"/>
  <c r="K869" i="21"/>
  <c r="M868" i="21"/>
  <c r="K868" i="21"/>
  <c r="M867" i="21"/>
  <c r="N867" i="21" s="1"/>
  <c r="K867" i="21"/>
  <c r="M866" i="21"/>
  <c r="K866" i="21"/>
  <c r="M865" i="21"/>
  <c r="K865" i="21"/>
  <c r="M864" i="21"/>
  <c r="K864" i="21"/>
  <c r="M863" i="21"/>
  <c r="N863" i="21" s="1"/>
  <c r="K863" i="21"/>
  <c r="M862" i="21"/>
  <c r="K862" i="21"/>
  <c r="M861" i="21"/>
  <c r="K861" i="21"/>
  <c r="M860" i="21"/>
  <c r="K860" i="21"/>
  <c r="M859" i="21"/>
  <c r="N859" i="21" s="1"/>
  <c r="K859" i="21"/>
  <c r="M858" i="21"/>
  <c r="K858" i="21"/>
  <c r="M857" i="21"/>
  <c r="K857" i="21"/>
  <c r="M856" i="21"/>
  <c r="K856" i="21"/>
  <c r="M855" i="21"/>
  <c r="K855" i="21"/>
  <c r="M854" i="21"/>
  <c r="K854" i="21"/>
  <c r="M853" i="21"/>
  <c r="K853" i="21"/>
  <c r="M852" i="21"/>
  <c r="K852" i="21"/>
  <c r="M848" i="21"/>
  <c r="K848" i="21"/>
  <c r="M847" i="21"/>
  <c r="K847" i="21"/>
  <c r="M846" i="21"/>
  <c r="K846" i="21"/>
  <c r="M845" i="21"/>
  <c r="K845" i="21"/>
  <c r="M844" i="21"/>
  <c r="K844" i="21"/>
  <c r="M843" i="21"/>
  <c r="K843" i="21"/>
  <c r="M842" i="21"/>
  <c r="K842" i="21"/>
  <c r="M841" i="21"/>
  <c r="K841" i="21"/>
  <c r="M840" i="21"/>
  <c r="N840" i="21" s="1"/>
  <c r="K840" i="21"/>
  <c r="M839" i="21"/>
  <c r="K839" i="21"/>
  <c r="M838" i="21"/>
  <c r="K838" i="21"/>
  <c r="M837" i="21"/>
  <c r="K837" i="21"/>
  <c r="M836" i="21"/>
  <c r="K836" i="21"/>
  <c r="M835" i="21"/>
  <c r="K835" i="21"/>
  <c r="M834" i="21"/>
  <c r="K834" i="21"/>
  <c r="M833" i="21"/>
  <c r="K833" i="21"/>
  <c r="M832" i="21"/>
  <c r="N832" i="21" s="1"/>
  <c r="K832" i="21"/>
  <c r="M831" i="21"/>
  <c r="K831" i="21"/>
  <c r="M830" i="21"/>
  <c r="K830" i="21"/>
  <c r="M829" i="21"/>
  <c r="K829" i="21"/>
  <c r="M828" i="21"/>
  <c r="N828" i="21" s="1"/>
  <c r="K828" i="21"/>
  <c r="M827" i="21"/>
  <c r="K827" i="21"/>
  <c r="M826" i="21"/>
  <c r="K826" i="21"/>
  <c r="M825" i="21"/>
  <c r="N825" i="21" s="1"/>
  <c r="K825" i="21"/>
  <c r="M824" i="21"/>
  <c r="N824" i="21" s="1"/>
  <c r="K824" i="21"/>
  <c r="M823" i="21"/>
  <c r="K823" i="21"/>
  <c r="M822" i="21"/>
  <c r="K822" i="21"/>
  <c r="M821" i="21"/>
  <c r="K821" i="21"/>
  <c r="M820" i="21"/>
  <c r="K820" i="21"/>
  <c r="M819" i="21"/>
  <c r="K819" i="21"/>
  <c r="M818" i="21"/>
  <c r="K818" i="21"/>
  <c r="M817" i="21"/>
  <c r="K817" i="21"/>
  <c r="M813" i="21"/>
  <c r="K813" i="21"/>
  <c r="M812" i="21"/>
  <c r="K812" i="21"/>
  <c r="M811" i="21"/>
  <c r="K811" i="21"/>
  <c r="M810" i="21"/>
  <c r="N810" i="21" s="1"/>
  <c r="K810" i="21"/>
  <c r="M809" i="21"/>
  <c r="K809" i="21"/>
  <c r="M808" i="21"/>
  <c r="K808" i="21"/>
  <c r="M807" i="21"/>
  <c r="K807" i="21"/>
  <c r="M806" i="21"/>
  <c r="K806" i="21"/>
  <c r="M805" i="21"/>
  <c r="N805" i="21" s="1"/>
  <c r="K805" i="21"/>
  <c r="M804" i="21"/>
  <c r="K804" i="21"/>
  <c r="M803" i="21"/>
  <c r="K803" i="21"/>
  <c r="M802" i="21"/>
  <c r="N802" i="21" s="1"/>
  <c r="K802" i="21"/>
  <c r="M801" i="21"/>
  <c r="K801" i="21"/>
  <c r="M800" i="21"/>
  <c r="K800" i="21"/>
  <c r="M799" i="21"/>
  <c r="K799" i="21"/>
  <c r="M798" i="21"/>
  <c r="N798" i="21" s="1"/>
  <c r="K798" i="21"/>
  <c r="M797" i="21"/>
  <c r="N797" i="21" s="1"/>
  <c r="K797" i="21"/>
  <c r="M796" i="21"/>
  <c r="K796" i="21"/>
  <c r="M795" i="21"/>
  <c r="K795" i="21"/>
  <c r="M794" i="21"/>
  <c r="N794" i="21" s="1"/>
  <c r="K794" i="21"/>
  <c r="M793" i="21"/>
  <c r="N793" i="21" s="1"/>
  <c r="K793" i="21"/>
  <c r="M792" i="21"/>
  <c r="K792" i="21"/>
  <c r="M791" i="21"/>
  <c r="K791" i="21"/>
  <c r="M790" i="21"/>
  <c r="N790" i="21" s="1"/>
  <c r="K790" i="21"/>
  <c r="M789" i="21"/>
  <c r="N789" i="21" s="1"/>
  <c r="K789" i="21"/>
  <c r="M788" i="21"/>
  <c r="K788" i="21"/>
  <c r="M787" i="21"/>
  <c r="K787" i="21"/>
  <c r="M786" i="21"/>
  <c r="K786" i="21"/>
  <c r="M785" i="21"/>
  <c r="K785" i="21"/>
  <c r="M784" i="21"/>
  <c r="K784" i="21"/>
  <c r="M783" i="21"/>
  <c r="K783" i="21"/>
  <c r="M782" i="21"/>
  <c r="K782" i="21"/>
  <c r="M778" i="21"/>
  <c r="K778" i="21"/>
  <c r="M777" i="21"/>
  <c r="K777" i="21"/>
  <c r="M776" i="21"/>
  <c r="K776" i="21"/>
  <c r="M775" i="21"/>
  <c r="K775" i="21"/>
  <c r="M774" i="21"/>
  <c r="K774" i="21"/>
  <c r="M773" i="21"/>
  <c r="K773" i="21"/>
  <c r="M772" i="21"/>
  <c r="K772" i="21"/>
  <c r="M771" i="21"/>
  <c r="K771" i="21"/>
  <c r="M770" i="21"/>
  <c r="N770" i="21" s="1"/>
  <c r="K770" i="21"/>
  <c r="M769" i="21"/>
  <c r="K769" i="21"/>
  <c r="M768" i="21"/>
  <c r="K768" i="21"/>
  <c r="M767" i="21"/>
  <c r="K767" i="21"/>
  <c r="M766" i="21"/>
  <c r="K766" i="21"/>
  <c r="M765" i="21"/>
  <c r="K765" i="21"/>
  <c r="M764" i="21"/>
  <c r="K764" i="21"/>
  <c r="M763" i="21"/>
  <c r="K763" i="21"/>
  <c r="M762" i="21"/>
  <c r="N762" i="21" s="1"/>
  <c r="K762" i="21"/>
  <c r="M761" i="21"/>
  <c r="K761" i="21"/>
  <c r="M760" i="21"/>
  <c r="K760" i="21"/>
  <c r="M759" i="21"/>
  <c r="N759" i="21" s="1"/>
  <c r="K759" i="21"/>
  <c r="M758" i="21"/>
  <c r="N758" i="21" s="1"/>
  <c r="K758" i="21"/>
  <c r="M757" i="21"/>
  <c r="K757" i="21"/>
  <c r="M756" i="21"/>
  <c r="K756" i="21"/>
  <c r="M755" i="21"/>
  <c r="N755" i="21" s="1"/>
  <c r="K755" i="21"/>
  <c r="M754" i="21"/>
  <c r="N754" i="21" s="1"/>
  <c r="K754" i="21"/>
  <c r="M753" i="21"/>
  <c r="K753" i="21"/>
  <c r="M752" i="21"/>
  <c r="K752" i="21"/>
  <c r="M751" i="21"/>
  <c r="N751" i="21" s="1"/>
  <c r="K751" i="21"/>
  <c r="M750" i="21"/>
  <c r="K750" i="21"/>
  <c r="M749" i="21"/>
  <c r="K749" i="21"/>
  <c r="M748" i="21"/>
  <c r="K748" i="21"/>
  <c r="M747" i="21"/>
  <c r="N747" i="21" s="1"/>
  <c r="K747" i="21"/>
  <c r="M743" i="21"/>
  <c r="K743" i="21"/>
  <c r="M742" i="21"/>
  <c r="K742" i="21"/>
  <c r="M741" i="21"/>
  <c r="K741" i="21"/>
  <c r="N740" i="21"/>
  <c r="M740" i="21"/>
  <c r="K740" i="21"/>
  <c r="M739" i="21"/>
  <c r="K739" i="21"/>
  <c r="M738" i="21"/>
  <c r="K738" i="21"/>
  <c r="M737" i="21"/>
  <c r="K737" i="21"/>
  <c r="M736" i="21"/>
  <c r="K736" i="21"/>
  <c r="M735" i="21"/>
  <c r="N735" i="21" s="1"/>
  <c r="K735" i="21"/>
  <c r="M734" i="21"/>
  <c r="K734" i="21"/>
  <c r="M733" i="21"/>
  <c r="K733" i="21"/>
  <c r="M732" i="21"/>
  <c r="K732" i="21"/>
  <c r="M731" i="21"/>
  <c r="K731" i="21"/>
  <c r="M730" i="21"/>
  <c r="K730" i="21"/>
  <c r="M729" i="21"/>
  <c r="K729" i="21"/>
  <c r="M728" i="21"/>
  <c r="K728" i="21"/>
  <c r="M727" i="21"/>
  <c r="N727" i="21" s="1"/>
  <c r="K727" i="21"/>
  <c r="M726" i="21"/>
  <c r="K726" i="21"/>
  <c r="M725" i="21"/>
  <c r="K725" i="21"/>
  <c r="M724" i="21"/>
  <c r="K724" i="21"/>
  <c r="M723" i="21"/>
  <c r="N723" i="21" s="1"/>
  <c r="K723" i="21"/>
  <c r="M722" i="21"/>
  <c r="K722" i="21"/>
  <c r="M721" i="21"/>
  <c r="K721" i="21"/>
  <c r="M720" i="21"/>
  <c r="K720" i="21"/>
  <c r="M719" i="21"/>
  <c r="N719" i="21" s="1"/>
  <c r="K719" i="21"/>
  <c r="M718" i="21"/>
  <c r="K718" i="21"/>
  <c r="M717" i="21"/>
  <c r="K717" i="21"/>
  <c r="M716" i="21"/>
  <c r="K716" i="21"/>
  <c r="M715" i="21"/>
  <c r="K715" i="21"/>
  <c r="M714" i="21"/>
  <c r="K714" i="21"/>
  <c r="M713" i="21"/>
  <c r="K713" i="21"/>
  <c r="M712" i="21"/>
  <c r="K712" i="21"/>
  <c r="M708" i="21"/>
  <c r="K708" i="21"/>
  <c r="M707" i="21"/>
  <c r="K707" i="21"/>
  <c r="M706" i="21"/>
  <c r="K706" i="21"/>
  <c r="M705" i="21"/>
  <c r="K705" i="21"/>
  <c r="M704" i="21"/>
  <c r="K704" i="21"/>
  <c r="M703" i="21"/>
  <c r="K703" i="21"/>
  <c r="M702" i="21"/>
  <c r="K702" i="21"/>
  <c r="M701" i="21"/>
  <c r="K701" i="21"/>
  <c r="M700" i="21"/>
  <c r="N700" i="21" s="1"/>
  <c r="K700" i="21"/>
  <c r="M699" i="21"/>
  <c r="K699" i="21"/>
  <c r="M698" i="21"/>
  <c r="K698" i="21"/>
  <c r="M697" i="21"/>
  <c r="K697" i="21"/>
  <c r="M696" i="21"/>
  <c r="K696" i="21"/>
  <c r="M695" i="21"/>
  <c r="K695" i="21"/>
  <c r="M694" i="21"/>
  <c r="K694" i="21"/>
  <c r="M693" i="21"/>
  <c r="K693" i="21"/>
  <c r="M692" i="21"/>
  <c r="N692" i="21" s="1"/>
  <c r="K692" i="21"/>
  <c r="M691" i="21"/>
  <c r="K691" i="21"/>
  <c r="M690" i="21"/>
  <c r="K690" i="21"/>
  <c r="M689" i="21"/>
  <c r="K689" i="21"/>
  <c r="M688" i="21"/>
  <c r="N688" i="21" s="1"/>
  <c r="K688" i="21"/>
  <c r="M687" i="21"/>
  <c r="K687" i="21"/>
  <c r="M686" i="21"/>
  <c r="K686" i="21"/>
  <c r="M685" i="21"/>
  <c r="K685" i="21"/>
  <c r="M684" i="21"/>
  <c r="N684" i="21" s="1"/>
  <c r="K684" i="21"/>
  <c r="M683" i="21"/>
  <c r="K683" i="21"/>
  <c r="M682" i="21"/>
  <c r="K682" i="21"/>
  <c r="M681" i="21"/>
  <c r="K681" i="21"/>
  <c r="M680" i="21"/>
  <c r="K680" i="21"/>
  <c r="M679" i="21"/>
  <c r="K679" i="21"/>
  <c r="M678" i="21"/>
  <c r="K678" i="21"/>
  <c r="M677" i="21"/>
  <c r="K677" i="21"/>
  <c r="M673" i="21"/>
  <c r="K673" i="21"/>
  <c r="M672" i="21"/>
  <c r="K672" i="21"/>
  <c r="M671" i="21"/>
  <c r="K671" i="21"/>
  <c r="M670" i="21"/>
  <c r="K670" i="21"/>
  <c r="M669" i="21"/>
  <c r="K669" i="21"/>
  <c r="M668" i="21"/>
  <c r="K668" i="21"/>
  <c r="M667" i="21"/>
  <c r="K667" i="21"/>
  <c r="M666" i="21"/>
  <c r="K666" i="21"/>
  <c r="M665" i="21"/>
  <c r="N665" i="21" s="1"/>
  <c r="K665" i="21"/>
  <c r="M664" i="21"/>
  <c r="K664" i="21"/>
  <c r="M663" i="21"/>
  <c r="K663" i="21"/>
  <c r="M662" i="21"/>
  <c r="K662" i="21"/>
  <c r="M661" i="21"/>
  <c r="K661" i="21"/>
  <c r="M660" i="21"/>
  <c r="K660" i="21"/>
  <c r="M659" i="21"/>
  <c r="K659" i="21"/>
  <c r="M658" i="21"/>
  <c r="K658" i="21"/>
  <c r="M657" i="21"/>
  <c r="N657" i="21" s="1"/>
  <c r="K657" i="21"/>
  <c r="M656" i="21"/>
  <c r="K656" i="21"/>
  <c r="M655" i="21"/>
  <c r="K655" i="21"/>
  <c r="M654" i="21"/>
  <c r="K654" i="21"/>
  <c r="M653" i="21"/>
  <c r="N653" i="21" s="1"/>
  <c r="K653" i="21"/>
  <c r="M652" i="21"/>
  <c r="K652" i="21"/>
  <c r="M651" i="21"/>
  <c r="K651" i="21"/>
  <c r="M650" i="21"/>
  <c r="K650" i="21"/>
  <c r="M649" i="21"/>
  <c r="N649" i="21" s="1"/>
  <c r="K649" i="21"/>
  <c r="M648" i="21"/>
  <c r="K648" i="21"/>
  <c r="M647" i="21"/>
  <c r="K647" i="21"/>
  <c r="M646" i="21"/>
  <c r="K646" i="21"/>
  <c r="M645" i="21"/>
  <c r="K645" i="21"/>
  <c r="M644" i="21"/>
  <c r="K644" i="21"/>
  <c r="M643" i="21"/>
  <c r="K643" i="21"/>
  <c r="M642" i="21"/>
  <c r="K642" i="21"/>
  <c r="M638" i="21"/>
  <c r="K638" i="21"/>
  <c r="M637" i="21"/>
  <c r="K637" i="21"/>
  <c r="M636" i="21"/>
  <c r="K636" i="21"/>
  <c r="M635" i="21"/>
  <c r="K635" i="21"/>
  <c r="M634" i="21"/>
  <c r="K634" i="21"/>
  <c r="M633" i="21"/>
  <c r="K633" i="21"/>
  <c r="M632" i="21"/>
  <c r="K632" i="21"/>
  <c r="M631" i="21"/>
  <c r="K631" i="21"/>
  <c r="M630" i="21"/>
  <c r="N630" i="21" s="1"/>
  <c r="K630" i="21"/>
  <c r="M629" i="21"/>
  <c r="K629" i="21"/>
  <c r="M628" i="21"/>
  <c r="K628" i="21"/>
  <c r="M627" i="21"/>
  <c r="K627" i="21"/>
  <c r="M626" i="21"/>
  <c r="K626" i="21"/>
  <c r="M625" i="21"/>
  <c r="K625" i="21"/>
  <c r="M624" i="21"/>
  <c r="K624" i="21"/>
  <c r="M623" i="21"/>
  <c r="K623" i="21"/>
  <c r="N622" i="21"/>
  <c r="M622" i="21"/>
  <c r="K622" i="21"/>
  <c r="M621" i="21"/>
  <c r="K621" i="21"/>
  <c r="M620" i="21"/>
  <c r="K620" i="21"/>
  <c r="M619" i="21"/>
  <c r="N619" i="21" s="1"/>
  <c r="K619" i="21"/>
  <c r="M618" i="21"/>
  <c r="N618" i="21" s="1"/>
  <c r="K618" i="21"/>
  <c r="M617" i="21"/>
  <c r="K617" i="21"/>
  <c r="M616" i="21"/>
  <c r="K616" i="21"/>
  <c r="M615" i="21"/>
  <c r="K615" i="21"/>
  <c r="M614" i="21"/>
  <c r="N614" i="21" s="1"/>
  <c r="K614" i="21"/>
  <c r="M613" i="21"/>
  <c r="K613" i="21"/>
  <c r="M612" i="21"/>
  <c r="K612" i="21"/>
  <c r="M611" i="21"/>
  <c r="N611" i="21" s="1"/>
  <c r="K611" i="21"/>
  <c r="M610" i="21"/>
  <c r="K610" i="21"/>
  <c r="M609" i="21"/>
  <c r="K609" i="21"/>
  <c r="M608" i="21"/>
  <c r="K608" i="21"/>
  <c r="M607" i="21"/>
  <c r="N607" i="21" s="1"/>
  <c r="K607" i="21"/>
  <c r="M603" i="21"/>
  <c r="K603" i="21"/>
  <c r="M602" i="21"/>
  <c r="K602" i="21"/>
  <c r="M601" i="21"/>
  <c r="K601" i="21"/>
  <c r="M600" i="21"/>
  <c r="N600" i="21" s="1"/>
  <c r="K600" i="21"/>
  <c r="M599" i="21"/>
  <c r="K599" i="21"/>
  <c r="M598" i="21"/>
  <c r="K598" i="21"/>
  <c r="M597" i="21"/>
  <c r="K597" i="21"/>
  <c r="M596" i="21"/>
  <c r="N596" i="21" s="1"/>
  <c r="K596" i="21"/>
  <c r="M595" i="21"/>
  <c r="N595" i="21" s="1"/>
  <c r="K595" i="21"/>
  <c r="M594" i="21"/>
  <c r="K594" i="21"/>
  <c r="M593" i="21"/>
  <c r="K593" i="21"/>
  <c r="M592" i="21"/>
  <c r="K592" i="21"/>
  <c r="M591" i="21"/>
  <c r="K591" i="21"/>
  <c r="M590" i="21"/>
  <c r="K590" i="21"/>
  <c r="M589" i="21"/>
  <c r="K589" i="21"/>
  <c r="M588" i="21"/>
  <c r="K588" i="21"/>
  <c r="M587" i="21"/>
  <c r="N587" i="21" s="1"/>
  <c r="K587" i="21"/>
  <c r="M586" i="21"/>
  <c r="K586" i="21"/>
  <c r="M585" i="21"/>
  <c r="K585" i="21"/>
  <c r="M584" i="21"/>
  <c r="K584" i="21"/>
  <c r="M583" i="21"/>
  <c r="N583" i="21" s="1"/>
  <c r="K583" i="21"/>
  <c r="M582" i="21"/>
  <c r="K582" i="21"/>
  <c r="M581" i="21"/>
  <c r="K581" i="21"/>
  <c r="M580" i="21"/>
  <c r="N580" i="21" s="1"/>
  <c r="K580" i="21"/>
  <c r="M579" i="21"/>
  <c r="N579" i="21" s="1"/>
  <c r="K579" i="21"/>
  <c r="M578" i="21"/>
  <c r="K578" i="21"/>
  <c r="M577" i="21"/>
  <c r="K577" i="21"/>
  <c r="M576" i="21"/>
  <c r="N576" i="21" s="1"/>
  <c r="K576" i="21"/>
  <c r="M575" i="21"/>
  <c r="K575" i="21"/>
  <c r="M574" i="21"/>
  <c r="K574" i="21"/>
  <c r="M573" i="21"/>
  <c r="K573" i="21"/>
  <c r="M572" i="21"/>
  <c r="K572" i="21"/>
  <c r="M568" i="21"/>
  <c r="K568" i="21"/>
  <c r="M567" i="21"/>
  <c r="K567" i="21"/>
  <c r="M566" i="21"/>
  <c r="K566" i="21"/>
  <c r="M565" i="21"/>
  <c r="N565" i="21" s="1"/>
  <c r="K565" i="21"/>
  <c r="M564" i="21"/>
  <c r="K564" i="21"/>
  <c r="M563" i="21"/>
  <c r="K563" i="21"/>
  <c r="M562" i="21"/>
  <c r="K562" i="21"/>
  <c r="M561" i="21"/>
  <c r="K561" i="21"/>
  <c r="M560" i="21"/>
  <c r="N560" i="21" s="1"/>
  <c r="K560" i="21"/>
  <c r="M559" i="21"/>
  <c r="K559" i="21"/>
  <c r="M558" i="21"/>
  <c r="K558" i="21"/>
  <c r="M557" i="21"/>
  <c r="K557" i="21"/>
  <c r="M556" i="21"/>
  <c r="K556" i="21"/>
  <c r="M555" i="21"/>
  <c r="K555" i="21"/>
  <c r="M554" i="21"/>
  <c r="K554" i="21"/>
  <c r="M553" i="21"/>
  <c r="K553" i="21"/>
  <c r="M552" i="21"/>
  <c r="N552" i="21" s="1"/>
  <c r="K552" i="21"/>
  <c r="M551" i="21"/>
  <c r="K551" i="21"/>
  <c r="M550" i="21"/>
  <c r="K550" i="21"/>
  <c r="M549" i="21"/>
  <c r="K549" i="21"/>
  <c r="M548" i="21"/>
  <c r="N548" i="21" s="1"/>
  <c r="K548" i="21"/>
  <c r="M547" i="21"/>
  <c r="K547" i="21"/>
  <c r="M546" i="21"/>
  <c r="K546" i="21"/>
  <c r="M545" i="21"/>
  <c r="K545" i="21"/>
  <c r="M544" i="21"/>
  <c r="N544" i="21" s="1"/>
  <c r="K544" i="21"/>
  <c r="M543" i="21"/>
  <c r="K543" i="21"/>
  <c r="M542" i="21"/>
  <c r="K542" i="21"/>
  <c r="M541" i="21"/>
  <c r="K541" i="21"/>
  <c r="M540" i="21"/>
  <c r="K540" i="21"/>
  <c r="M539" i="21"/>
  <c r="K539" i="21"/>
  <c r="M538" i="21"/>
  <c r="K538" i="21"/>
  <c r="M537" i="21"/>
  <c r="K537" i="21"/>
  <c r="M533" i="21"/>
  <c r="K533" i="21"/>
  <c r="M532" i="21"/>
  <c r="K532" i="21"/>
  <c r="M531" i="21"/>
  <c r="K531" i="21"/>
  <c r="M530" i="21"/>
  <c r="K530" i="21"/>
  <c r="M529" i="21"/>
  <c r="K529" i="21"/>
  <c r="M528" i="21"/>
  <c r="K528" i="21"/>
  <c r="M527" i="21"/>
  <c r="K527" i="21"/>
  <c r="M526" i="21"/>
  <c r="K526" i="21"/>
  <c r="M525" i="21"/>
  <c r="N525" i="21" s="1"/>
  <c r="K525" i="21"/>
  <c r="M524" i="21"/>
  <c r="K524" i="21"/>
  <c r="M523" i="21"/>
  <c r="K523" i="21"/>
  <c r="M522" i="21"/>
  <c r="K522" i="21"/>
  <c r="M521" i="21"/>
  <c r="K521" i="21"/>
  <c r="M520" i="21"/>
  <c r="K520" i="21"/>
  <c r="M519" i="21"/>
  <c r="K519" i="21"/>
  <c r="M518" i="21"/>
  <c r="K518" i="21"/>
  <c r="M517" i="21"/>
  <c r="N517" i="21" s="1"/>
  <c r="K517" i="21"/>
  <c r="M516" i="21"/>
  <c r="K516" i="21"/>
  <c r="M515" i="21"/>
  <c r="K515" i="21"/>
  <c r="M514" i="21"/>
  <c r="K514" i="21"/>
  <c r="M513" i="21"/>
  <c r="N513" i="21" s="1"/>
  <c r="K513" i="21"/>
  <c r="M512" i="21"/>
  <c r="K512" i="21"/>
  <c r="M511" i="21"/>
  <c r="K511" i="21"/>
  <c r="M510" i="21"/>
  <c r="N510" i="21" s="1"/>
  <c r="K510" i="21"/>
  <c r="M509" i="21"/>
  <c r="N509" i="21" s="1"/>
  <c r="K509" i="21"/>
  <c r="M508" i="21"/>
  <c r="K508" i="21"/>
  <c r="M507" i="21"/>
  <c r="K507" i="21"/>
  <c r="M506" i="21"/>
  <c r="K506" i="21"/>
  <c r="M505" i="21"/>
  <c r="K505" i="21"/>
  <c r="M504" i="21"/>
  <c r="K504" i="21"/>
  <c r="M503" i="21"/>
  <c r="K503" i="21"/>
  <c r="M502" i="21"/>
  <c r="K502" i="21"/>
  <c r="M498" i="21"/>
  <c r="K498" i="21"/>
  <c r="M497" i="21"/>
  <c r="K497" i="21"/>
  <c r="M496" i="21"/>
  <c r="K496" i="21"/>
  <c r="M495" i="21"/>
  <c r="K495" i="21"/>
  <c r="M494" i="21"/>
  <c r="K494" i="21"/>
  <c r="M493" i="21"/>
  <c r="K493" i="21"/>
  <c r="M492" i="21"/>
  <c r="K492" i="21"/>
  <c r="M491" i="21"/>
  <c r="K491" i="21"/>
  <c r="M490" i="21"/>
  <c r="N490" i="21" s="1"/>
  <c r="K490" i="21"/>
  <c r="M489" i="21"/>
  <c r="K489" i="21"/>
  <c r="M488" i="21"/>
  <c r="K488" i="21"/>
  <c r="M487" i="21"/>
  <c r="K487" i="21"/>
  <c r="M486" i="21"/>
  <c r="K486" i="21"/>
  <c r="M485" i="21"/>
  <c r="K485" i="21"/>
  <c r="M484" i="21"/>
  <c r="K484" i="21"/>
  <c r="M483" i="21"/>
  <c r="N483" i="21" s="1"/>
  <c r="K483" i="21"/>
  <c r="M482" i="21"/>
  <c r="N482" i="21" s="1"/>
  <c r="K482" i="21"/>
  <c r="M481" i="21"/>
  <c r="K481" i="21"/>
  <c r="M480" i="21"/>
  <c r="K480" i="21"/>
  <c r="M479" i="21"/>
  <c r="N479" i="21" s="1"/>
  <c r="K479" i="21"/>
  <c r="M478" i="21"/>
  <c r="N478" i="21" s="1"/>
  <c r="K478" i="21"/>
  <c r="M477" i="21"/>
  <c r="K477" i="21"/>
  <c r="M476" i="21"/>
  <c r="K476" i="21"/>
  <c r="N475" i="21"/>
  <c r="M475" i="21"/>
  <c r="K475" i="21"/>
  <c r="M474" i="21"/>
  <c r="N474" i="21" s="1"/>
  <c r="K474" i="21"/>
  <c r="M473" i="21"/>
  <c r="K473" i="21"/>
  <c r="M472" i="21"/>
  <c r="K472" i="21"/>
  <c r="M471" i="21"/>
  <c r="K471" i="21"/>
  <c r="M470" i="21"/>
  <c r="K470" i="21"/>
  <c r="M469" i="21"/>
  <c r="K469" i="21"/>
  <c r="M468" i="21"/>
  <c r="K468" i="21"/>
  <c r="M467" i="21"/>
  <c r="K467" i="21"/>
  <c r="N572" i="21" l="1"/>
  <c r="N720" i="21"/>
  <c r="N588" i="21"/>
  <c r="N526" i="21"/>
  <c r="N650" i="21"/>
  <c r="N670" i="21"/>
  <c r="N685" i="21"/>
  <c r="N689" i="21"/>
  <c r="N693" i="21"/>
  <c r="N697" i="21"/>
  <c r="N631" i="21"/>
  <c r="N705" i="21"/>
  <c r="N829" i="21"/>
  <c r="N833" i="21"/>
  <c r="N837" i="21"/>
  <c r="N491" i="21"/>
  <c r="N514" i="21"/>
  <c r="N518" i="21"/>
  <c r="N530" i="21"/>
  <c r="N537" i="21"/>
  <c r="N541" i="21"/>
  <c r="N545" i="21"/>
  <c r="N549" i="21"/>
  <c r="N553" i="21"/>
  <c r="N654" i="21"/>
  <c r="N658" i="21"/>
  <c r="N662" i="21"/>
  <c r="N724" i="21"/>
  <c r="N728" i="21"/>
  <c r="N845" i="21"/>
  <c r="N864" i="21"/>
  <c r="N868" i="21"/>
  <c r="N872" i="21"/>
  <c r="N876" i="21"/>
  <c r="N487" i="21"/>
  <c r="N522" i="21"/>
  <c r="N557" i="21"/>
  <c r="N584" i="21"/>
  <c r="N623" i="21"/>
  <c r="N627" i="21"/>
  <c r="N666" i="21"/>
  <c r="N701" i="21"/>
  <c r="N732" i="21"/>
  <c r="N763" i="21"/>
  <c r="N767" i="21"/>
  <c r="N771" i="21"/>
  <c r="N775" i="21"/>
  <c r="N782" i="21"/>
  <c r="N786" i="21"/>
  <c r="N806" i="21"/>
  <c r="N841" i="21"/>
  <c r="N880" i="21"/>
  <c r="N467" i="21"/>
  <c r="N471" i="21"/>
  <c r="N495" i="21"/>
  <c r="N502" i="21"/>
  <c r="N506" i="21"/>
  <c r="N561" i="21"/>
  <c r="N592" i="21"/>
  <c r="N615" i="21"/>
  <c r="N635" i="21"/>
  <c r="N642" i="21"/>
  <c r="N646" i="21"/>
  <c r="N677" i="21"/>
  <c r="N681" i="21"/>
  <c r="N712" i="21"/>
  <c r="N716" i="21"/>
  <c r="N736" i="21"/>
  <c r="N817" i="21"/>
  <c r="N821" i="21"/>
  <c r="N852" i="21"/>
  <c r="N856" i="21"/>
  <c r="N860" i="21"/>
  <c r="A3" i="18" l="1"/>
  <c r="A4" i="18"/>
  <c r="A5" i="18"/>
  <c r="A6" i="18"/>
  <c r="A7" i="18"/>
  <c r="A8" i="18"/>
  <c r="A9" i="18"/>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53" i="18"/>
  <c r="A54" i="18"/>
  <c r="A55" i="18"/>
  <c r="A56" i="18"/>
  <c r="A57" i="18"/>
  <c r="A58" i="18"/>
  <c r="A59" i="18"/>
  <c r="A60" i="18"/>
  <c r="A61" i="18"/>
  <c r="A62" i="18"/>
  <c r="A63" i="18"/>
  <c r="A64" i="18"/>
  <c r="A65" i="18"/>
  <c r="A66" i="18"/>
  <c r="A67" i="18"/>
  <c r="A68" i="18"/>
  <c r="A69" i="18"/>
  <c r="A70" i="18"/>
  <c r="A71" i="18"/>
  <c r="A72" i="18"/>
  <c r="A73" i="18"/>
  <c r="A74" i="18"/>
  <c r="A75" i="18"/>
  <c r="A76" i="18"/>
  <c r="A77" i="18"/>
  <c r="A78" i="18"/>
  <c r="A79" i="18"/>
  <c r="A80" i="18"/>
  <c r="A81" i="18"/>
  <c r="A82" i="18"/>
  <c r="A83" i="18"/>
  <c r="A84" i="18"/>
  <c r="A85" i="18"/>
  <c r="A86" i="18"/>
  <c r="A87" i="18"/>
  <c r="A88" i="18"/>
  <c r="A89" i="18"/>
  <c r="A90" i="18"/>
  <c r="A91" i="18"/>
  <c r="A92" i="18"/>
  <c r="A93" i="18"/>
  <c r="A94" i="18"/>
  <c r="A95" i="18"/>
  <c r="A96" i="18"/>
  <c r="A97" i="18"/>
  <c r="A98" i="18"/>
  <c r="A99" i="18"/>
  <c r="A100" i="18"/>
  <c r="A101" i="18"/>
  <c r="A102" i="18"/>
  <c r="A103" i="18"/>
  <c r="A104" i="18"/>
  <c r="A105" i="18"/>
  <c r="A106" i="18"/>
  <c r="A107" i="18"/>
  <c r="A108" i="18"/>
  <c r="A109" i="18"/>
  <c r="A110" i="18"/>
  <c r="A111" i="18"/>
  <c r="A112" i="18"/>
  <c r="A113" i="18"/>
  <c r="A114" i="18"/>
  <c r="A115" i="18"/>
  <c r="A116" i="18"/>
  <c r="A117" i="18"/>
  <c r="A118" i="18"/>
  <c r="A119" i="18"/>
  <c r="A120" i="18"/>
  <c r="A121" i="18"/>
  <c r="A122" i="18"/>
  <c r="A123" i="18"/>
  <c r="A124" i="18"/>
  <c r="A125" i="18"/>
  <c r="A126" i="18"/>
  <c r="A127" i="18"/>
  <c r="A128" i="18"/>
  <c r="A129" i="18"/>
  <c r="A130" i="18"/>
  <c r="A131" i="18"/>
  <c r="A132" i="18"/>
  <c r="A133" i="18"/>
  <c r="A134" i="18"/>
  <c r="A135" i="18"/>
  <c r="A136" i="18"/>
  <c r="A137" i="18"/>
  <c r="A138" i="18"/>
  <c r="A139" i="18"/>
  <c r="A140" i="18"/>
  <c r="A141" i="18"/>
  <c r="A142" i="18"/>
  <c r="A143" i="18"/>
  <c r="A144" i="18"/>
  <c r="A145" i="18"/>
  <c r="A146" i="18"/>
  <c r="A147" i="18"/>
  <c r="A148" i="18"/>
  <c r="A149" i="18"/>
  <c r="A150" i="18"/>
  <c r="A151" i="18"/>
  <c r="A152" i="18"/>
  <c r="A153" i="18"/>
  <c r="A154" i="18"/>
  <c r="A155" i="18"/>
  <c r="A156" i="18"/>
  <c r="A157" i="18"/>
  <c r="A158" i="18"/>
  <c r="A159" i="18"/>
  <c r="A160" i="18"/>
  <c r="A161" i="18"/>
  <c r="A162" i="18"/>
  <c r="A163" i="18"/>
  <c r="A164" i="18"/>
  <c r="A165" i="18"/>
  <c r="A166" i="18"/>
  <c r="A167" i="18"/>
  <c r="A168" i="18"/>
  <c r="A169" i="18"/>
  <c r="A170" i="18"/>
  <c r="A171" i="18"/>
  <c r="A172" i="18"/>
  <c r="A173" i="18"/>
  <c r="A174" i="18"/>
  <c r="A175" i="18"/>
  <c r="A176" i="18"/>
  <c r="A177" i="18"/>
  <c r="A178" i="18"/>
  <c r="A179" i="18"/>
  <c r="A180" i="18"/>
  <c r="A181" i="18"/>
  <c r="A182" i="18"/>
  <c r="A183" i="18"/>
  <c r="A184" i="18"/>
  <c r="A185" i="18"/>
  <c r="A186" i="18"/>
  <c r="A187" i="18"/>
  <c r="A188" i="18"/>
  <c r="A189" i="18"/>
  <c r="A190" i="18"/>
  <c r="A191" i="18"/>
  <c r="A192" i="18"/>
  <c r="A193" i="18"/>
  <c r="A194" i="18"/>
  <c r="A195" i="18"/>
  <c r="A196" i="18"/>
  <c r="A197" i="18"/>
  <c r="A198" i="18"/>
  <c r="A199" i="18"/>
  <c r="A200" i="18"/>
  <c r="A201" i="18"/>
  <c r="A202" i="18"/>
  <c r="A203" i="18"/>
  <c r="A204" i="18"/>
  <c r="A205" i="18"/>
  <c r="A206" i="18"/>
  <c r="A207" i="18"/>
  <c r="A208" i="18"/>
  <c r="A209" i="18"/>
  <c r="A210" i="18"/>
  <c r="A211" i="18"/>
  <c r="A212" i="18"/>
  <c r="A213" i="18"/>
  <c r="A214" i="18"/>
  <c r="A215" i="18"/>
  <c r="A216" i="18"/>
  <c r="A217" i="18"/>
  <c r="A218" i="18"/>
  <c r="A219" i="18"/>
  <c r="A220" i="18"/>
  <c r="A221" i="18"/>
  <c r="A222" i="18"/>
  <c r="A223" i="18"/>
  <c r="A224" i="18"/>
  <c r="A225" i="18"/>
  <c r="A226" i="18"/>
  <c r="A227" i="18"/>
  <c r="A228" i="18"/>
  <c r="A229" i="18"/>
  <c r="A230" i="18"/>
  <c r="A231" i="18"/>
  <c r="A232" i="18"/>
  <c r="A233" i="18"/>
  <c r="A234" i="18"/>
  <c r="A235" i="18"/>
  <c r="A236" i="18"/>
  <c r="A237" i="18"/>
  <c r="A238" i="18"/>
  <c r="A239" i="18"/>
  <c r="A240" i="18"/>
  <c r="A241" i="18"/>
  <c r="A242" i="18"/>
  <c r="A243" i="18"/>
  <c r="A244" i="18"/>
  <c r="A245" i="18"/>
  <c r="A246" i="18"/>
  <c r="A247" i="18"/>
  <c r="A248" i="18"/>
  <c r="A249" i="18"/>
  <c r="A250" i="18"/>
  <c r="A251" i="18"/>
  <c r="A252" i="18"/>
  <c r="A253" i="18"/>
  <c r="A254" i="18"/>
  <c r="A255" i="18"/>
  <c r="A256" i="18"/>
  <c r="A257" i="18"/>
  <c r="A258" i="18"/>
  <c r="A259" i="18"/>
  <c r="A260" i="18"/>
  <c r="A261" i="18"/>
  <c r="A262" i="18"/>
  <c r="A263" i="18"/>
  <c r="A264" i="18"/>
  <c r="A265" i="18"/>
  <c r="A266" i="18"/>
  <c r="A267" i="18"/>
  <c r="A268" i="18"/>
  <c r="A269" i="18"/>
  <c r="A270" i="18"/>
  <c r="A271" i="18"/>
  <c r="A272" i="18"/>
  <c r="A273" i="18"/>
  <c r="A274" i="18"/>
  <c r="A275" i="18"/>
  <c r="A276" i="18"/>
  <c r="A277" i="18"/>
  <c r="A278" i="18"/>
  <c r="A279" i="18"/>
  <c r="A280" i="18"/>
  <c r="A281" i="18"/>
  <c r="A282" i="18"/>
  <c r="A283" i="18"/>
  <c r="A284" i="18"/>
  <c r="A285" i="18"/>
  <c r="A286" i="18"/>
  <c r="A287" i="18"/>
  <c r="A288" i="18"/>
  <c r="A289" i="18"/>
  <c r="A290" i="18"/>
  <c r="A291" i="18"/>
  <c r="A292" i="18"/>
  <c r="A293" i="18"/>
  <c r="A294" i="18"/>
  <c r="A295" i="18"/>
  <c r="A296" i="18"/>
  <c r="A297" i="18"/>
  <c r="A298" i="18"/>
  <c r="A299" i="18"/>
  <c r="A300" i="18"/>
  <c r="A301" i="18"/>
  <c r="A302" i="18"/>
  <c r="A303" i="18"/>
  <c r="A304" i="18"/>
  <c r="A305" i="18"/>
  <c r="A306" i="18"/>
  <c r="A307" i="18"/>
  <c r="A308" i="18"/>
  <c r="A309" i="18"/>
  <c r="A310" i="18"/>
  <c r="A311" i="18"/>
  <c r="A312" i="18"/>
  <c r="A313" i="18"/>
  <c r="A314" i="18"/>
  <c r="A315" i="18"/>
  <c r="A316" i="18"/>
  <c r="A317" i="18"/>
  <c r="A318" i="18"/>
  <c r="A319" i="18"/>
  <c r="A320" i="18"/>
  <c r="A321" i="18"/>
  <c r="A322" i="18"/>
  <c r="A323" i="18"/>
  <c r="A324" i="18"/>
  <c r="A325" i="18"/>
  <c r="A326" i="18"/>
  <c r="A327" i="18"/>
  <c r="A328" i="18"/>
  <c r="A329" i="18"/>
  <c r="A330" i="18"/>
  <c r="A331" i="18"/>
  <c r="A332" i="18"/>
  <c r="A333" i="18"/>
  <c r="A334" i="18"/>
  <c r="A335" i="18"/>
  <c r="A336" i="18"/>
  <c r="A337" i="18"/>
  <c r="A338" i="18"/>
  <c r="A339" i="18"/>
  <c r="A340" i="18"/>
  <c r="A341" i="18"/>
  <c r="A342" i="18"/>
  <c r="A343" i="18"/>
  <c r="A344" i="18"/>
  <c r="A345" i="18"/>
  <c r="A346" i="18"/>
  <c r="A347" i="18"/>
  <c r="A348" i="18"/>
  <c r="A349" i="18"/>
  <c r="A350" i="18"/>
  <c r="A351" i="18"/>
  <c r="A352" i="18"/>
  <c r="A353" i="18"/>
  <c r="A354" i="18"/>
  <c r="A355" i="18"/>
  <c r="A356" i="18"/>
  <c r="A357" i="18"/>
  <c r="A358" i="18"/>
  <c r="A359" i="18"/>
  <c r="A360" i="18"/>
  <c r="A361" i="18"/>
  <c r="A362" i="18"/>
  <c r="A363" i="18"/>
  <c r="A364" i="18"/>
  <c r="A365" i="18"/>
  <c r="A366" i="18"/>
  <c r="A367" i="18"/>
  <c r="A368" i="18"/>
  <c r="A369" i="18"/>
  <c r="A370" i="18"/>
  <c r="A371" i="18"/>
  <c r="A372" i="18"/>
  <c r="A373" i="18"/>
  <c r="A374" i="18"/>
  <c r="A375" i="18"/>
  <c r="A376" i="18"/>
  <c r="A377" i="18"/>
  <c r="A378" i="18"/>
  <c r="A379" i="18"/>
  <c r="A380" i="18"/>
  <c r="A381" i="18"/>
  <c r="A382" i="18"/>
  <c r="A383" i="18"/>
  <c r="A384" i="18"/>
  <c r="A385" i="18"/>
  <c r="A386" i="18"/>
  <c r="A387" i="18"/>
  <c r="A388" i="18"/>
  <c r="A389" i="18"/>
  <c r="A390" i="18"/>
  <c r="A391" i="18"/>
  <c r="A392" i="18"/>
  <c r="A393" i="18"/>
  <c r="A394" i="18"/>
  <c r="A395" i="18"/>
  <c r="A396" i="18"/>
  <c r="A397" i="18"/>
  <c r="A398" i="18"/>
  <c r="A399" i="18"/>
  <c r="A400" i="18"/>
  <c r="A401" i="18"/>
  <c r="A402" i="18"/>
  <c r="A403" i="18"/>
  <c r="A404" i="18"/>
  <c r="A405" i="18"/>
  <c r="A406" i="18"/>
  <c r="A407" i="18"/>
  <c r="A408" i="18"/>
  <c r="A409" i="18"/>
  <c r="A410" i="18"/>
  <c r="A411" i="18"/>
  <c r="A412" i="18"/>
  <c r="A413" i="18"/>
  <c r="A414" i="18"/>
  <c r="A415" i="18"/>
  <c r="A416" i="18"/>
  <c r="A417" i="18"/>
  <c r="A418" i="18"/>
  <c r="A419" i="18"/>
  <c r="A420" i="18"/>
  <c r="A421" i="18"/>
  <c r="A422" i="18"/>
  <c r="A423" i="18"/>
  <c r="A424" i="18"/>
  <c r="A425" i="18"/>
  <c r="A426" i="18"/>
  <c r="A427" i="18"/>
  <c r="A428" i="18"/>
  <c r="A429" i="18"/>
  <c r="A430" i="18"/>
  <c r="A431" i="18"/>
  <c r="A432" i="18"/>
  <c r="A433" i="18"/>
  <c r="A434" i="18"/>
  <c r="A435" i="18"/>
  <c r="A436" i="18"/>
  <c r="A437" i="18"/>
  <c r="A438" i="18"/>
  <c r="A439" i="18"/>
  <c r="A440" i="18"/>
  <c r="A441" i="18"/>
  <c r="A442" i="18"/>
  <c r="A443" i="18"/>
  <c r="A444" i="18"/>
  <c r="A445" i="18"/>
  <c r="A446" i="18"/>
  <c r="A447" i="18"/>
  <c r="A448" i="18"/>
  <c r="A449" i="18"/>
  <c r="A450" i="18"/>
  <c r="A451" i="18"/>
  <c r="A452" i="18"/>
  <c r="A453" i="18"/>
  <c r="A454" i="18"/>
  <c r="A455" i="18"/>
  <c r="A456" i="18"/>
  <c r="A457" i="18"/>
  <c r="A458" i="18"/>
  <c r="A459" i="18"/>
  <c r="A460" i="18"/>
  <c r="A461" i="18"/>
  <c r="A462" i="18"/>
  <c r="A463" i="18"/>
  <c r="A464" i="18"/>
  <c r="A465" i="18"/>
  <c r="A466" i="18"/>
  <c r="A467" i="18"/>
  <c r="A468" i="18"/>
  <c r="A469" i="18"/>
  <c r="A470" i="18"/>
  <c r="A471" i="18"/>
  <c r="A472" i="18"/>
  <c r="A473" i="18"/>
  <c r="A474" i="18"/>
  <c r="A475" i="18"/>
  <c r="A476" i="18"/>
  <c r="A477" i="18"/>
  <c r="A478" i="18"/>
  <c r="A479" i="18"/>
  <c r="A480" i="18"/>
  <c r="A481" i="18"/>
  <c r="A482" i="18"/>
  <c r="A483" i="18"/>
  <c r="A484" i="18"/>
  <c r="A485" i="18"/>
  <c r="A486" i="18"/>
  <c r="A487" i="18"/>
  <c r="A488" i="18"/>
  <c r="A489" i="18"/>
  <c r="A490" i="18"/>
  <c r="A491" i="18"/>
  <c r="A492" i="18"/>
  <c r="A493" i="18"/>
  <c r="A494" i="18"/>
  <c r="A495" i="18"/>
  <c r="A496" i="18"/>
  <c r="A497" i="18"/>
  <c r="A498" i="18"/>
  <c r="A499" i="18"/>
  <c r="A500" i="18"/>
  <c r="A501" i="18"/>
  <c r="A502" i="18"/>
  <c r="A503" i="18"/>
  <c r="A504" i="18"/>
  <c r="A505" i="18"/>
  <c r="A506" i="18"/>
  <c r="A507" i="18"/>
  <c r="A508" i="18"/>
  <c r="A509" i="18"/>
  <c r="A510" i="18"/>
  <c r="A511" i="18"/>
  <c r="A512" i="18"/>
  <c r="A513" i="18"/>
  <c r="A514" i="18"/>
  <c r="A515" i="18"/>
  <c r="A516" i="18"/>
  <c r="A517" i="18"/>
  <c r="A518" i="18"/>
  <c r="A519" i="18"/>
  <c r="A520" i="18"/>
  <c r="A521" i="18"/>
  <c r="A522" i="18"/>
  <c r="A523" i="18"/>
  <c r="A524" i="18"/>
  <c r="A525" i="18"/>
  <c r="A526" i="18"/>
  <c r="A527" i="18"/>
  <c r="A528" i="18"/>
  <c r="A529" i="18"/>
  <c r="A530" i="18"/>
  <c r="A531" i="18"/>
  <c r="A532" i="18"/>
  <c r="A533" i="18"/>
  <c r="A534" i="18"/>
  <c r="A535" i="18"/>
  <c r="A536" i="18"/>
  <c r="A537" i="18"/>
  <c r="A538" i="18"/>
  <c r="A539" i="18"/>
  <c r="A540" i="18"/>
  <c r="A541" i="18"/>
  <c r="A542" i="18"/>
  <c r="A543" i="18"/>
  <c r="A544" i="18"/>
  <c r="A545" i="18"/>
  <c r="A546" i="18"/>
  <c r="A547" i="18"/>
  <c r="A548" i="18"/>
  <c r="A549" i="18"/>
  <c r="A550" i="18"/>
  <c r="A551" i="18"/>
  <c r="A552" i="18"/>
  <c r="A553" i="18"/>
  <c r="A554" i="18"/>
  <c r="A2" i="18"/>
  <c r="C850" i="21" l="1"/>
  <c r="C384" i="21" l="1"/>
  <c r="C338" i="21"/>
  <c r="C292" i="21"/>
  <c r="C246" i="21"/>
  <c r="N38" i="10"/>
  <c r="N37" i="10"/>
  <c r="N36" i="10"/>
  <c r="N35" i="10"/>
  <c r="N34" i="10"/>
  <c r="N33" i="10"/>
  <c r="N32" i="10"/>
  <c r="N31" i="10"/>
  <c r="M463" i="21"/>
  <c r="K463" i="21"/>
  <c r="M462" i="21"/>
  <c r="K462" i="21"/>
  <c r="M461" i="21"/>
  <c r="K461" i="21"/>
  <c r="M460" i="21"/>
  <c r="N460" i="21" s="1"/>
  <c r="K460" i="21"/>
  <c r="E16" i="22"/>
  <c r="C200" i="21"/>
  <c r="B180" i="22"/>
  <c r="B175" i="22"/>
  <c r="B170" i="22"/>
  <c r="B165" i="22"/>
  <c r="B160" i="22"/>
  <c r="B155" i="22"/>
  <c r="B150" i="22"/>
  <c r="B145" i="22"/>
  <c r="B140" i="22"/>
  <c r="B135" i="22"/>
  <c r="B130" i="22"/>
  <c r="B125" i="22"/>
  <c r="B120" i="22"/>
  <c r="B115" i="22"/>
  <c r="B110" i="22"/>
  <c r="B105" i="22"/>
  <c r="B100" i="22"/>
  <c r="B95" i="22"/>
  <c r="B90" i="22"/>
  <c r="B85" i="22"/>
  <c r="B80" i="22"/>
  <c r="B75" i="22"/>
  <c r="B70" i="22"/>
  <c r="B65" i="22"/>
  <c r="B60" i="22"/>
  <c r="B55" i="22"/>
  <c r="B50" i="22"/>
  <c r="B45" i="22"/>
  <c r="B40" i="22"/>
  <c r="B35" i="22"/>
  <c r="B30" i="22"/>
  <c r="B25" i="22"/>
  <c r="B15" i="22"/>
  <c r="B20" i="22"/>
  <c r="E181" i="22"/>
  <c r="F180" i="22"/>
  <c r="F181" i="22" s="1"/>
  <c r="C178" i="22"/>
  <c r="E176" i="22"/>
  <c r="F175" i="22"/>
  <c r="C173" i="22"/>
  <c r="E171" i="22"/>
  <c r="F171" i="22" s="1"/>
  <c r="F170" i="22"/>
  <c r="C168" i="22"/>
  <c r="E166" i="22"/>
  <c r="F165" i="22"/>
  <c r="F166" i="22" s="1"/>
  <c r="C163" i="22"/>
  <c r="E161" i="22"/>
  <c r="F160" i="22"/>
  <c r="F161" i="22" s="1"/>
  <c r="C158" i="22"/>
  <c r="E156" i="22"/>
  <c r="F155" i="22"/>
  <c r="C153" i="22"/>
  <c r="E151" i="22"/>
  <c r="F150" i="22"/>
  <c r="C148" i="22"/>
  <c r="E146" i="22"/>
  <c r="F145" i="22"/>
  <c r="F146" i="22" s="1"/>
  <c r="C143" i="22"/>
  <c r="E141" i="22"/>
  <c r="F140" i="22"/>
  <c r="F141" i="22" s="1"/>
  <c r="C138" i="22"/>
  <c r="E136" i="22"/>
  <c r="F135" i="22"/>
  <c r="C133" i="22"/>
  <c r="E131" i="22"/>
  <c r="F130" i="22"/>
  <c r="C128" i="22"/>
  <c r="E126" i="22"/>
  <c r="F125" i="22"/>
  <c r="F126" i="22" s="1"/>
  <c r="C123" i="22"/>
  <c r="E121" i="22"/>
  <c r="F120" i="22"/>
  <c r="F121" i="22" s="1"/>
  <c r="C118" i="22"/>
  <c r="E116" i="22"/>
  <c r="F115" i="22"/>
  <c r="C113" i="22"/>
  <c r="E111" i="22"/>
  <c r="F111" i="22" s="1"/>
  <c r="F110" i="22"/>
  <c r="C108" i="22"/>
  <c r="E106" i="22"/>
  <c r="F105" i="22"/>
  <c r="F106" i="22" s="1"/>
  <c r="C103" i="22"/>
  <c r="E101" i="22"/>
  <c r="F100" i="22"/>
  <c r="F101" i="22" s="1"/>
  <c r="C98" i="22"/>
  <c r="E96" i="22"/>
  <c r="F95" i="22"/>
  <c r="C93" i="22"/>
  <c r="E91" i="22"/>
  <c r="F91" i="22" s="1"/>
  <c r="F90" i="22"/>
  <c r="C88" i="22"/>
  <c r="E86" i="22"/>
  <c r="F85" i="22"/>
  <c r="F86" i="22" s="1"/>
  <c r="C83" i="22"/>
  <c r="E81" i="22"/>
  <c r="F80" i="22"/>
  <c r="F81" i="22" s="1"/>
  <c r="C78" i="22"/>
  <c r="E76" i="22"/>
  <c r="F75" i="22"/>
  <c r="C73" i="22"/>
  <c r="E71" i="22"/>
  <c r="F70" i="22"/>
  <c r="C68" i="22"/>
  <c r="E66" i="22"/>
  <c r="F65" i="22"/>
  <c r="F66" i="22" s="1"/>
  <c r="C63" i="22"/>
  <c r="E61" i="22"/>
  <c r="F60" i="22"/>
  <c r="F61" i="22" s="1"/>
  <c r="C58" i="22"/>
  <c r="E56" i="22"/>
  <c r="F55" i="22"/>
  <c r="C53" i="22"/>
  <c r="E51" i="22"/>
  <c r="F51" i="22" s="1"/>
  <c r="F50" i="22"/>
  <c r="C48" i="22"/>
  <c r="E46" i="22"/>
  <c r="F45" i="22"/>
  <c r="F46" i="22" s="1"/>
  <c r="C43" i="22"/>
  <c r="E41" i="22"/>
  <c r="F40" i="22"/>
  <c r="F41" i="22" s="1"/>
  <c r="C38" i="22"/>
  <c r="E36" i="22"/>
  <c r="F35" i="22"/>
  <c r="C33" i="22"/>
  <c r="E31" i="22"/>
  <c r="F31" i="22" s="1"/>
  <c r="F30" i="22"/>
  <c r="C28" i="22"/>
  <c r="E26" i="22"/>
  <c r="F25" i="22"/>
  <c r="F26" i="22" s="1"/>
  <c r="C23" i="22"/>
  <c r="E21" i="22"/>
  <c r="F20" i="22"/>
  <c r="C18" i="22"/>
  <c r="C51" i="23"/>
  <c r="I51" i="23"/>
  <c r="C50" i="23"/>
  <c r="I50" i="23"/>
  <c r="F56" i="22"/>
  <c r="F76" i="22"/>
  <c r="F96" i="22"/>
  <c r="F36" i="22"/>
  <c r="F21" i="22"/>
  <c r="F116" i="22"/>
  <c r="F136" i="22"/>
  <c r="F156" i="22"/>
  <c r="F176" i="22"/>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C18" i="23"/>
  <c r="C19" i="23"/>
  <c r="C20" i="23"/>
  <c r="C21" i="23"/>
  <c r="C22" i="23"/>
  <c r="C23" i="23"/>
  <c r="C24" i="23"/>
  <c r="C25" i="23"/>
  <c r="C26" i="23"/>
  <c r="C27" i="23"/>
  <c r="C28" i="23"/>
  <c r="C29" i="23"/>
  <c r="C30" i="23"/>
  <c r="C31" i="23"/>
  <c r="C32" i="23"/>
  <c r="C33" i="23"/>
  <c r="C34" i="23"/>
  <c r="C35" i="23"/>
  <c r="C36" i="23"/>
  <c r="C37" i="23"/>
  <c r="C38" i="23"/>
  <c r="C39" i="23"/>
  <c r="C40" i="23"/>
  <c r="C41" i="23"/>
  <c r="C42" i="23"/>
  <c r="C43" i="23"/>
  <c r="C44" i="23"/>
  <c r="C45" i="23"/>
  <c r="C46" i="23"/>
  <c r="C47" i="23"/>
  <c r="C48" i="23"/>
  <c r="C49" i="23"/>
  <c r="I18" i="23"/>
  <c r="I19" i="23"/>
  <c r="I20" i="23"/>
  <c r="I21" i="23"/>
  <c r="I22" i="23"/>
  <c r="I23" i="23"/>
  <c r="I24" i="23"/>
  <c r="I25" i="23"/>
  <c r="I26" i="23"/>
  <c r="I27" i="23"/>
  <c r="I28" i="23"/>
  <c r="I29" i="23"/>
  <c r="I30" i="23"/>
  <c r="I31" i="23"/>
  <c r="I32" i="23"/>
  <c r="I33" i="23"/>
  <c r="I34" i="23"/>
  <c r="I35" i="23"/>
  <c r="I36" i="23"/>
  <c r="I37" i="23"/>
  <c r="I38" i="23"/>
  <c r="I39" i="23"/>
  <c r="I40" i="23"/>
  <c r="I41" i="23"/>
  <c r="I42" i="23"/>
  <c r="I43" i="23"/>
  <c r="I44" i="23"/>
  <c r="I45" i="23"/>
  <c r="I46" i="23"/>
  <c r="I47" i="23"/>
  <c r="I48" i="23"/>
  <c r="I49" i="23"/>
  <c r="F6" i="12"/>
  <c r="G8" i="17"/>
  <c r="G9" i="17"/>
  <c r="G10" i="17"/>
  <c r="G11" i="17"/>
  <c r="G12" i="17"/>
  <c r="G13" i="17"/>
  <c r="G14" i="17"/>
  <c r="G15" i="17"/>
  <c r="G16" i="17"/>
  <c r="G17" i="17"/>
  <c r="G18" i="17"/>
  <c r="G19" i="17"/>
  <c r="G20" i="17"/>
  <c r="G21" i="17"/>
  <c r="G22" i="17"/>
  <c r="G23" i="17"/>
  <c r="G24" i="17"/>
  <c r="G25" i="17"/>
  <c r="G26" i="17"/>
  <c r="G27" i="17"/>
  <c r="G28" i="17"/>
  <c r="G29" i="17"/>
  <c r="G30" i="17"/>
  <c r="G31" i="17"/>
  <c r="G32" i="17"/>
  <c r="G33" i="17"/>
  <c r="G34" i="17"/>
  <c r="G35" i="17"/>
  <c r="G36" i="17"/>
  <c r="G37" i="17"/>
  <c r="G38" i="17"/>
  <c r="G39" i="17"/>
  <c r="G40" i="17"/>
  <c r="G41" i="17"/>
  <c r="G42" i="17"/>
  <c r="G43" i="17"/>
  <c r="G44" i="17"/>
  <c r="G45" i="17"/>
  <c r="G46" i="17"/>
  <c r="G47" i="17"/>
  <c r="G48" i="17"/>
  <c r="G49" i="17"/>
  <c r="G50" i="17"/>
  <c r="G51" i="17"/>
  <c r="G52" i="17"/>
  <c r="G53" i="17"/>
  <c r="G54" i="17"/>
  <c r="G55" i="17"/>
  <c r="G56" i="17"/>
  <c r="G57" i="17"/>
  <c r="G58" i="17"/>
  <c r="G59" i="17"/>
  <c r="G60" i="17"/>
  <c r="G61" i="17"/>
  <c r="G62" i="17"/>
  <c r="G63" i="17"/>
  <c r="G64" i="17"/>
  <c r="G65" i="17"/>
  <c r="G66" i="17"/>
  <c r="G67" i="17"/>
  <c r="G68" i="17"/>
  <c r="G69" i="17"/>
  <c r="G70" i="17"/>
  <c r="G71" i="17"/>
  <c r="G72" i="17"/>
  <c r="G73" i="17"/>
  <c r="G74" i="17"/>
  <c r="G75" i="17"/>
  <c r="G76" i="17"/>
  <c r="G77" i="17"/>
  <c r="G78" i="17"/>
  <c r="G79" i="17"/>
  <c r="G80" i="17"/>
  <c r="G81" i="17"/>
  <c r="G82" i="17"/>
  <c r="G83" i="17"/>
  <c r="G84" i="17"/>
  <c r="G85" i="17"/>
  <c r="G86" i="17"/>
  <c r="G87" i="17"/>
  <c r="G88" i="17"/>
  <c r="G89" i="17"/>
  <c r="G90" i="17"/>
  <c r="G91" i="17"/>
  <c r="G92" i="17"/>
  <c r="G93" i="17"/>
  <c r="G94" i="17"/>
  <c r="G95" i="17"/>
  <c r="G96" i="17"/>
  <c r="G97" i="17"/>
  <c r="G98" i="17"/>
  <c r="G99" i="17"/>
  <c r="G100" i="17"/>
  <c r="G101" i="17"/>
  <c r="G102" i="17"/>
  <c r="G103" i="17"/>
  <c r="G104" i="17"/>
  <c r="G105" i="17"/>
  <c r="G106" i="17"/>
  <c r="G107" i="17"/>
  <c r="G108" i="17"/>
  <c r="G109" i="17"/>
  <c r="G110" i="17"/>
  <c r="G111" i="17"/>
  <c r="G112" i="17"/>
  <c r="G113" i="17"/>
  <c r="G114" i="17"/>
  <c r="G115" i="17"/>
  <c r="G116" i="17"/>
  <c r="G117" i="17"/>
  <c r="G118" i="17"/>
  <c r="G119" i="17"/>
  <c r="G120" i="17"/>
  <c r="G121" i="17"/>
  <c r="G122" i="17"/>
  <c r="G123" i="17"/>
  <c r="G124" i="17"/>
  <c r="G125" i="17"/>
  <c r="G126" i="17"/>
  <c r="G127" i="17"/>
  <c r="G128" i="17"/>
  <c r="G129" i="17"/>
  <c r="G130" i="17"/>
  <c r="G131" i="17"/>
  <c r="G132" i="17"/>
  <c r="G133" i="17"/>
  <c r="G134" i="17"/>
  <c r="G135" i="17"/>
  <c r="G136" i="17"/>
  <c r="G137" i="17"/>
  <c r="G138" i="17"/>
  <c r="G139" i="17"/>
  <c r="G140" i="17"/>
  <c r="G141" i="17"/>
  <c r="G142" i="17"/>
  <c r="G143" i="17"/>
  <c r="G144" i="17"/>
  <c r="G145" i="17"/>
  <c r="G146" i="17"/>
  <c r="G7" i="17"/>
  <c r="N39" i="10"/>
  <c r="N40" i="10"/>
  <c r="F15" i="22"/>
  <c r="F16" i="22" s="1"/>
  <c r="C17" i="23"/>
  <c r="I17" i="23"/>
  <c r="C13" i="22"/>
  <c r="C16" i="21"/>
  <c r="C815" i="21"/>
  <c r="C780" i="21"/>
  <c r="C745" i="21"/>
  <c r="C710" i="21"/>
  <c r="C675" i="21"/>
  <c r="C640" i="21"/>
  <c r="C605" i="21"/>
  <c r="C570" i="21"/>
  <c r="C535" i="21"/>
  <c r="C500" i="21"/>
  <c r="C465" i="21"/>
  <c r="M459" i="21"/>
  <c r="K459" i="21"/>
  <c r="M458" i="21"/>
  <c r="K458" i="21"/>
  <c r="M457" i="21"/>
  <c r="K457" i="21"/>
  <c r="M456" i="21"/>
  <c r="K456" i="21"/>
  <c r="M455" i="21"/>
  <c r="N455" i="21" s="1"/>
  <c r="K455" i="21"/>
  <c r="M454" i="21"/>
  <c r="K454" i="21"/>
  <c r="M453" i="21"/>
  <c r="K453" i="21"/>
  <c r="M452" i="21"/>
  <c r="K452" i="21"/>
  <c r="M451" i="21"/>
  <c r="K451" i="21"/>
  <c r="M450" i="21"/>
  <c r="K450" i="21"/>
  <c r="M449" i="21"/>
  <c r="K449" i="21"/>
  <c r="M448" i="21"/>
  <c r="K448" i="21"/>
  <c r="M447" i="21"/>
  <c r="N447" i="21" s="1"/>
  <c r="K447" i="21"/>
  <c r="M446" i="21"/>
  <c r="K446" i="21"/>
  <c r="M445" i="21"/>
  <c r="K445" i="21"/>
  <c r="M444" i="21"/>
  <c r="K444" i="21"/>
  <c r="M443" i="21"/>
  <c r="N443" i="21" s="1"/>
  <c r="K443" i="21"/>
  <c r="M442" i="21"/>
  <c r="K442" i="21"/>
  <c r="M441" i="21"/>
  <c r="K441" i="21"/>
  <c r="M440" i="21"/>
  <c r="K440" i="21"/>
  <c r="M439" i="21"/>
  <c r="N439" i="21" s="1"/>
  <c r="K439" i="21"/>
  <c r="M438" i="21"/>
  <c r="K438" i="21"/>
  <c r="M437" i="21"/>
  <c r="K437" i="21"/>
  <c r="M436" i="21"/>
  <c r="K436" i="21"/>
  <c r="M435" i="21"/>
  <c r="K435" i="21"/>
  <c r="M434" i="21"/>
  <c r="K434" i="21"/>
  <c r="M433" i="21"/>
  <c r="K433" i="21"/>
  <c r="M432" i="21"/>
  <c r="K432" i="21"/>
  <c r="C430" i="21"/>
  <c r="C154" i="21"/>
  <c r="C108" i="21"/>
  <c r="C62" i="21"/>
  <c r="C3" i="18"/>
  <c r="D3" i="18"/>
  <c r="E3" i="18"/>
  <c r="G3" i="18"/>
  <c r="I3" i="18"/>
  <c r="C4" i="18"/>
  <c r="D4" i="18"/>
  <c r="E4" i="18"/>
  <c r="G4" i="18"/>
  <c r="I4" i="18"/>
  <c r="C5" i="18"/>
  <c r="D5" i="18"/>
  <c r="E5" i="18"/>
  <c r="G5" i="18"/>
  <c r="I5" i="18"/>
  <c r="C6" i="18"/>
  <c r="D6" i="18"/>
  <c r="E6" i="18"/>
  <c r="G6" i="18"/>
  <c r="I6" i="18"/>
  <c r="C7" i="18"/>
  <c r="D7" i="18"/>
  <c r="E7" i="18"/>
  <c r="G7" i="18"/>
  <c r="I7" i="18"/>
  <c r="C8" i="18"/>
  <c r="D8" i="18"/>
  <c r="E8" i="18"/>
  <c r="G8" i="18"/>
  <c r="I8" i="18"/>
  <c r="C9" i="18"/>
  <c r="D9" i="18"/>
  <c r="E9" i="18"/>
  <c r="G9" i="18"/>
  <c r="I9" i="18"/>
  <c r="C10" i="18"/>
  <c r="D10" i="18"/>
  <c r="E10" i="18"/>
  <c r="G10" i="18"/>
  <c r="I10" i="18"/>
  <c r="C11" i="18"/>
  <c r="D11" i="18"/>
  <c r="E11" i="18"/>
  <c r="G11" i="18"/>
  <c r="I11" i="18"/>
  <c r="C12" i="18"/>
  <c r="D12" i="18"/>
  <c r="E12" i="18"/>
  <c r="G12" i="18"/>
  <c r="I12" i="18"/>
  <c r="C13" i="18"/>
  <c r="D13" i="18"/>
  <c r="E13" i="18"/>
  <c r="G13" i="18"/>
  <c r="I13" i="18"/>
  <c r="C14" i="18"/>
  <c r="D14" i="18"/>
  <c r="E14" i="18"/>
  <c r="G14" i="18"/>
  <c r="I14" i="18"/>
  <c r="C15" i="18"/>
  <c r="D15" i="18"/>
  <c r="E15" i="18"/>
  <c r="G15" i="18"/>
  <c r="I15" i="18"/>
  <c r="C16" i="18"/>
  <c r="D16" i="18"/>
  <c r="E16" i="18"/>
  <c r="G16" i="18"/>
  <c r="I16" i="18"/>
  <c r="C17" i="18"/>
  <c r="D17" i="18"/>
  <c r="E17" i="18"/>
  <c r="G17" i="18"/>
  <c r="I17" i="18"/>
  <c r="C18" i="18"/>
  <c r="D18" i="18"/>
  <c r="E18" i="18"/>
  <c r="G18" i="18"/>
  <c r="I18" i="18"/>
  <c r="C19" i="18"/>
  <c r="D19" i="18"/>
  <c r="E19" i="18"/>
  <c r="G19" i="18"/>
  <c r="I19" i="18"/>
  <c r="C20" i="18"/>
  <c r="D20" i="18"/>
  <c r="E20" i="18"/>
  <c r="G20" i="18"/>
  <c r="I20" i="18"/>
  <c r="C21" i="18"/>
  <c r="D21" i="18"/>
  <c r="E21" i="18"/>
  <c r="G21" i="18"/>
  <c r="I21" i="18"/>
  <c r="C22" i="18"/>
  <c r="D22" i="18"/>
  <c r="E22" i="18"/>
  <c r="G22" i="18"/>
  <c r="I22" i="18"/>
  <c r="C23" i="18"/>
  <c r="D23" i="18"/>
  <c r="E23" i="18"/>
  <c r="G23" i="18"/>
  <c r="I23" i="18"/>
  <c r="C24" i="18"/>
  <c r="D24" i="18"/>
  <c r="E24" i="18"/>
  <c r="G24" i="18"/>
  <c r="I24" i="18"/>
  <c r="C25" i="18"/>
  <c r="D25" i="18"/>
  <c r="E25" i="18"/>
  <c r="G25" i="18"/>
  <c r="I25" i="18"/>
  <c r="C26" i="18"/>
  <c r="D26" i="18"/>
  <c r="E26" i="18"/>
  <c r="G26" i="18"/>
  <c r="I26" i="18"/>
  <c r="C27" i="18"/>
  <c r="D27" i="18"/>
  <c r="E27" i="18"/>
  <c r="G27" i="18"/>
  <c r="I27" i="18"/>
  <c r="C28" i="18"/>
  <c r="D28" i="18"/>
  <c r="E28" i="18"/>
  <c r="G28" i="18"/>
  <c r="I28" i="18"/>
  <c r="C29" i="18"/>
  <c r="D29" i="18"/>
  <c r="E29" i="18"/>
  <c r="G29" i="18"/>
  <c r="I29" i="18"/>
  <c r="C30" i="18"/>
  <c r="D30" i="18"/>
  <c r="E30" i="18"/>
  <c r="G30" i="18"/>
  <c r="I30" i="18"/>
  <c r="C31" i="18"/>
  <c r="D31" i="18"/>
  <c r="E31" i="18"/>
  <c r="G31" i="18"/>
  <c r="I31" i="18"/>
  <c r="C32" i="18"/>
  <c r="D32" i="18"/>
  <c r="E32" i="18"/>
  <c r="G32" i="18"/>
  <c r="I32" i="18"/>
  <c r="C33" i="18"/>
  <c r="D33" i="18"/>
  <c r="E33" i="18"/>
  <c r="G33" i="18"/>
  <c r="I33" i="18"/>
  <c r="C34" i="18"/>
  <c r="D34" i="18"/>
  <c r="E34" i="18"/>
  <c r="G34" i="18"/>
  <c r="I34" i="18"/>
  <c r="C35" i="18"/>
  <c r="D35" i="18"/>
  <c r="E35" i="18"/>
  <c r="G35" i="18"/>
  <c r="I35" i="18"/>
  <c r="C36" i="18"/>
  <c r="D36" i="18"/>
  <c r="E36" i="18"/>
  <c r="G36" i="18"/>
  <c r="I36" i="18"/>
  <c r="C37" i="18"/>
  <c r="D37" i="18"/>
  <c r="E37" i="18"/>
  <c r="G37" i="18"/>
  <c r="I37" i="18"/>
  <c r="C38" i="18"/>
  <c r="D38" i="18"/>
  <c r="E38" i="18"/>
  <c r="G38" i="18"/>
  <c r="I38" i="18"/>
  <c r="C39" i="18"/>
  <c r="D39" i="18"/>
  <c r="E39" i="18"/>
  <c r="G39" i="18"/>
  <c r="I39" i="18"/>
  <c r="C40" i="18"/>
  <c r="D40" i="18"/>
  <c r="E40" i="18"/>
  <c r="G40" i="18"/>
  <c r="I40" i="18"/>
  <c r="C41" i="18"/>
  <c r="D41" i="18"/>
  <c r="E41" i="18"/>
  <c r="G41" i="18"/>
  <c r="I41" i="18"/>
  <c r="C42" i="18"/>
  <c r="D42" i="18"/>
  <c r="E42" i="18"/>
  <c r="G42" i="18"/>
  <c r="I42" i="18"/>
  <c r="C43" i="18"/>
  <c r="D43" i="18"/>
  <c r="E43" i="18"/>
  <c r="G43" i="18"/>
  <c r="I43" i="18"/>
  <c r="C44" i="18"/>
  <c r="D44" i="18"/>
  <c r="E44" i="18"/>
  <c r="G44" i="18"/>
  <c r="I44" i="18"/>
  <c r="C45" i="18"/>
  <c r="D45" i="18"/>
  <c r="E45" i="18"/>
  <c r="G45" i="18"/>
  <c r="I45" i="18"/>
  <c r="C46" i="18"/>
  <c r="D46" i="18"/>
  <c r="E46" i="18"/>
  <c r="G46" i="18"/>
  <c r="I46" i="18"/>
  <c r="C47" i="18"/>
  <c r="D47" i="18"/>
  <c r="E47" i="18"/>
  <c r="G47" i="18"/>
  <c r="I47" i="18"/>
  <c r="C48" i="18"/>
  <c r="D48" i="18"/>
  <c r="E48" i="18"/>
  <c r="G48" i="18"/>
  <c r="I48" i="18"/>
  <c r="C49" i="18"/>
  <c r="D49" i="18"/>
  <c r="E49" i="18"/>
  <c r="G49" i="18"/>
  <c r="I49" i="18"/>
  <c r="C50" i="18"/>
  <c r="D50" i="18"/>
  <c r="E50" i="18"/>
  <c r="G50" i="18"/>
  <c r="I50" i="18"/>
  <c r="C51" i="18"/>
  <c r="D51" i="18"/>
  <c r="E51" i="18"/>
  <c r="G51" i="18"/>
  <c r="I51" i="18"/>
  <c r="C52" i="18"/>
  <c r="D52" i="18"/>
  <c r="E52" i="18"/>
  <c r="G52" i="18"/>
  <c r="I52" i="18"/>
  <c r="C53" i="18"/>
  <c r="D53" i="18"/>
  <c r="E53" i="18"/>
  <c r="G53" i="18"/>
  <c r="I53" i="18"/>
  <c r="C54" i="18"/>
  <c r="D54" i="18"/>
  <c r="E54" i="18"/>
  <c r="G54" i="18"/>
  <c r="I54" i="18"/>
  <c r="C55" i="18"/>
  <c r="D55" i="18"/>
  <c r="E55" i="18"/>
  <c r="G55" i="18"/>
  <c r="I55" i="18"/>
  <c r="C56" i="18"/>
  <c r="D56" i="18"/>
  <c r="E56" i="18"/>
  <c r="G56" i="18"/>
  <c r="I56" i="18"/>
  <c r="C57" i="18"/>
  <c r="D57" i="18"/>
  <c r="E57" i="18"/>
  <c r="G57" i="18"/>
  <c r="I57" i="18"/>
  <c r="C58" i="18"/>
  <c r="D58" i="18"/>
  <c r="E58" i="18"/>
  <c r="G58" i="18"/>
  <c r="I58" i="18"/>
  <c r="C59" i="18"/>
  <c r="D59" i="18"/>
  <c r="E59" i="18"/>
  <c r="G59" i="18"/>
  <c r="I59" i="18"/>
  <c r="C60" i="18"/>
  <c r="D60" i="18"/>
  <c r="E60" i="18"/>
  <c r="G60" i="18"/>
  <c r="I60" i="18"/>
  <c r="C61" i="18"/>
  <c r="D61" i="18"/>
  <c r="E61" i="18"/>
  <c r="G61" i="18"/>
  <c r="I61" i="18"/>
  <c r="C62" i="18"/>
  <c r="D62" i="18"/>
  <c r="E62" i="18"/>
  <c r="G62" i="18"/>
  <c r="I62" i="18"/>
  <c r="C63" i="18"/>
  <c r="D63" i="18"/>
  <c r="E63" i="18"/>
  <c r="G63" i="18"/>
  <c r="I63" i="18"/>
  <c r="C64" i="18"/>
  <c r="D64" i="18"/>
  <c r="E64" i="18"/>
  <c r="G64" i="18"/>
  <c r="I64" i="18"/>
  <c r="C65" i="18"/>
  <c r="D65" i="18"/>
  <c r="E65" i="18"/>
  <c r="G65" i="18"/>
  <c r="I65" i="18"/>
  <c r="C66" i="18"/>
  <c r="D66" i="18"/>
  <c r="E66" i="18"/>
  <c r="G66" i="18"/>
  <c r="I66" i="18"/>
  <c r="C67" i="18"/>
  <c r="D67" i="18"/>
  <c r="E67" i="18"/>
  <c r="G67" i="18"/>
  <c r="I67" i="18"/>
  <c r="C68" i="18"/>
  <c r="D68" i="18"/>
  <c r="E68" i="18"/>
  <c r="G68" i="18"/>
  <c r="I68" i="18"/>
  <c r="C69" i="18"/>
  <c r="D69" i="18"/>
  <c r="E69" i="18"/>
  <c r="G69" i="18"/>
  <c r="I69" i="18"/>
  <c r="C70" i="18"/>
  <c r="D70" i="18"/>
  <c r="E70" i="18"/>
  <c r="G70" i="18"/>
  <c r="I70" i="18"/>
  <c r="C71" i="18"/>
  <c r="D71" i="18"/>
  <c r="E71" i="18"/>
  <c r="G71" i="18"/>
  <c r="I71" i="18"/>
  <c r="C72" i="18"/>
  <c r="D72" i="18"/>
  <c r="E72" i="18"/>
  <c r="G72" i="18"/>
  <c r="I72" i="18"/>
  <c r="C73" i="18"/>
  <c r="D73" i="18"/>
  <c r="E73" i="18"/>
  <c r="G73" i="18"/>
  <c r="I73" i="18"/>
  <c r="C74" i="18"/>
  <c r="D74" i="18"/>
  <c r="E74" i="18"/>
  <c r="G74" i="18"/>
  <c r="I74" i="18"/>
  <c r="C75" i="18"/>
  <c r="D75" i="18"/>
  <c r="E75" i="18"/>
  <c r="G75" i="18"/>
  <c r="I75" i="18"/>
  <c r="C76" i="18"/>
  <c r="D76" i="18"/>
  <c r="E76" i="18"/>
  <c r="G76" i="18"/>
  <c r="I76" i="18"/>
  <c r="C77" i="18"/>
  <c r="D77" i="18"/>
  <c r="E77" i="18"/>
  <c r="G77" i="18"/>
  <c r="I77" i="18"/>
  <c r="C78" i="18"/>
  <c r="D78" i="18"/>
  <c r="E78" i="18"/>
  <c r="G78" i="18"/>
  <c r="I78" i="18"/>
  <c r="C79" i="18"/>
  <c r="D79" i="18"/>
  <c r="E79" i="18"/>
  <c r="G79" i="18"/>
  <c r="I79" i="18"/>
  <c r="C80" i="18"/>
  <c r="D80" i="18"/>
  <c r="E80" i="18"/>
  <c r="G80" i="18"/>
  <c r="I80" i="18"/>
  <c r="C81" i="18"/>
  <c r="D81" i="18"/>
  <c r="E81" i="18"/>
  <c r="G81" i="18"/>
  <c r="I81" i="18"/>
  <c r="C82" i="18"/>
  <c r="D82" i="18"/>
  <c r="E82" i="18"/>
  <c r="G82" i="18"/>
  <c r="I82" i="18"/>
  <c r="C83" i="18"/>
  <c r="D83" i="18"/>
  <c r="E83" i="18"/>
  <c r="G83" i="18"/>
  <c r="I83" i="18"/>
  <c r="C84" i="18"/>
  <c r="D84" i="18"/>
  <c r="E84" i="18"/>
  <c r="G84" i="18"/>
  <c r="I84" i="18"/>
  <c r="C85" i="18"/>
  <c r="D85" i="18"/>
  <c r="E85" i="18"/>
  <c r="G85" i="18"/>
  <c r="I85" i="18"/>
  <c r="C86" i="18"/>
  <c r="D86" i="18"/>
  <c r="E86" i="18"/>
  <c r="G86" i="18"/>
  <c r="I86" i="18"/>
  <c r="C87" i="18"/>
  <c r="D87" i="18"/>
  <c r="E87" i="18"/>
  <c r="G87" i="18"/>
  <c r="I87" i="18"/>
  <c r="C88" i="18"/>
  <c r="D88" i="18"/>
  <c r="E88" i="18"/>
  <c r="G88" i="18"/>
  <c r="I88" i="18"/>
  <c r="C89" i="18"/>
  <c r="D89" i="18"/>
  <c r="E89" i="18"/>
  <c r="G89" i="18"/>
  <c r="I89" i="18"/>
  <c r="C90" i="18"/>
  <c r="D90" i="18"/>
  <c r="E90" i="18"/>
  <c r="G90" i="18"/>
  <c r="I90" i="18"/>
  <c r="C91" i="18"/>
  <c r="D91" i="18"/>
  <c r="E91" i="18"/>
  <c r="G91" i="18"/>
  <c r="I91" i="18"/>
  <c r="C92" i="18"/>
  <c r="D92" i="18"/>
  <c r="E92" i="18"/>
  <c r="G92" i="18"/>
  <c r="I92" i="18"/>
  <c r="C93" i="18"/>
  <c r="D93" i="18"/>
  <c r="E93" i="18"/>
  <c r="G93" i="18"/>
  <c r="I93" i="18"/>
  <c r="C94" i="18"/>
  <c r="D94" i="18"/>
  <c r="E94" i="18"/>
  <c r="G94" i="18"/>
  <c r="I94" i="18"/>
  <c r="C95" i="18"/>
  <c r="D95" i="18"/>
  <c r="E95" i="18"/>
  <c r="G95" i="18"/>
  <c r="I95" i="18"/>
  <c r="C96" i="18"/>
  <c r="D96" i="18"/>
  <c r="E96" i="18"/>
  <c r="G96" i="18"/>
  <c r="I96" i="18"/>
  <c r="C97" i="18"/>
  <c r="D97" i="18"/>
  <c r="E97" i="18"/>
  <c r="G97" i="18"/>
  <c r="I97" i="18"/>
  <c r="C98" i="18"/>
  <c r="D98" i="18"/>
  <c r="E98" i="18"/>
  <c r="G98" i="18"/>
  <c r="I98" i="18"/>
  <c r="C99" i="18"/>
  <c r="D99" i="18"/>
  <c r="E99" i="18"/>
  <c r="G99" i="18"/>
  <c r="I99" i="18"/>
  <c r="C100" i="18"/>
  <c r="D100" i="18"/>
  <c r="E100" i="18"/>
  <c r="G100" i="18"/>
  <c r="I100" i="18"/>
  <c r="C101" i="18"/>
  <c r="D101" i="18"/>
  <c r="E101" i="18"/>
  <c r="G101" i="18"/>
  <c r="I101" i="18"/>
  <c r="C102" i="18"/>
  <c r="D102" i="18"/>
  <c r="E102" i="18"/>
  <c r="G102" i="18"/>
  <c r="I102" i="18"/>
  <c r="C103" i="18"/>
  <c r="D103" i="18"/>
  <c r="E103" i="18"/>
  <c r="G103" i="18"/>
  <c r="I103" i="18"/>
  <c r="C104" i="18"/>
  <c r="D104" i="18"/>
  <c r="E104" i="18"/>
  <c r="G104" i="18"/>
  <c r="I104" i="18"/>
  <c r="C105" i="18"/>
  <c r="D105" i="18"/>
  <c r="E105" i="18"/>
  <c r="G105" i="18"/>
  <c r="I105" i="18"/>
  <c r="C106" i="18"/>
  <c r="D106" i="18"/>
  <c r="E106" i="18"/>
  <c r="G106" i="18"/>
  <c r="I106" i="18"/>
  <c r="C107" i="18"/>
  <c r="D107" i="18"/>
  <c r="E107" i="18"/>
  <c r="G107" i="18"/>
  <c r="I107" i="18"/>
  <c r="C108" i="18"/>
  <c r="D108" i="18"/>
  <c r="E108" i="18"/>
  <c r="G108" i="18"/>
  <c r="I108" i="18"/>
  <c r="C109" i="18"/>
  <c r="D109" i="18"/>
  <c r="E109" i="18"/>
  <c r="G109" i="18"/>
  <c r="I109" i="18"/>
  <c r="C110" i="18"/>
  <c r="D110" i="18"/>
  <c r="E110" i="18"/>
  <c r="G110" i="18"/>
  <c r="I110" i="18"/>
  <c r="C111" i="18"/>
  <c r="D111" i="18"/>
  <c r="E111" i="18"/>
  <c r="G111" i="18"/>
  <c r="I111" i="18"/>
  <c r="C112" i="18"/>
  <c r="D112" i="18"/>
  <c r="E112" i="18"/>
  <c r="G112" i="18"/>
  <c r="I112" i="18"/>
  <c r="C113" i="18"/>
  <c r="D113" i="18"/>
  <c r="E113" i="18"/>
  <c r="G113" i="18"/>
  <c r="I113" i="18"/>
  <c r="C114" i="18"/>
  <c r="D114" i="18"/>
  <c r="E114" i="18"/>
  <c r="G114" i="18"/>
  <c r="I114" i="18"/>
  <c r="C115" i="18"/>
  <c r="D115" i="18"/>
  <c r="E115" i="18"/>
  <c r="G115" i="18"/>
  <c r="I115" i="18"/>
  <c r="C116" i="18"/>
  <c r="D116" i="18"/>
  <c r="E116" i="18"/>
  <c r="G116" i="18"/>
  <c r="I116" i="18"/>
  <c r="C117" i="18"/>
  <c r="D117" i="18"/>
  <c r="E117" i="18"/>
  <c r="G117" i="18"/>
  <c r="I117" i="18"/>
  <c r="C118" i="18"/>
  <c r="D118" i="18"/>
  <c r="E118" i="18"/>
  <c r="G118" i="18"/>
  <c r="I118" i="18"/>
  <c r="C119" i="18"/>
  <c r="D119" i="18"/>
  <c r="E119" i="18"/>
  <c r="G119" i="18"/>
  <c r="I119" i="18"/>
  <c r="C120" i="18"/>
  <c r="D120" i="18"/>
  <c r="E120" i="18"/>
  <c r="G120" i="18"/>
  <c r="I120" i="18"/>
  <c r="C121" i="18"/>
  <c r="D121" i="18"/>
  <c r="E121" i="18"/>
  <c r="G121" i="18"/>
  <c r="I121" i="18"/>
  <c r="C122" i="18"/>
  <c r="D122" i="18"/>
  <c r="E122" i="18"/>
  <c r="G122" i="18"/>
  <c r="I122" i="18"/>
  <c r="C123" i="18"/>
  <c r="D123" i="18"/>
  <c r="E123" i="18"/>
  <c r="G123" i="18"/>
  <c r="I123" i="18"/>
  <c r="C124" i="18"/>
  <c r="D124" i="18"/>
  <c r="E124" i="18"/>
  <c r="G124" i="18"/>
  <c r="I124" i="18"/>
  <c r="C125" i="18"/>
  <c r="D125" i="18"/>
  <c r="E125" i="18"/>
  <c r="G125" i="18"/>
  <c r="I125" i="18"/>
  <c r="C126" i="18"/>
  <c r="D126" i="18"/>
  <c r="E126" i="18"/>
  <c r="G126" i="18"/>
  <c r="I126" i="18"/>
  <c r="C127" i="18"/>
  <c r="D127" i="18"/>
  <c r="E127" i="18"/>
  <c r="G127" i="18"/>
  <c r="I127" i="18"/>
  <c r="C128" i="18"/>
  <c r="D128" i="18"/>
  <c r="E128" i="18"/>
  <c r="G128" i="18"/>
  <c r="I128" i="18"/>
  <c r="C129" i="18"/>
  <c r="D129" i="18"/>
  <c r="E129" i="18"/>
  <c r="G129" i="18"/>
  <c r="I129" i="18"/>
  <c r="C130" i="18"/>
  <c r="D130" i="18"/>
  <c r="E130" i="18"/>
  <c r="G130" i="18"/>
  <c r="I130" i="18"/>
  <c r="C131" i="18"/>
  <c r="D131" i="18"/>
  <c r="E131" i="18"/>
  <c r="G131" i="18"/>
  <c r="I131" i="18"/>
  <c r="C132" i="18"/>
  <c r="D132" i="18"/>
  <c r="E132" i="18"/>
  <c r="G132" i="18"/>
  <c r="I132" i="18"/>
  <c r="C133" i="18"/>
  <c r="D133" i="18"/>
  <c r="E133" i="18"/>
  <c r="G133" i="18"/>
  <c r="I133" i="18"/>
  <c r="C134" i="18"/>
  <c r="D134" i="18"/>
  <c r="E134" i="18"/>
  <c r="G134" i="18"/>
  <c r="I134" i="18"/>
  <c r="C135" i="18"/>
  <c r="D135" i="18"/>
  <c r="E135" i="18"/>
  <c r="G135" i="18"/>
  <c r="I135" i="18"/>
  <c r="C136" i="18"/>
  <c r="D136" i="18"/>
  <c r="E136" i="18"/>
  <c r="G136" i="18"/>
  <c r="I136" i="18"/>
  <c r="C137" i="18"/>
  <c r="D137" i="18"/>
  <c r="E137" i="18"/>
  <c r="G137" i="18"/>
  <c r="I137" i="18"/>
  <c r="C138" i="18"/>
  <c r="D138" i="18"/>
  <c r="E138" i="18"/>
  <c r="G138" i="18"/>
  <c r="I138" i="18"/>
  <c r="C139" i="18"/>
  <c r="D139" i="18"/>
  <c r="E139" i="18"/>
  <c r="G139" i="18"/>
  <c r="I139" i="18"/>
  <c r="C140" i="18"/>
  <c r="D140" i="18"/>
  <c r="E140" i="18"/>
  <c r="G140" i="18"/>
  <c r="I140" i="18"/>
  <c r="C141" i="18"/>
  <c r="D141" i="18"/>
  <c r="E141" i="18"/>
  <c r="G141" i="18"/>
  <c r="I141" i="18"/>
  <c r="C142" i="18"/>
  <c r="D142" i="18"/>
  <c r="E142" i="18"/>
  <c r="G142" i="18"/>
  <c r="I142" i="18"/>
  <c r="C143" i="18"/>
  <c r="D143" i="18"/>
  <c r="E143" i="18"/>
  <c r="G143" i="18"/>
  <c r="I143" i="18"/>
  <c r="C144" i="18"/>
  <c r="D144" i="18"/>
  <c r="E144" i="18"/>
  <c r="G144" i="18"/>
  <c r="I144" i="18"/>
  <c r="C145" i="18"/>
  <c r="D145" i="18"/>
  <c r="E145" i="18"/>
  <c r="G145" i="18"/>
  <c r="I145" i="18"/>
  <c r="C146" i="18"/>
  <c r="D146" i="18"/>
  <c r="E146" i="18"/>
  <c r="G146" i="18"/>
  <c r="I146" i="18"/>
  <c r="C147" i="18"/>
  <c r="D147" i="18"/>
  <c r="E147" i="18"/>
  <c r="G147" i="18"/>
  <c r="I147" i="18"/>
  <c r="C148" i="18"/>
  <c r="D148" i="18"/>
  <c r="E148" i="18"/>
  <c r="G148" i="18"/>
  <c r="I148" i="18"/>
  <c r="C149" i="18"/>
  <c r="D149" i="18"/>
  <c r="E149" i="18"/>
  <c r="G149" i="18"/>
  <c r="I149" i="18"/>
  <c r="C150" i="18"/>
  <c r="D150" i="18"/>
  <c r="E150" i="18"/>
  <c r="G150" i="18"/>
  <c r="I150" i="18"/>
  <c r="C151" i="18"/>
  <c r="D151" i="18"/>
  <c r="E151" i="18"/>
  <c r="G151" i="18"/>
  <c r="I151" i="18"/>
  <c r="C152" i="18"/>
  <c r="D152" i="18"/>
  <c r="E152" i="18"/>
  <c r="G152" i="18"/>
  <c r="I152" i="18"/>
  <c r="C153" i="18"/>
  <c r="D153" i="18"/>
  <c r="E153" i="18"/>
  <c r="G153" i="18"/>
  <c r="I153" i="18"/>
  <c r="C154" i="18"/>
  <c r="D154" i="18"/>
  <c r="E154" i="18"/>
  <c r="G154" i="18"/>
  <c r="I154" i="18"/>
  <c r="C155" i="18"/>
  <c r="D155" i="18"/>
  <c r="E155" i="18"/>
  <c r="G155" i="18"/>
  <c r="I155" i="18"/>
  <c r="C156" i="18"/>
  <c r="D156" i="18"/>
  <c r="E156" i="18"/>
  <c r="G156" i="18"/>
  <c r="I156" i="18"/>
  <c r="C157" i="18"/>
  <c r="D157" i="18"/>
  <c r="E157" i="18"/>
  <c r="G157" i="18"/>
  <c r="I157" i="18"/>
  <c r="C158" i="18"/>
  <c r="D158" i="18"/>
  <c r="E158" i="18"/>
  <c r="G158" i="18"/>
  <c r="I158" i="18"/>
  <c r="C159" i="18"/>
  <c r="D159" i="18"/>
  <c r="E159" i="18"/>
  <c r="G159" i="18"/>
  <c r="I159" i="18"/>
  <c r="C160" i="18"/>
  <c r="D160" i="18"/>
  <c r="E160" i="18"/>
  <c r="G160" i="18"/>
  <c r="I160" i="18"/>
  <c r="C161" i="18"/>
  <c r="D161" i="18"/>
  <c r="E161" i="18"/>
  <c r="G161" i="18"/>
  <c r="I161" i="18"/>
  <c r="C162" i="18"/>
  <c r="D162" i="18"/>
  <c r="E162" i="18"/>
  <c r="G162" i="18"/>
  <c r="I162" i="18"/>
  <c r="C163" i="18"/>
  <c r="D163" i="18"/>
  <c r="E163" i="18"/>
  <c r="G163" i="18"/>
  <c r="I163" i="18"/>
  <c r="C164" i="18"/>
  <c r="D164" i="18"/>
  <c r="E164" i="18"/>
  <c r="G164" i="18"/>
  <c r="I164" i="18"/>
  <c r="C165" i="18"/>
  <c r="D165" i="18"/>
  <c r="E165" i="18"/>
  <c r="G165" i="18"/>
  <c r="I165" i="18"/>
  <c r="C166" i="18"/>
  <c r="D166" i="18"/>
  <c r="E166" i="18"/>
  <c r="G166" i="18"/>
  <c r="I166" i="18"/>
  <c r="C167" i="18"/>
  <c r="D167" i="18"/>
  <c r="E167" i="18"/>
  <c r="G167" i="18"/>
  <c r="I167" i="18"/>
  <c r="C168" i="18"/>
  <c r="D168" i="18"/>
  <c r="E168" i="18"/>
  <c r="G168" i="18"/>
  <c r="I168" i="18"/>
  <c r="C169" i="18"/>
  <c r="D169" i="18"/>
  <c r="E169" i="18"/>
  <c r="G169" i="18"/>
  <c r="I169" i="18"/>
  <c r="C170" i="18"/>
  <c r="D170" i="18"/>
  <c r="E170" i="18"/>
  <c r="G170" i="18"/>
  <c r="I170" i="18"/>
  <c r="C171" i="18"/>
  <c r="D171" i="18"/>
  <c r="E171" i="18"/>
  <c r="G171" i="18"/>
  <c r="I171" i="18"/>
  <c r="C172" i="18"/>
  <c r="D172" i="18"/>
  <c r="E172" i="18"/>
  <c r="G172" i="18"/>
  <c r="I172" i="18"/>
  <c r="C173" i="18"/>
  <c r="D173" i="18"/>
  <c r="E173" i="18"/>
  <c r="G173" i="18"/>
  <c r="I173" i="18"/>
  <c r="C174" i="18"/>
  <c r="D174" i="18"/>
  <c r="E174" i="18"/>
  <c r="G174" i="18"/>
  <c r="I174" i="18"/>
  <c r="C175" i="18"/>
  <c r="D175" i="18"/>
  <c r="E175" i="18"/>
  <c r="G175" i="18"/>
  <c r="I175" i="18"/>
  <c r="C176" i="18"/>
  <c r="D176" i="18"/>
  <c r="E176" i="18"/>
  <c r="G176" i="18"/>
  <c r="I176" i="18"/>
  <c r="C177" i="18"/>
  <c r="D177" i="18"/>
  <c r="E177" i="18"/>
  <c r="G177" i="18"/>
  <c r="I177" i="18"/>
  <c r="C178" i="18"/>
  <c r="D178" i="18"/>
  <c r="E178" i="18"/>
  <c r="G178" i="18"/>
  <c r="I178" i="18"/>
  <c r="C179" i="18"/>
  <c r="D179" i="18"/>
  <c r="E179" i="18"/>
  <c r="G179" i="18"/>
  <c r="I179" i="18"/>
  <c r="C180" i="18"/>
  <c r="D180" i="18"/>
  <c r="E180" i="18"/>
  <c r="G180" i="18"/>
  <c r="I180" i="18"/>
  <c r="C181" i="18"/>
  <c r="D181" i="18"/>
  <c r="E181" i="18"/>
  <c r="G181" i="18"/>
  <c r="I181" i="18"/>
  <c r="C182" i="18"/>
  <c r="D182" i="18"/>
  <c r="E182" i="18"/>
  <c r="G182" i="18"/>
  <c r="I182" i="18"/>
  <c r="C183" i="18"/>
  <c r="D183" i="18"/>
  <c r="E183" i="18"/>
  <c r="G183" i="18"/>
  <c r="I183" i="18"/>
  <c r="C184" i="18"/>
  <c r="D184" i="18"/>
  <c r="E184" i="18"/>
  <c r="G184" i="18"/>
  <c r="I184" i="18"/>
  <c r="C185" i="18"/>
  <c r="D185" i="18"/>
  <c r="E185" i="18"/>
  <c r="G185" i="18"/>
  <c r="I185" i="18"/>
  <c r="C186" i="18"/>
  <c r="D186" i="18"/>
  <c r="E186" i="18"/>
  <c r="G186" i="18"/>
  <c r="I186" i="18"/>
  <c r="C187" i="18"/>
  <c r="D187" i="18"/>
  <c r="E187" i="18"/>
  <c r="G187" i="18"/>
  <c r="I187" i="18"/>
  <c r="C188" i="18"/>
  <c r="D188" i="18"/>
  <c r="E188" i="18"/>
  <c r="G188" i="18"/>
  <c r="I188" i="18"/>
  <c r="C189" i="18"/>
  <c r="D189" i="18"/>
  <c r="E189" i="18"/>
  <c r="G189" i="18"/>
  <c r="I189" i="18"/>
  <c r="C190" i="18"/>
  <c r="D190" i="18"/>
  <c r="E190" i="18"/>
  <c r="G190" i="18"/>
  <c r="I190" i="18"/>
  <c r="C191" i="18"/>
  <c r="D191" i="18"/>
  <c r="E191" i="18"/>
  <c r="G191" i="18"/>
  <c r="I191" i="18"/>
  <c r="C192" i="18"/>
  <c r="D192" i="18"/>
  <c r="E192" i="18"/>
  <c r="G192" i="18"/>
  <c r="I192" i="18"/>
  <c r="C193" i="18"/>
  <c r="D193" i="18"/>
  <c r="E193" i="18"/>
  <c r="G193" i="18"/>
  <c r="I193" i="18"/>
  <c r="C194" i="18"/>
  <c r="D194" i="18"/>
  <c r="E194" i="18"/>
  <c r="G194" i="18"/>
  <c r="I194" i="18"/>
  <c r="C195" i="18"/>
  <c r="D195" i="18"/>
  <c r="E195" i="18"/>
  <c r="G195" i="18"/>
  <c r="I195" i="18"/>
  <c r="C196" i="18"/>
  <c r="D196" i="18"/>
  <c r="E196" i="18"/>
  <c r="G196" i="18"/>
  <c r="I196" i="18"/>
  <c r="C197" i="18"/>
  <c r="D197" i="18"/>
  <c r="E197" i="18"/>
  <c r="G197" i="18"/>
  <c r="I197" i="18"/>
  <c r="C198" i="18"/>
  <c r="D198" i="18"/>
  <c r="E198" i="18"/>
  <c r="G198" i="18"/>
  <c r="I198" i="18"/>
  <c r="C199" i="18"/>
  <c r="D199" i="18"/>
  <c r="E199" i="18"/>
  <c r="G199" i="18"/>
  <c r="I199" i="18"/>
  <c r="C200" i="18"/>
  <c r="D200" i="18"/>
  <c r="E200" i="18"/>
  <c r="G200" i="18"/>
  <c r="I200" i="18"/>
  <c r="C201" i="18"/>
  <c r="D201" i="18"/>
  <c r="E201" i="18"/>
  <c r="G201" i="18"/>
  <c r="I201" i="18"/>
  <c r="C202" i="18"/>
  <c r="D202" i="18"/>
  <c r="E202" i="18"/>
  <c r="G202" i="18"/>
  <c r="I202" i="18"/>
  <c r="C203" i="18"/>
  <c r="D203" i="18"/>
  <c r="E203" i="18"/>
  <c r="G203" i="18"/>
  <c r="I203" i="18"/>
  <c r="C204" i="18"/>
  <c r="D204" i="18"/>
  <c r="E204" i="18"/>
  <c r="G204" i="18"/>
  <c r="I204" i="18"/>
  <c r="C205" i="18"/>
  <c r="D205" i="18"/>
  <c r="E205" i="18"/>
  <c r="G205" i="18"/>
  <c r="I205" i="18"/>
  <c r="C206" i="18"/>
  <c r="D206" i="18"/>
  <c r="E206" i="18"/>
  <c r="G206" i="18"/>
  <c r="I206" i="18"/>
  <c r="C207" i="18"/>
  <c r="D207" i="18"/>
  <c r="E207" i="18"/>
  <c r="G207" i="18"/>
  <c r="I207" i="18"/>
  <c r="C208" i="18"/>
  <c r="D208" i="18"/>
  <c r="E208" i="18"/>
  <c r="G208" i="18"/>
  <c r="I208" i="18"/>
  <c r="C209" i="18"/>
  <c r="D209" i="18"/>
  <c r="E209" i="18"/>
  <c r="G209" i="18"/>
  <c r="I209" i="18"/>
  <c r="C210" i="18"/>
  <c r="D210" i="18"/>
  <c r="E210" i="18"/>
  <c r="G210" i="18"/>
  <c r="I210" i="18"/>
  <c r="C211" i="18"/>
  <c r="D211" i="18"/>
  <c r="E211" i="18"/>
  <c r="G211" i="18"/>
  <c r="I211" i="18"/>
  <c r="C212" i="18"/>
  <c r="D212" i="18"/>
  <c r="E212" i="18"/>
  <c r="G212" i="18"/>
  <c r="I212" i="18"/>
  <c r="C213" i="18"/>
  <c r="D213" i="18"/>
  <c r="E213" i="18"/>
  <c r="G213" i="18"/>
  <c r="I213" i="18"/>
  <c r="C214" i="18"/>
  <c r="D214" i="18"/>
  <c r="E214" i="18"/>
  <c r="G214" i="18"/>
  <c r="I214" i="18"/>
  <c r="C215" i="18"/>
  <c r="D215" i="18"/>
  <c r="E215" i="18"/>
  <c r="G215" i="18"/>
  <c r="I215" i="18"/>
  <c r="C216" i="18"/>
  <c r="D216" i="18"/>
  <c r="E216" i="18"/>
  <c r="G216" i="18"/>
  <c r="I216" i="18"/>
  <c r="C217" i="18"/>
  <c r="D217" i="18"/>
  <c r="E217" i="18"/>
  <c r="G217" i="18"/>
  <c r="I217" i="18"/>
  <c r="C218" i="18"/>
  <c r="D218" i="18"/>
  <c r="E218" i="18"/>
  <c r="G218" i="18"/>
  <c r="I218" i="18"/>
  <c r="C219" i="18"/>
  <c r="D219" i="18"/>
  <c r="E219" i="18"/>
  <c r="G219" i="18"/>
  <c r="I219" i="18"/>
  <c r="C220" i="18"/>
  <c r="D220" i="18"/>
  <c r="E220" i="18"/>
  <c r="G220" i="18"/>
  <c r="I220" i="18"/>
  <c r="C221" i="18"/>
  <c r="D221" i="18"/>
  <c r="E221" i="18"/>
  <c r="G221" i="18"/>
  <c r="I221" i="18"/>
  <c r="C222" i="18"/>
  <c r="D222" i="18"/>
  <c r="E222" i="18"/>
  <c r="G222" i="18"/>
  <c r="I222" i="18"/>
  <c r="C223" i="18"/>
  <c r="D223" i="18"/>
  <c r="E223" i="18"/>
  <c r="G223" i="18"/>
  <c r="I223" i="18"/>
  <c r="C224" i="18"/>
  <c r="D224" i="18"/>
  <c r="E224" i="18"/>
  <c r="G224" i="18"/>
  <c r="I224" i="18"/>
  <c r="C225" i="18"/>
  <c r="D225" i="18"/>
  <c r="E225" i="18"/>
  <c r="G225" i="18"/>
  <c r="I225" i="18"/>
  <c r="C226" i="18"/>
  <c r="D226" i="18"/>
  <c r="E226" i="18"/>
  <c r="G226" i="18"/>
  <c r="I226" i="18"/>
  <c r="C227" i="18"/>
  <c r="D227" i="18"/>
  <c r="E227" i="18"/>
  <c r="G227" i="18"/>
  <c r="I227" i="18"/>
  <c r="C228" i="18"/>
  <c r="D228" i="18"/>
  <c r="E228" i="18"/>
  <c r="G228" i="18"/>
  <c r="I228" i="18"/>
  <c r="C229" i="18"/>
  <c r="D229" i="18"/>
  <c r="E229" i="18"/>
  <c r="G229" i="18"/>
  <c r="I229" i="18"/>
  <c r="C230" i="18"/>
  <c r="D230" i="18"/>
  <c r="E230" i="18"/>
  <c r="G230" i="18"/>
  <c r="I230" i="18"/>
  <c r="C231" i="18"/>
  <c r="D231" i="18"/>
  <c r="E231" i="18"/>
  <c r="G231" i="18"/>
  <c r="I231" i="18"/>
  <c r="C232" i="18"/>
  <c r="D232" i="18"/>
  <c r="E232" i="18"/>
  <c r="G232" i="18"/>
  <c r="I232" i="18"/>
  <c r="C233" i="18"/>
  <c r="D233" i="18"/>
  <c r="E233" i="18"/>
  <c r="G233" i="18"/>
  <c r="I233" i="18"/>
  <c r="C234" i="18"/>
  <c r="D234" i="18"/>
  <c r="E234" i="18"/>
  <c r="G234" i="18"/>
  <c r="I234" i="18"/>
  <c r="C235" i="18"/>
  <c r="D235" i="18"/>
  <c r="E235" i="18"/>
  <c r="G235" i="18"/>
  <c r="I235" i="18"/>
  <c r="C236" i="18"/>
  <c r="D236" i="18"/>
  <c r="E236" i="18"/>
  <c r="G236" i="18"/>
  <c r="I236" i="18"/>
  <c r="C237" i="18"/>
  <c r="D237" i="18"/>
  <c r="E237" i="18"/>
  <c r="G237" i="18"/>
  <c r="I237" i="18"/>
  <c r="C238" i="18"/>
  <c r="D238" i="18"/>
  <c r="E238" i="18"/>
  <c r="G238" i="18"/>
  <c r="I238" i="18"/>
  <c r="C239" i="18"/>
  <c r="D239" i="18"/>
  <c r="E239" i="18"/>
  <c r="G239" i="18"/>
  <c r="I239" i="18"/>
  <c r="C240" i="18"/>
  <c r="D240" i="18"/>
  <c r="E240" i="18"/>
  <c r="G240" i="18"/>
  <c r="I240" i="18"/>
  <c r="C241" i="18"/>
  <c r="D241" i="18"/>
  <c r="E241" i="18"/>
  <c r="G241" i="18"/>
  <c r="I241" i="18"/>
  <c r="C242" i="18"/>
  <c r="D242" i="18"/>
  <c r="E242" i="18"/>
  <c r="G242" i="18"/>
  <c r="I242" i="18"/>
  <c r="C243" i="18"/>
  <c r="D243" i="18"/>
  <c r="E243" i="18"/>
  <c r="G243" i="18"/>
  <c r="I243" i="18"/>
  <c r="C244" i="18"/>
  <c r="D244" i="18"/>
  <c r="E244" i="18"/>
  <c r="G244" i="18"/>
  <c r="I244" i="18"/>
  <c r="C245" i="18"/>
  <c r="D245" i="18"/>
  <c r="E245" i="18"/>
  <c r="G245" i="18"/>
  <c r="I245" i="18"/>
  <c r="C246" i="18"/>
  <c r="D246" i="18"/>
  <c r="E246" i="18"/>
  <c r="G246" i="18"/>
  <c r="I246" i="18"/>
  <c r="C247" i="18"/>
  <c r="D247" i="18"/>
  <c r="E247" i="18"/>
  <c r="G247" i="18"/>
  <c r="I247" i="18"/>
  <c r="C248" i="18"/>
  <c r="D248" i="18"/>
  <c r="E248" i="18"/>
  <c r="G248" i="18"/>
  <c r="I248" i="18"/>
  <c r="C249" i="18"/>
  <c r="D249" i="18"/>
  <c r="E249" i="18"/>
  <c r="G249" i="18"/>
  <c r="I249" i="18"/>
  <c r="C250" i="18"/>
  <c r="D250" i="18"/>
  <c r="E250" i="18"/>
  <c r="G250" i="18"/>
  <c r="I250" i="18"/>
  <c r="C251" i="18"/>
  <c r="D251" i="18"/>
  <c r="E251" i="18"/>
  <c r="G251" i="18"/>
  <c r="I251" i="18"/>
  <c r="C252" i="18"/>
  <c r="D252" i="18"/>
  <c r="E252" i="18"/>
  <c r="G252" i="18"/>
  <c r="I252" i="18"/>
  <c r="C253" i="18"/>
  <c r="D253" i="18"/>
  <c r="E253" i="18"/>
  <c r="G253" i="18"/>
  <c r="I253" i="18"/>
  <c r="C254" i="18"/>
  <c r="D254" i="18"/>
  <c r="E254" i="18"/>
  <c r="G254" i="18"/>
  <c r="I254" i="18"/>
  <c r="C255" i="18"/>
  <c r="D255" i="18"/>
  <c r="E255" i="18"/>
  <c r="G255" i="18"/>
  <c r="I255" i="18"/>
  <c r="C256" i="18"/>
  <c r="D256" i="18"/>
  <c r="E256" i="18"/>
  <c r="G256" i="18"/>
  <c r="I256" i="18"/>
  <c r="C257" i="18"/>
  <c r="D257" i="18"/>
  <c r="E257" i="18"/>
  <c r="G257" i="18"/>
  <c r="I257" i="18"/>
  <c r="C258" i="18"/>
  <c r="D258" i="18"/>
  <c r="E258" i="18"/>
  <c r="G258" i="18"/>
  <c r="I258" i="18"/>
  <c r="C259" i="18"/>
  <c r="D259" i="18"/>
  <c r="E259" i="18"/>
  <c r="G259" i="18"/>
  <c r="I259" i="18"/>
  <c r="C260" i="18"/>
  <c r="D260" i="18"/>
  <c r="E260" i="18"/>
  <c r="G260" i="18"/>
  <c r="I260" i="18"/>
  <c r="C261" i="18"/>
  <c r="D261" i="18"/>
  <c r="E261" i="18"/>
  <c r="G261" i="18"/>
  <c r="I261" i="18"/>
  <c r="C262" i="18"/>
  <c r="D262" i="18"/>
  <c r="E262" i="18"/>
  <c r="G262" i="18"/>
  <c r="I262" i="18"/>
  <c r="C263" i="18"/>
  <c r="D263" i="18"/>
  <c r="E263" i="18"/>
  <c r="G263" i="18"/>
  <c r="I263" i="18"/>
  <c r="C264" i="18"/>
  <c r="D264" i="18"/>
  <c r="E264" i="18"/>
  <c r="G264" i="18"/>
  <c r="I264" i="18"/>
  <c r="C265" i="18"/>
  <c r="D265" i="18"/>
  <c r="E265" i="18"/>
  <c r="G265" i="18"/>
  <c r="I265" i="18"/>
  <c r="C266" i="18"/>
  <c r="D266" i="18"/>
  <c r="E266" i="18"/>
  <c r="G266" i="18"/>
  <c r="I266" i="18"/>
  <c r="C267" i="18"/>
  <c r="D267" i="18"/>
  <c r="E267" i="18"/>
  <c r="G267" i="18"/>
  <c r="I267" i="18"/>
  <c r="C268" i="18"/>
  <c r="D268" i="18"/>
  <c r="E268" i="18"/>
  <c r="G268" i="18"/>
  <c r="I268" i="18"/>
  <c r="C269" i="18"/>
  <c r="D269" i="18"/>
  <c r="E269" i="18"/>
  <c r="G269" i="18"/>
  <c r="I269" i="18"/>
  <c r="C270" i="18"/>
  <c r="D270" i="18"/>
  <c r="E270" i="18"/>
  <c r="G270" i="18"/>
  <c r="I270" i="18"/>
  <c r="C271" i="18"/>
  <c r="D271" i="18"/>
  <c r="E271" i="18"/>
  <c r="G271" i="18"/>
  <c r="I271" i="18"/>
  <c r="C272" i="18"/>
  <c r="D272" i="18"/>
  <c r="E272" i="18"/>
  <c r="G272" i="18"/>
  <c r="I272" i="18"/>
  <c r="C273" i="18"/>
  <c r="D273" i="18"/>
  <c r="E273" i="18"/>
  <c r="G273" i="18"/>
  <c r="I273" i="18"/>
  <c r="C274" i="18"/>
  <c r="D274" i="18"/>
  <c r="E274" i="18"/>
  <c r="G274" i="18"/>
  <c r="I274" i="18"/>
  <c r="C275" i="18"/>
  <c r="D275" i="18"/>
  <c r="E275" i="18"/>
  <c r="G275" i="18"/>
  <c r="I275" i="18"/>
  <c r="C276" i="18"/>
  <c r="D276" i="18"/>
  <c r="E276" i="18"/>
  <c r="G276" i="18"/>
  <c r="I276" i="18"/>
  <c r="C277" i="18"/>
  <c r="D277" i="18"/>
  <c r="E277" i="18"/>
  <c r="G277" i="18"/>
  <c r="I277" i="18"/>
  <c r="C278" i="18"/>
  <c r="D278" i="18"/>
  <c r="E278" i="18"/>
  <c r="G278" i="18"/>
  <c r="I278" i="18"/>
  <c r="C279" i="18"/>
  <c r="D279" i="18"/>
  <c r="E279" i="18"/>
  <c r="G279" i="18"/>
  <c r="I279" i="18"/>
  <c r="C280" i="18"/>
  <c r="D280" i="18"/>
  <c r="E280" i="18"/>
  <c r="G280" i="18"/>
  <c r="I280" i="18"/>
  <c r="C281" i="18"/>
  <c r="D281" i="18"/>
  <c r="E281" i="18"/>
  <c r="G281" i="18"/>
  <c r="I281" i="18"/>
  <c r="C282" i="18"/>
  <c r="D282" i="18"/>
  <c r="E282" i="18"/>
  <c r="G282" i="18"/>
  <c r="I282" i="18"/>
  <c r="C283" i="18"/>
  <c r="D283" i="18"/>
  <c r="E283" i="18"/>
  <c r="G283" i="18"/>
  <c r="I283" i="18"/>
  <c r="C284" i="18"/>
  <c r="D284" i="18"/>
  <c r="E284" i="18"/>
  <c r="G284" i="18"/>
  <c r="I284" i="18"/>
  <c r="C285" i="18"/>
  <c r="D285" i="18"/>
  <c r="E285" i="18"/>
  <c r="G285" i="18"/>
  <c r="I285" i="18"/>
  <c r="C286" i="18"/>
  <c r="D286" i="18"/>
  <c r="E286" i="18"/>
  <c r="G286" i="18"/>
  <c r="I286" i="18"/>
  <c r="C287" i="18"/>
  <c r="D287" i="18"/>
  <c r="E287" i="18"/>
  <c r="G287" i="18"/>
  <c r="I287" i="18"/>
  <c r="C288" i="18"/>
  <c r="D288" i="18"/>
  <c r="E288" i="18"/>
  <c r="G288" i="18"/>
  <c r="I288" i="18"/>
  <c r="C289" i="18"/>
  <c r="D289" i="18"/>
  <c r="E289" i="18"/>
  <c r="G289" i="18"/>
  <c r="I289" i="18"/>
  <c r="C290" i="18"/>
  <c r="D290" i="18"/>
  <c r="E290" i="18"/>
  <c r="G290" i="18"/>
  <c r="I290" i="18"/>
  <c r="C291" i="18"/>
  <c r="D291" i="18"/>
  <c r="E291" i="18"/>
  <c r="G291" i="18"/>
  <c r="I291" i="18"/>
  <c r="C292" i="18"/>
  <c r="D292" i="18"/>
  <c r="E292" i="18"/>
  <c r="G292" i="18"/>
  <c r="I292" i="18"/>
  <c r="C293" i="18"/>
  <c r="D293" i="18"/>
  <c r="E293" i="18"/>
  <c r="G293" i="18"/>
  <c r="I293" i="18"/>
  <c r="C294" i="18"/>
  <c r="D294" i="18"/>
  <c r="E294" i="18"/>
  <c r="G294" i="18"/>
  <c r="I294" i="18"/>
  <c r="C295" i="18"/>
  <c r="D295" i="18"/>
  <c r="E295" i="18"/>
  <c r="G295" i="18"/>
  <c r="I295" i="18"/>
  <c r="C296" i="18"/>
  <c r="D296" i="18"/>
  <c r="E296" i="18"/>
  <c r="G296" i="18"/>
  <c r="I296" i="18"/>
  <c r="C297" i="18"/>
  <c r="D297" i="18"/>
  <c r="E297" i="18"/>
  <c r="G297" i="18"/>
  <c r="I297" i="18"/>
  <c r="C298" i="18"/>
  <c r="D298" i="18"/>
  <c r="E298" i="18"/>
  <c r="G298" i="18"/>
  <c r="I298" i="18"/>
  <c r="C299" i="18"/>
  <c r="D299" i="18"/>
  <c r="E299" i="18"/>
  <c r="G299" i="18"/>
  <c r="I299" i="18"/>
  <c r="C300" i="18"/>
  <c r="D300" i="18"/>
  <c r="E300" i="18"/>
  <c r="G300" i="18"/>
  <c r="I300" i="18"/>
  <c r="C301" i="18"/>
  <c r="D301" i="18"/>
  <c r="E301" i="18"/>
  <c r="G301" i="18"/>
  <c r="I301" i="18"/>
  <c r="C302" i="18"/>
  <c r="D302" i="18"/>
  <c r="E302" i="18"/>
  <c r="G302" i="18"/>
  <c r="I302" i="18"/>
  <c r="C303" i="18"/>
  <c r="D303" i="18"/>
  <c r="E303" i="18"/>
  <c r="G303" i="18"/>
  <c r="I303" i="18"/>
  <c r="C304" i="18"/>
  <c r="D304" i="18"/>
  <c r="E304" i="18"/>
  <c r="G304" i="18"/>
  <c r="I304" i="18"/>
  <c r="C305" i="18"/>
  <c r="D305" i="18"/>
  <c r="E305" i="18"/>
  <c r="G305" i="18"/>
  <c r="I305" i="18"/>
  <c r="C306" i="18"/>
  <c r="D306" i="18"/>
  <c r="E306" i="18"/>
  <c r="G306" i="18"/>
  <c r="I306" i="18"/>
  <c r="C307" i="18"/>
  <c r="D307" i="18"/>
  <c r="E307" i="18"/>
  <c r="G307" i="18"/>
  <c r="I307" i="18"/>
  <c r="C308" i="18"/>
  <c r="D308" i="18"/>
  <c r="E308" i="18"/>
  <c r="G308" i="18"/>
  <c r="I308" i="18"/>
  <c r="C309" i="18"/>
  <c r="D309" i="18"/>
  <c r="E309" i="18"/>
  <c r="G309" i="18"/>
  <c r="I309" i="18"/>
  <c r="C310" i="18"/>
  <c r="D310" i="18"/>
  <c r="E310" i="18"/>
  <c r="G310" i="18"/>
  <c r="I310" i="18"/>
  <c r="C311" i="18"/>
  <c r="D311" i="18"/>
  <c r="E311" i="18"/>
  <c r="G311" i="18"/>
  <c r="I311" i="18"/>
  <c r="C312" i="18"/>
  <c r="D312" i="18"/>
  <c r="E312" i="18"/>
  <c r="G312" i="18"/>
  <c r="I312" i="18"/>
  <c r="C313" i="18"/>
  <c r="D313" i="18"/>
  <c r="E313" i="18"/>
  <c r="G313" i="18"/>
  <c r="I313" i="18"/>
  <c r="C314" i="18"/>
  <c r="D314" i="18"/>
  <c r="E314" i="18"/>
  <c r="G314" i="18"/>
  <c r="I314" i="18"/>
  <c r="C315" i="18"/>
  <c r="D315" i="18"/>
  <c r="E315" i="18"/>
  <c r="G315" i="18"/>
  <c r="I315" i="18"/>
  <c r="C316" i="18"/>
  <c r="D316" i="18"/>
  <c r="E316" i="18"/>
  <c r="G316" i="18"/>
  <c r="I316" i="18"/>
  <c r="C317" i="18"/>
  <c r="D317" i="18"/>
  <c r="E317" i="18"/>
  <c r="G317" i="18"/>
  <c r="I317" i="18"/>
  <c r="C318" i="18"/>
  <c r="D318" i="18"/>
  <c r="E318" i="18"/>
  <c r="G318" i="18"/>
  <c r="I318" i="18"/>
  <c r="C319" i="18"/>
  <c r="D319" i="18"/>
  <c r="E319" i="18"/>
  <c r="G319" i="18"/>
  <c r="I319" i="18"/>
  <c r="C320" i="18"/>
  <c r="D320" i="18"/>
  <c r="E320" i="18"/>
  <c r="G320" i="18"/>
  <c r="I320" i="18"/>
  <c r="C321" i="18"/>
  <c r="D321" i="18"/>
  <c r="E321" i="18"/>
  <c r="G321" i="18"/>
  <c r="I321" i="18"/>
  <c r="C322" i="18"/>
  <c r="D322" i="18"/>
  <c r="E322" i="18"/>
  <c r="G322" i="18"/>
  <c r="I322" i="18"/>
  <c r="C323" i="18"/>
  <c r="D323" i="18"/>
  <c r="E323" i="18"/>
  <c r="G323" i="18"/>
  <c r="I323" i="18"/>
  <c r="C324" i="18"/>
  <c r="D324" i="18"/>
  <c r="E324" i="18"/>
  <c r="G324" i="18"/>
  <c r="I324" i="18"/>
  <c r="C325" i="18"/>
  <c r="D325" i="18"/>
  <c r="E325" i="18"/>
  <c r="G325" i="18"/>
  <c r="I325" i="18"/>
  <c r="C326" i="18"/>
  <c r="D326" i="18"/>
  <c r="E326" i="18"/>
  <c r="G326" i="18"/>
  <c r="I326" i="18"/>
  <c r="C327" i="18"/>
  <c r="D327" i="18"/>
  <c r="E327" i="18"/>
  <c r="G327" i="18"/>
  <c r="I327" i="18"/>
  <c r="C328" i="18"/>
  <c r="D328" i="18"/>
  <c r="E328" i="18"/>
  <c r="G328" i="18"/>
  <c r="I328" i="18"/>
  <c r="C329" i="18"/>
  <c r="D329" i="18"/>
  <c r="E329" i="18"/>
  <c r="G329" i="18"/>
  <c r="I329" i="18"/>
  <c r="C330" i="18"/>
  <c r="D330" i="18"/>
  <c r="E330" i="18"/>
  <c r="G330" i="18"/>
  <c r="I330" i="18"/>
  <c r="C331" i="18"/>
  <c r="D331" i="18"/>
  <c r="E331" i="18"/>
  <c r="G331" i="18"/>
  <c r="I331" i="18"/>
  <c r="C332" i="18"/>
  <c r="D332" i="18"/>
  <c r="E332" i="18"/>
  <c r="G332" i="18"/>
  <c r="I332" i="18"/>
  <c r="C333" i="18"/>
  <c r="D333" i="18"/>
  <c r="E333" i="18"/>
  <c r="G333" i="18"/>
  <c r="I333" i="18"/>
  <c r="C334" i="18"/>
  <c r="D334" i="18"/>
  <c r="E334" i="18"/>
  <c r="G334" i="18"/>
  <c r="I334" i="18"/>
  <c r="C335" i="18"/>
  <c r="D335" i="18"/>
  <c r="E335" i="18"/>
  <c r="G335" i="18"/>
  <c r="I335" i="18"/>
  <c r="C336" i="18"/>
  <c r="D336" i="18"/>
  <c r="E336" i="18"/>
  <c r="G336" i="18"/>
  <c r="I336" i="18"/>
  <c r="C337" i="18"/>
  <c r="D337" i="18"/>
  <c r="E337" i="18"/>
  <c r="G337" i="18"/>
  <c r="I337" i="18"/>
  <c r="C338" i="18"/>
  <c r="D338" i="18"/>
  <c r="E338" i="18"/>
  <c r="G338" i="18"/>
  <c r="I338" i="18"/>
  <c r="C339" i="18"/>
  <c r="D339" i="18"/>
  <c r="E339" i="18"/>
  <c r="G339" i="18"/>
  <c r="I339" i="18"/>
  <c r="C340" i="18"/>
  <c r="D340" i="18"/>
  <c r="E340" i="18"/>
  <c r="G340" i="18"/>
  <c r="I340" i="18"/>
  <c r="C341" i="18"/>
  <c r="D341" i="18"/>
  <c r="E341" i="18"/>
  <c r="G341" i="18"/>
  <c r="I341" i="18"/>
  <c r="C342" i="18"/>
  <c r="D342" i="18"/>
  <c r="E342" i="18"/>
  <c r="G342" i="18"/>
  <c r="I342" i="18"/>
  <c r="C343" i="18"/>
  <c r="D343" i="18"/>
  <c r="E343" i="18"/>
  <c r="G343" i="18"/>
  <c r="I343" i="18"/>
  <c r="C344" i="18"/>
  <c r="D344" i="18"/>
  <c r="E344" i="18"/>
  <c r="G344" i="18"/>
  <c r="I344" i="18"/>
  <c r="C345" i="18"/>
  <c r="D345" i="18"/>
  <c r="E345" i="18"/>
  <c r="G345" i="18"/>
  <c r="I345" i="18"/>
  <c r="C346" i="18"/>
  <c r="D346" i="18"/>
  <c r="E346" i="18"/>
  <c r="G346" i="18"/>
  <c r="I346" i="18"/>
  <c r="C347" i="18"/>
  <c r="D347" i="18"/>
  <c r="E347" i="18"/>
  <c r="G347" i="18"/>
  <c r="I347" i="18"/>
  <c r="C348" i="18"/>
  <c r="D348" i="18"/>
  <c r="E348" i="18"/>
  <c r="G348" i="18"/>
  <c r="I348" i="18"/>
  <c r="C349" i="18"/>
  <c r="D349" i="18"/>
  <c r="E349" i="18"/>
  <c r="G349" i="18"/>
  <c r="I349" i="18"/>
  <c r="C350" i="18"/>
  <c r="D350" i="18"/>
  <c r="E350" i="18"/>
  <c r="G350" i="18"/>
  <c r="I350" i="18"/>
  <c r="C351" i="18"/>
  <c r="D351" i="18"/>
  <c r="E351" i="18"/>
  <c r="G351" i="18"/>
  <c r="I351" i="18"/>
  <c r="C352" i="18"/>
  <c r="D352" i="18"/>
  <c r="E352" i="18"/>
  <c r="G352" i="18"/>
  <c r="I352" i="18"/>
  <c r="C353" i="18"/>
  <c r="D353" i="18"/>
  <c r="E353" i="18"/>
  <c r="G353" i="18"/>
  <c r="I353" i="18"/>
  <c r="C354" i="18"/>
  <c r="D354" i="18"/>
  <c r="E354" i="18"/>
  <c r="G354" i="18"/>
  <c r="I354" i="18"/>
  <c r="C355" i="18"/>
  <c r="D355" i="18"/>
  <c r="E355" i="18"/>
  <c r="G355" i="18"/>
  <c r="I355" i="18"/>
  <c r="C356" i="18"/>
  <c r="D356" i="18"/>
  <c r="E356" i="18"/>
  <c r="G356" i="18"/>
  <c r="I356" i="18"/>
  <c r="C357" i="18"/>
  <c r="D357" i="18"/>
  <c r="E357" i="18"/>
  <c r="G357" i="18"/>
  <c r="I357" i="18"/>
  <c r="C358" i="18"/>
  <c r="D358" i="18"/>
  <c r="E358" i="18"/>
  <c r="G358" i="18"/>
  <c r="I358" i="18"/>
  <c r="C359" i="18"/>
  <c r="D359" i="18"/>
  <c r="E359" i="18"/>
  <c r="G359" i="18"/>
  <c r="I359" i="18"/>
  <c r="C360" i="18"/>
  <c r="D360" i="18"/>
  <c r="E360" i="18"/>
  <c r="G360" i="18"/>
  <c r="I360" i="18"/>
  <c r="C361" i="18"/>
  <c r="D361" i="18"/>
  <c r="E361" i="18"/>
  <c r="G361" i="18"/>
  <c r="I361" i="18"/>
  <c r="C362" i="18"/>
  <c r="D362" i="18"/>
  <c r="E362" i="18"/>
  <c r="G362" i="18"/>
  <c r="I362" i="18"/>
  <c r="C363" i="18"/>
  <c r="D363" i="18"/>
  <c r="E363" i="18"/>
  <c r="G363" i="18"/>
  <c r="I363" i="18"/>
  <c r="C364" i="18"/>
  <c r="D364" i="18"/>
  <c r="E364" i="18"/>
  <c r="G364" i="18"/>
  <c r="I364" i="18"/>
  <c r="C365" i="18"/>
  <c r="D365" i="18"/>
  <c r="E365" i="18"/>
  <c r="G365" i="18"/>
  <c r="I365" i="18"/>
  <c r="C366" i="18"/>
  <c r="D366" i="18"/>
  <c r="E366" i="18"/>
  <c r="G366" i="18"/>
  <c r="I366" i="18"/>
  <c r="C367" i="18"/>
  <c r="D367" i="18"/>
  <c r="E367" i="18"/>
  <c r="G367" i="18"/>
  <c r="I367" i="18"/>
  <c r="C368" i="18"/>
  <c r="D368" i="18"/>
  <c r="E368" i="18"/>
  <c r="G368" i="18"/>
  <c r="I368" i="18"/>
  <c r="C369" i="18"/>
  <c r="D369" i="18"/>
  <c r="E369" i="18"/>
  <c r="G369" i="18"/>
  <c r="I369" i="18"/>
  <c r="C370" i="18"/>
  <c r="D370" i="18"/>
  <c r="E370" i="18"/>
  <c r="G370" i="18"/>
  <c r="I370" i="18"/>
  <c r="C371" i="18"/>
  <c r="D371" i="18"/>
  <c r="E371" i="18"/>
  <c r="G371" i="18"/>
  <c r="I371" i="18"/>
  <c r="C372" i="18"/>
  <c r="D372" i="18"/>
  <c r="E372" i="18"/>
  <c r="G372" i="18"/>
  <c r="I372" i="18"/>
  <c r="C373" i="18"/>
  <c r="D373" i="18"/>
  <c r="E373" i="18"/>
  <c r="G373" i="18"/>
  <c r="I373" i="18"/>
  <c r="C374" i="18"/>
  <c r="D374" i="18"/>
  <c r="E374" i="18"/>
  <c r="G374" i="18"/>
  <c r="I374" i="18"/>
  <c r="C375" i="18"/>
  <c r="D375" i="18"/>
  <c r="E375" i="18"/>
  <c r="G375" i="18"/>
  <c r="I375" i="18"/>
  <c r="C376" i="18"/>
  <c r="D376" i="18"/>
  <c r="E376" i="18"/>
  <c r="G376" i="18"/>
  <c r="I376" i="18"/>
  <c r="C377" i="18"/>
  <c r="D377" i="18"/>
  <c r="E377" i="18"/>
  <c r="G377" i="18"/>
  <c r="I377" i="18"/>
  <c r="C378" i="18"/>
  <c r="D378" i="18"/>
  <c r="E378" i="18"/>
  <c r="G378" i="18"/>
  <c r="I378" i="18"/>
  <c r="C379" i="18"/>
  <c r="D379" i="18"/>
  <c r="E379" i="18"/>
  <c r="G379" i="18"/>
  <c r="I379" i="18"/>
  <c r="C380" i="18"/>
  <c r="D380" i="18"/>
  <c r="E380" i="18"/>
  <c r="G380" i="18"/>
  <c r="I380" i="18"/>
  <c r="C381" i="18"/>
  <c r="D381" i="18"/>
  <c r="E381" i="18"/>
  <c r="G381" i="18"/>
  <c r="I381" i="18"/>
  <c r="C382" i="18"/>
  <c r="D382" i="18"/>
  <c r="E382" i="18"/>
  <c r="G382" i="18"/>
  <c r="I382" i="18"/>
  <c r="C383" i="18"/>
  <c r="D383" i="18"/>
  <c r="E383" i="18"/>
  <c r="G383" i="18"/>
  <c r="I383" i="18"/>
  <c r="C384" i="18"/>
  <c r="D384" i="18"/>
  <c r="E384" i="18"/>
  <c r="G384" i="18"/>
  <c r="I384" i="18"/>
  <c r="C385" i="18"/>
  <c r="D385" i="18"/>
  <c r="E385" i="18"/>
  <c r="G385" i="18"/>
  <c r="I385" i="18"/>
  <c r="C386" i="18"/>
  <c r="D386" i="18"/>
  <c r="E386" i="18"/>
  <c r="G386" i="18"/>
  <c r="I386" i="18"/>
  <c r="C387" i="18"/>
  <c r="D387" i="18"/>
  <c r="E387" i="18"/>
  <c r="G387" i="18"/>
  <c r="I387" i="18"/>
  <c r="C388" i="18"/>
  <c r="D388" i="18"/>
  <c r="E388" i="18"/>
  <c r="G388" i="18"/>
  <c r="I388" i="18"/>
  <c r="C389" i="18"/>
  <c r="D389" i="18"/>
  <c r="E389" i="18"/>
  <c r="G389" i="18"/>
  <c r="I389" i="18"/>
  <c r="C390" i="18"/>
  <c r="D390" i="18"/>
  <c r="E390" i="18"/>
  <c r="G390" i="18"/>
  <c r="I390" i="18"/>
  <c r="C391" i="18"/>
  <c r="D391" i="18"/>
  <c r="E391" i="18"/>
  <c r="G391" i="18"/>
  <c r="I391" i="18"/>
  <c r="C392" i="18"/>
  <c r="D392" i="18"/>
  <c r="E392" i="18"/>
  <c r="G392" i="18"/>
  <c r="I392" i="18"/>
  <c r="C393" i="18"/>
  <c r="D393" i="18"/>
  <c r="E393" i="18"/>
  <c r="G393" i="18"/>
  <c r="I393" i="18"/>
  <c r="C394" i="18"/>
  <c r="D394" i="18"/>
  <c r="E394" i="18"/>
  <c r="G394" i="18"/>
  <c r="I394" i="18"/>
  <c r="C395" i="18"/>
  <c r="D395" i="18"/>
  <c r="E395" i="18"/>
  <c r="G395" i="18"/>
  <c r="I395" i="18"/>
  <c r="C396" i="18"/>
  <c r="D396" i="18"/>
  <c r="E396" i="18"/>
  <c r="G396" i="18"/>
  <c r="I396" i="18"/>
  <c r="C397" i="18"/>
  <c r="D397" i="18"/>
  <c r="E397" i="18"/>
  <c r="G397" i="18"/>
  <c r="I397" i="18"/>
  <c r="C398" i="18"/>
  <c r="D398" i="18"/>
  <c r="E398" i="18"/>
  <c r="G398" i="18"/>
  <c r="I398" i="18"/>
  <c r="C399" i="18"/>
  <c r="D399" i="18"/>
  <c r="E399" i="18"/>
  <c r="G399" i="18"/>
  <c r="I399" i="18"/>
  <c r="C400" i="18"/>
  <c r="D400" i="18"/>
  <c r="E400" i="18"/>
  <c r="G400" i="18"/>
  <c r="I400" i="18"/>
  <c r="C401" i="18"/>
  <c r="D401" i="18"/>
  <c r="E401" i="18"/>
  <c r="G401" i="18"/>
  <c r="I401" i="18"/>
  <c r="C402" i="18"/>
  <c r="D402" i="18"/>
  <c r="E402" i="18"/>
  <c r="G402" i="18"/>
  <c r="I402" i="18"/>
  <c r="C403" i="18"/>
  <c r="D403" i="18"/>
  <c r="E403" i="18"/>
  <c r="G403" i="18"/>
  <c r="I403" i="18"/>
  <c r="C404" i="18"/>
  <c r="D404" i="18"/>
  <c r="E404" i="18"/>
  <c r="G404" i="18"/>
  <c r="I404" i="18"/>
  <c r="C405" i="18"/>
  <c r="D405" i="18"/>
  <c r="E405" i="18"/>
  <c r="G405" i="18"/>
  <c r="I405" i="18"/>
  <c r="C406" i="18"/>
  <c r="D406" i="18"/>
  <c r="E406" i="18"/>
  <c r="G406" i="18"/>
  <c r="I406" i="18"/>
  <c r="C407" i="18"/>
  <c r="D407" i="18"/>
  <c r="E407" i="18"/>
  <c r="G407" i="18"/>
  <c r="I407" i="18"/>
  <c r="C408" i="18"/>
  <c r="D408" i="18"/>
  <c r="E408" i="18"/>
  <c r="G408" i="18"/>
  <c r="I408" i="18"/>
  <c r="C409" i="18"/>
  <c r="D409" i="18"/>
  <c r="E409" i="18"/>
  <c r="G409" i="18"/>
  <c r="I409" i="18"/>
  <c r="C410" i="18"/>
  <c r="D410" i="18"/>
  <c r="E410" i="18"/>
  <c r="G410" i="18"/>
  <c r="I410" i="18"/>
  <c r="C411" i="18"/>
  <c r="D411" i="18"/>
  <c r="E411" i="18"/>
  <c r="G411" i="18"/>
  <c r="I411" i="18"/>
  <c r="C412" i="18"/>
  <c r="D412" i="18"/>
  <c r="E412" i="18"/>
  <c r="G412" i="18"/>
  <c r="I412" i="18"/>
  <c r="C413" i="18"/>
  <c r="D413" i="18"/>
  <c r="E413" i="18"/>
  <c r="G413" i="18"/>
  <c r="I413" i="18"/>
  <c r="C414" i="18"/>
  <c r="D414" i="18"/>
  <c r="E414" i="18"/>
  <c r="G414" i="18"/>
  <c r="I414" i="18"/>
  <c r="C415" i="18"/>
  <c r="D415" i="18"/>
  <c r="E415" i="18"/>
  <c r="G415" i="18"/>
  <c r="I415" i="18"/>
  <c r="C416" i="18"/>
  <c r="D416" i="18"/>
  <c r="E416" i="18"/>
  <c r="G416" i="18"/>
  <c r="I416" i="18"/>
  <c r="C417" i="18"/>
  <c r="D417" i="18"/>
  <c r="E417" i="18"/>
  <c r="G417" i="18"/>
  <c r="I417" i="18"/>
  <c r="C418" i="18"/>
  <c r="D418" i="18"/>
  <c r="E418" i="18"/>
  <c r="G418" i="18"/>
  <c r="I418" i="18"/>
  <c r="C419" i="18"/>
  <c r="D419" i="18"/>
  <c r="E419" i="18"/>
  <c r="G419" i="18"/>
  <c r="I419" i="18"/>
  <c r="C420" i="18"/>
  <c r="D420" i="18"/>
  <c r="E420" i="18"/>
  <c r="G420" i="18"/>
  <c r="I420" i="18"/>
  <c r="C421" i="18"/>
  <c r="D421" i="18"/>
  <c r="E421" i="18"/>
  <c r="G421" i="18"/>
  <c r="I421" i="18"/>
  <c r="C422" i="18"/>
  <c r="D422" i="18"/>
  <c r="E422" i="18"/>
  <c r="G422" i="18"/>
  <c r="I422" i="18"/>
  <c r="C423" i="18"/>
  <c r="D423" i="18"/>
  <c r="E423" i="18"/>
  <c r="G423" i="18"/>
  <c r="I423" i="18"/>
  <c r="C424" i="18"/>
  <c r="D424" i="18"/>
  <c r="E424" i="18"/>
  <c r="G424" i="18"/>
  <c r="I424" i="18"/>
  <c r="C425" i="18"/>
  <c r="D425" i="18"/>
  <c r="E425" i="18"/>
  <c r="G425" i="18"/>
  <c r="I425" i="18"/>
  <c r="C426" i="18"/>
  <c r="D426" i="18"/>
  <c r="E426" i="18"/>
  <c r="G426" i="18"/>
  <c r="I426" i="18"/>
  <c r="C427" i="18"/>
  <c r="D427" i="18"/>
  <c r="E427" i="18"/>
  <c r="G427" i="18"/>
  <c r="I427" i="18"/>
  <c r="C428" i="18"/>
  <c r="D428" i="18"/>
  <c r="E428" i="18"/>
  <c r="G428" i="18"/>
  <c r="I428" i="18"/>
  <c r="C429" i="18"/>
  <c r="D429" i="18"/>
  <c r="E429" i="18"/>
  <c r="G429" i="18"/>
  <c r="I429" i="18"/>
  <c r="C430" i="18"/>
  <c r="D430" i="18"/>
  <c r="E430" i="18"/>
  <c r="G430" i="18"/>
  <c r="I430" i="18"/>
  <c r="C431" i="18"/>
  <c r="D431" i="18"/>
  <c r="E431" i="18"/>
  <c r="G431" i="18"/>
  <c r="I431" i="18"/>
  <c r="C432" i="18"/>
  <c r="D432" i="18"/>
  <c r="E432" i="18"/>
  <c r="G432" i="18"/>
  <c r="I432" i="18"/>
  <c r="C433" i="18"/>
  <c r="D433" i="18"/>
  <c r="E433" i="18"/>
  <c r="G433" i="18"/>
  <c r="I433" i="18"/>
  <c r="C434" i="18"/>
  <c r="D434" i="18"/>
  <c r="E434" i="18"/>
  <c r="G434" i="18"/>
  <c r="I434" i="18"/>
  <c r="C435" i="18"/>
  <c r="D435" i="18"/>
  <c r="E435" i="18"/>
  <c r="G435" i="18"/>
  <c r="I435" i="18"/>
  <c r="C436" i="18"/>
  <c r="D436" i="18"/>
  <c r="E436" i="18"/>
  <c r="G436" i="18"/>
  <c r="I436" i="18"/>
  <c r="C437" i="18"/>
  <c r="D437" i="18"/>
  <c r="E437" i="18"/>
  <c r="G437" i="18"/>
  <c r="I437" i="18"/>
  <c r="C438" i="18"/>
  <c r="D438" i="18"/>
  <c r="E438" i="18"/>
  <c r="G438" i="18"/>
  <c r="I438" i="18"/>
  <c r="C439" i="18"/>
  <c r="D439" i="18"/>
  <c r="E439" i="18"/>
  <c r="G439" i="18"/>
  <c r="I439" i="18"/>
  <c r="C440" i="18"/>
  <c r="D440" i="18"/>
  <c r="E440" i="18"/>
  <c r="G440" i="18"/>
  <c r="I440" i="18"/>
  <c r="C441" i="18"/>
  <c r="D441" i="18"/>
  <c r="E441" i="18"/>
  <c r="G441" i="18"/>
  <c r="I441" i="18"/>
  <c r="C442" i="18"/>
  <c r="D442" i="18"/>
  <c r="E442" i="18"/>
  <c r="G442" i="18"/>
  <c r="I442" i="18"/>
  <c r="C443" i="18"/>
  <c r="D443" i="18"/>
  <c r="E443" i="18"/>
  <c r="G443" i="18"/>
  <c r="I443" i="18"/>
  <c r="C444" i="18"/>
  <c r="D444" i="18"/>
  <c r="E444" i="18"/>
  <c r="G444" i="18"/>
  <c r="I444" i="18"/>
  <c r="C445" i="18"/>
  <c r="D445" i="18"/>
  <c r="E445" i="18"/>
  <c r="G445" i="18"/>
  <c r="I445" i="18"/>
  <c r="C446" i="18"/>
  <c r="D446" i="18"/>
  <c r="E446" i="18"/>
  <c r="G446" i="18"/>
  <c r="I446" i="18"/>
  <c r="C447" i="18"/>
  <c r="D447" i="18"/>
  <c r="E447" i="18"/>
  <c r="G447" i="18"/>
  <c r="I447" i="18"/>
  <c r="C448" i="18"/>
  <c r="D448" i="18"/>
  <c r="E448" i="18"/>
  <c r="G448" i="18"/>
  <c r="I448" i="18"/>
  <c r="C449" i="18"/>
  <c r="D449" i="18"/>
  <c r="E449" i="18"/>
  <c r="G449" i="18"/>
  <c r="I449" i="18"/>
  <c r="C450" i="18"/>
  <c r="D450" i="18"/>
  <c r="E450" i="18"/>
  <c r="G450" i="18"/>
  <c r="I450" i="18"/>
  <c r="C451" i="18"/>
  <c r="D451" i="18"/>
  <c r="E451" i="18"/>
  <c r="G451" i="18"/>
  <c r="I451" i="18"/>
  <c r="C452" i="18"/>
  <c r="D452" i="18"/>
  <c r="E452" i="18"/>
  <c r="G452" i="18"/>
  <c r="I452" i="18"/>
  <c r="C453" i="18"/>
  <c r="D453" i="18"/>
  <c r="E453" i="18"/>
  <c r="G453" i="18"/>
  <c r="I453" i="18"/>
  <c r="C454" i="18"/>
  <c r="D454" i="18"/>
  <c r="E454" i="18"/>
  <c r="G454" i="18"/>
  <c r="I454" i="18"/>
  <c r="C455" i="18"/>
  <c r="D455" i="18"/>
  <c r="E455" i="18"/>
  <c r="G455" i="18"/>
  <c r="I455" i="18"/>
  <c r="C456" i="18"/>
  <c r="D456" i="18"/>
  <c r="E456" i="18"/>
  <c r="G456" i="18"/>
  <c r="I456" i="18"/>
  <c r="C457" i="18"/>
  <c r="D457" i="18"/>
  <c r="E457" i="18"/>
  <c r="G457" i="18"/>
  <c r="I457" i="18"/>
  <c r="C458" i="18"/>
  <c r="D458" i="18"/>
  <c r="E458" i="18"/>
  <c r="G458" i="18"/>
  <c r="I458" i="18"/>
  <c r="C459" i="18"/>
  <c r="D459" i="18"/>
  <c r="E459" i="18"/>
  <c r="G459" i="18"/>
  <c r="I459" i="18"/>
  <c r="C460" i="18"/>
  <c r="D460" i="18"/>
  <c r="E460" i="18"/>
  <c r="G460" i="18"/>
  <c r="I460" i="18"/>
  <c r="C461" i="18"/>
  <c r="D461" i="18"/>
  <c r="E461" i="18"/>
  <c r="G461" i="18"/>
  <c r="I461" i="18"/>
  <c r="C462" i="18"/>
  <c r="D462" i="18"/>
  <c r="E462" i="18"/>
  <c r="G462" i="18"/>
  <c r="I462" i="18"/>
  <c r="C463" i="18"/>
  <c r="D463" i="18"/>
  <c r="E463" i="18"/>
  <c r="G463" i="18"/>
  <c r="I463" i="18"/>
  <c r="C464" i="18"/>
  <c r="D464" i="18"/>
  <c r="E464" i="18"/>
  <c r="G464" i="18"/>
  <c r="I464" i="18"/>
  <c r="C465" i="18"/>
  <c r="D465" i="18"/>
  <c r="E465" i="18"/>
  <c r="G465" i="18"/>
  <c r="I465" i="18"/>
  <c r="C466" i="18"/>
  <c r="D466" i="18"/>
  <c r="E466" i="18"/>
  <c r="G466" i="18"/>
  <c r="I466" i="18"/>
  <c r="C467" i="18"/>
  <c r="D467" i="18"/>
  <c r="E467" i="18"/>
  <c r="G467" i="18"/>
  <c r="I467" i="18"/>
  <c r="C468" i="18"/>
  <c r="D468" i="18"/>
  <c r="E468" i="18"/>
  <c r="G468" i="18"/>
  <c r="I468" i="18"/>
  <c r="C469" i="18"/>
  <c r="D469" i="18"/>
  <c r="E469" i="18"/>
  <c r="G469" i="18"/>
  <c r="I469" i="18"/>
  <c r="C470" i="18"/>
  <c r="D470" i="18"/>
  <c r="E470" i="18"/>
  <c r="G470" i="18"/>
  <c r="I470" i="18"/>
  <c r="C471" i="18"/>
  <c r="D471" i="18"/>
  <c r="E471" i="18"/>
  <c r="G471" i="18"/>
  <c r="I471" i="18"/>
  <c r="C472" i="18"/>
  <c r="D472" i="18"/>
  <c r="E472" i="18"/>
  <c r="G472" i="18"/>
  <c r="I472" i="18"/>
  <c r="C473" i="18"/>
  <c r="D473" i="18"/>
  <c r="E473" i="18"/>
  <c r="G473" i="18"/>
  <c r="I473" i="18"/>
  <c r="C474" i="18"/>
  <c r="D474" i="18"/>
  <c r="E474" i="18"/>
  <c r="G474" i="18"/>
  <c r="I474" i="18"/>
  <c r="C475" i="18"/>
  <c r="D475" i="18"/>
  <c r="E475" i="18"/>
  <c r="G475" i="18"/>
  <c r="I475" i="18"/>
  <c r="C476" i="18"/>
  <c r="D476" i="18"/>
  <c r="E476" i="18"/>
  <c r="G476" i="18"/>
  <c r="I476" i="18"/>
  <c r="C477" i="18"/>
  <c r="D477" i="18"/>
  <c r="E477" i="18"/>
  <c r="G477" i="18"/>
  <c r="I477" i="18"/>
  <c r="C478" i="18"/>
  <c r="D478" i="18"/>
  <c r="E478" i="18"/>
  <c r="G478" i="18"/>
  <c r="I478" i="18"/>
  <c r="C479" i="18"/>
  <c r="D479" i="18"/>
  <c r="E479" i="18"/>
  <c r="G479" i="18"/>
  <c r="I479" i="18"/>
  <c r="C480" i="18"/>
  <c r="D480" i="18"/>
  <c r="E480" i="18"/>
  <c r="G480" i="18"/>
  <c r="I480" i="18"/>
  <c r="C481" i="18"/>
  <c r="D481" i="18"/>
  <c r="E481" i="18"/>
  <c r="G481" i="18"/>
  <c r="I481" i="18"/>
  <c r="C482" i="18"/>
  <c r="D482" i="18"/>
  <c r="E482" i="18"/>
  <c r="G482" i="18"/>
  <c r="I482" i="18"/>
  <c r="C483" i="18"/>
  <c r="D483" i="18"/>
  <c r="E483" i="18"/>
  <c r="G483" i="18"/>
  <c r="I483" i="18"/>
  <c r="C484" i="18"/>
  <c r="D484" i="18"/>
  <c r="E484" i="18"/>
  <c r="G484" i="18"/>
  <c r="I484" i="18"/>
  <c r="C485" i="18"/>
  <c r="D485" i="18"/>
  <c r="E485" i="18"/>
  <c r="G485" i="18"/>
  <c r="I485" i="18"/>
  <c r="C486" i="18"/>
  <c r="D486" i="18"/>
  <c r="E486" i="18"/>
  <c r="G486" i="18"/>
  <c r="I486" i="18"/>
  <c r="C487" i="18"/>
  <c r="D487" i="18"/>
  <c r="E487" i="18"/>
  <c r="G487" i="18"/>
  <c r="I487" i="18"/>
  <c r="C488" i="18"/>
  <c r="D488" i="18"/>
  <c r="E488" i="18"/>
  <c r="G488" i="18"/>
  <c r="I488" i="18"/>
  <c r="C489" i="18"/>
  <c r="D489" i="18"/>
  <c r="E489" i="18"/>
  <c r="G489" i="18"/>
  <c r="I489" i="18"/>
  <c r="C490" i="18"/>
  <c r="D490" i="18"/>
  <c r="E490" i="18"/>
  <c r="G490" i="18"/>
  <c r="I490" i="18"/>
  <c r="C491" i="18"/>
  <c r="D491" i="18"/>
  <c r="E491" i="18"/>
  <c r="G491" i="18"/>
  <c r="I491" i="18"/>
  <c r="C492" i="18"/>
  <c r="D492" i="18"/>
  <c r="E492" i="18"/>
  <c r="G492" i="18"/>
  <c r="I492" i="18"/>
  <c r="C493" i="18"/>
  <c r="D493" i="18"/>
  <c r="E493" i="18"/>
  <c r="G493" i="18"/>
  <c r="I493" i="18"/>
  <c r="C494" i="18"/>
  <c r="D494" i="18"/>
  <c r="E494" i="18"/>
  <c r="G494" i="18"/>
  <c r="I494" i="18"/>
  <c r="C495" i="18"/>
  <c r="D495" i="18"/>
  <c r="E495" i="18"/>
  <c r="G495" i="18"/>
  <c r="I495" i="18"/>
  <c r="C496" i="18"/>
  <c r="D496" i="18"/>
  <c r="E496" i="18"/>
  <c r="G496" i="18"/>
  <c r="I496" i="18"/>
  <c r="C497" i="18"/>
  <c r="D497" i="18"/>
  <c r="E497" i="18"/>
  <c r="G497" i="18"/>
  <c r="I497" i="18"/>
  <c r="C498" i="18"/>
  <c r="D498" i="18"/>
  <c r="E498" i="18"/>
  <c r="G498" i="18"/>
  <c r="I498" i="18"/>
  <c r="C499" i="18"/>
  <c r="D499" i="18"/>
  <c r="E499" i="18"/>
  <c r="G499" i="18"/>
  <c r="I499" i="18"/>
  <c r="C500" i="18"/>
  <c r="D500" i="18"/>
  <c r="E500" i="18"/>
  <c r="G500" i="18"/>
  <c r="I500" i="18"/>
  <c r="C501" i="18"/>
  <c r="D501" i="18"/>
  <c r="E501" i="18"/>
  <c r="G501" i="18"/>
  <c r="I501" i="18"/>
  <c r="C502" i="18"/>
  <c r="D502" i="18"/>
  <c r="E502" i="18"/>
  <c r="G502" i="18"/>
  <c r="I502" i="18"/>
  <c r="C503" i="18"/>
  <c r="D503" i="18"/>
  <c r="E503" i="18"/>
  <c r="G503" i="18"/>
  <c r="I503" i="18"/>
  <c r="C504" i="18"/>
  <c r="D504" i="18"/>
  <c r="E504" i="18"/>
  <c r="G504" i="18"/>
  <c r="I504" i="18"/>
  <c r="C505" i="18"/>
  <c r="D505" i="18"/>
  <c r="E505" i="18"/>
  <c r="G505" i="18"/>
  <c r="I505" i="18"/>
  <c r="C506" i="18"/>
  <c r="D506" i="18"/>
  <c r="E506" i="18"/>
  <c r="G506" i="18"/>
  <c r="I506" i="18"/>
  <c r="C507" i="18"/>
  <c r="D507" i="18"/>
  <c r="E507" i="18"/>
  <c r="G507" i="18"/>
  <c r="I507" i="18"/>
  <c r="C508" i="18"/>
  <c r="D508" i="18"/>
  <c r="E508" i="18"/>
  <c r="G508" i="18"/>
  <c r="I508" i="18"/>
  <c r="C509" i="18"/>
  <c r="D509" i="18"/>
  <c r="E509" i="18"/>
  <c r="G509" i="18"/>
  <c r="I509" i="18"/>
  <c r="C510" i="18"/>
  <c r="D510" i="18"/>
  <c r="E510" i="18"/>
  <c r="G510" i="18"/>
  <c r="I510" i="18"/>
  <c r="C511" i="18"/>
  <c r="D511" i="18"/>
  <c r="E511" i="18"/>
  <c r="G511" i="18"/>
  <c r="I511" i="18"/>
  <c r="C512" i="18"/>
  <c r="D512" i="18"/>
  <c r="E512" i="18"/>
  <c r="G512" i="18"/>
  <c r="I512" i="18"/>
  <c r="C513" i="18"/>
  <c r="D513" i="18"/>
  <c r="E513" i="18"/>
  <c r="G513" i="18"/>
  <c r="I513" i="18"/>
  <c r="C514" i="18"/>
  <c r="D514" i="18"/>
  <c r="E514" i="18"/>
  <c r="G514" i="18"/>
  <c r="I514" i="18"/>
  <c r="C515" i="18"/>
  <c r="D515" i="18"/>
  <c r="E515" i="18"/>
  <c r="G515" i="18"/>
  <c r="I515" i="18"/>
  <c r="C516" i="18"/>
  <c r="D516" i="18"/>
  <c r="E516" i="18"/>
  <c r="G516" i="18"/>
  <c r="I516" i="18"/>
  <c r="C517" i="18"/>
  <c r="D517" i="18"/>
  <c r="E517" i="18"/>
  <c r="G517" i="18"/>
  <c r="I517" i="18"/>
  <c r="C518" i="18"/>
  <c r="D518" i="18"/>
  <c r="E518" i="18"/>
  <c r="G518" i="18"/>
  <c r="I518" i="18"/>
  <c r="C519" i="18"/>
  <c r="D519" i="18"/>
  <c r="E519" i="18"/>
  <c r="G519" i="18"/>
  <c r="I519" i="18"/>
  <c r="C520" i="18"/>
  <c r="D520" i="18"/>
  <c r="E520" i="18"/>
  <c r="G520" i="18"/>
  <c r="I520" i="18"/>
  <c r="C521" i="18"/>
  <c r="D521" i="18"/>
  <c r="E521" i="18"/>
  <c r="G521" i="18"/>
  <c r="I521" i="18"/>
  <c r="C522" i="18"/>
  <c r="D522" i="18"/>
  <c r="E522" i="18"/>
  <c r="G522" i="18"/>
  <c r="I522" i="18"/>
  <c r="C523" i="18"/>
  <c r="D523" i="18"/>
  <c r="E523" i="18"/>
  <c r="G523" i="18"/>
  <c r="I523" i="18"/>
  <c r="C524" i="18"/>
  <c r="D524" i="18"/>
  <c r="E524" i="18"/>
  <c r="G524" i="18"/>
  <c r="I524" i="18"/>
  <c r="C525" i="18"/>
  <c r="D525" i="18"/>
  <c r="E525" i="18"/>
  <c r="G525" i="18"/>
  <c r="I525" i="18"/>
  <c r="C526" i="18"/>
  <c r="D526" i="18"/>
  <c r="E526" i="18"/>
  <c r="G526" i="18"/>
  <c r="I526" i="18"/>
  <c r="C527" i="18"/>
  <c r="D527" i="18"/>
  <c r="E527" i="18"/>
  <c r="G527" i="18"/>
  <c r="I527" i="18"/>
  <c r="C528" i="18"/>
  <c r="D528" i="18"/>
  <c r="E528" i="18"/>
  <c r="G528" i="18"/>
  <c r="I528" i="18"/>
  <c r="C529" i="18"/>
  <c r="D529" i="18"/>
  <c r="E529" i="18"/>
  <c r="G529" i="18"/>
  <c r="I529" i="18"/>
  <c r="C530" i="18"/>
  <c r="D530" i="18"/>
  <c r="E530" i="18"/>
  <c r="G530" i="18"/>
  <c r="I530" i="18"/>
  <c r="C531" i="18"/>
  <c r="D531" i="18"/>
  <c r="E531" i="18"/>
  <c r="G531" i="18"/>
  <c r="I531" i="18"/>
  <c r="C532" i="18"/>
  <c r="D532" i="18"/>
  <c r="E532" i="18"/>
  <c r="G532" i="18"/>
  <c r="I532" i="18"/>
  <c r="C533" i="18"/>
  <c r="D533" i="18"/>
  <c r="E533" i="18"/>
  <c r="G533" i="18"/>
  <c r="I533" i="18"/>
  <c r="C534" i="18"/>
  <c r="D534" i="18"/>
  <c r="E534" i="18"/>
  <c r="G534" i="18"/>
  <c r="I534" i="18"/>
  <c r="C535" i="18"/>
  <c r="D535" i="18"/>
  <c r="E535" i="18"/>
  <c r="G535" i="18"/>
  <c r="I535" i="18"/>
  <c r="C536" i="18"/>
  <c r="D536" i="18"/>
  <c r="E536" i="18"/>
  <c r="G536" i="18"/>
  <c r="I536" i="18"/>
  <c r="C537" i="18"/>
  <c r="D537" i="18"/>
  <c r="E537" i="18"/>
  <c r="G537" i="18"/>
  <c r="I537" i="18"/>
  <c r="C538" i="18"/>
  <c r="D538" i="18"/>
  <c r="E538" i="18"/>
  <c r="G538" i="18"/>
  <c r="I538" i="18"/>
  <c r="C539" i="18"/>
  <c r="D539" i="18"/>
  <c r="E539" i="18"/>
  <c r="G539" i="18"/>
  <c r="I539" i="18"/>
  <c r="C540" i="18"/>
  <c r="D540" i="18"/>
  <c r="E540" i="18"/>
  <c r="G540" i="18"/>
  <c r="I540" i="18"/>
  <c r="C541" i="18"/>
  <c r="D541" i="18"/>
  <c r="E541" i="18"/>
  <c r="G541" i="18"/>
  <c r="I541" i="18"/>
  <c r="C542" i="18"/>
  <c r="D542" i="18"/>
  <c r="E542" i="18"/>
  <c r="G542" i="18"/>
  <c r="I542" i="18"/>
  <c r="C543" i="18"/>
  <c r="D543" i="18"/>
  <c r="E543" i="18"/>
  <c r="G543" i="18"/>
  <c r="I543" i="18"/>
  <c r="C544" i="18"/>
  <c r="D544" i="18"/>
  <c r="E544" i="18"/>
  <c r="G544" i="18"/>
  <c r="I544" i="18"/>
  <c r="C545" i="18"/>
  <c r="D545" i="18"/>
  <c r="E545" i="18"/>
  <c r="G545" i="18"/>
  <c r="I545" i="18"/>
  <c r="C546" i="18"/>
  <c r="D546" i="18"/>
  <c r="E546" i="18"/>
  <c r="G546" i="18"/>
  <c r="I546" i="18"/>
  <c r="C547" i="18"/>
  <c r="D547" i="18"/>
  <c r="E547" i="18"/>
  <c r="G547" i="18"/>
  <c r="I547" i="18"/>
  <c r="C548" i="18"/>
  <c r="D548" i="18"/>
  <c r="E548" i="18"/>
  <c r="G548" i="18"/>
  <c r="I548" i="18"/>
  <c r="C549" i="18"/>
  <c r="D549" i="18"/>
  <c r="E549" i="18"/>
  <c r="G549" i="18"/>
  <c r="I549" i="18"/>
  <c r="C550" i="18"/>
  <c r="D550" i="18"/>
  <c r="E550" i="18"/>
  <c r="G550" i="18"/>
  <c r="I550" i="18"/>
  <c r="C551" i="18"/>
  <c r="D551" i="18"/>
  <c r="E551" i="18"/>
  <c r="G551" i="18"/>
  <c r="I551" i="18"/>
  <c r="C552" i="18"/>
  <c r="D552" i="18"/>
  <c r="E552" i="18"/>
  <c r="G552" i="18"/>
  <c r="I552" i="18"/>
  <c r="C553" i="18"/>
  <c r="D553" i="18"/>
  <c r="E553" i="18"/>
  <c r="G553" i="18"/>
  <c r="I553" i="18"/>
  <c r="C554" i="18"/>
  <c r="D554" i="18"/>
  <c r="E554" i="18"/>
  <c r="G554" i="18"/>
  <c r="I554" i="18"/>
  <c r="G2" i="18"/>
  <c r="D2" i="18"/>
  <c r="E2" i="18"/>
  <c r="I2" i="18"/>
  <c r="C2" i="18"/>
  <c r="L21" i="1"/>
  <c r="B3" i="18" s="1"/>
  <c r="L22" i="1"/>
  <c r="B4" i="18" s="1"/>
  <c r="L23" i="1"/>
  <c r="B5" i="18" s="1"/>
  <c r="L24" i="1"/>
  <c r="B6" i="18" s="1"/>
  <c r="L25" i="1"/>
  <c r="B7" i="18" s="1"/>
  <c r="L26" i="1"/>
  <c r="B8" i="18" s="1"/>
  <c r="L27" i="1"/>
  <c r="B9" i="18" s="1"/>
  <c r="L28" i="1"/>
  <c r="B10" i="18" s="1"/>
  <c r="L29" i="1"/>
  <c r="B11" i="18" s="1"/>
  <c r="L30" i="1"/>
  <c r="B12" i="18" s="1"/>
  <c r="L31" i="1"/>
  <c r="B13" i="18"/>
  <c r="L32" i="1"/>
  <c r="B14" i="18" s="1"/>
  <c r="L33" i="1"/>
  <c r="B15" i="18" s="1"/>
  <c r="L34" i="1"/>
  <c r="B16" i="18" s="1"/>
  <c r="L35" i="1"/>
  <c r="B17" i="18" s="1"/>
  <c r="L36" i="1"/>
  <c r="B18" i="18" s="1"/>
  <c r="L37" i="1"/>
  <c r="B19" i="18" s="1"/>
  <c r="L38" i="1"/>
  <c r="B20" i="18" s="1"/>
  <c r="L39" i="1"/>
  <c r="B21" i="18" s="1"/>
  <c r="L40" i="1"/>
  <c r="B22" i="18" s="1"/>
  <c r="L41" i="1"/>
  <c r="B23" i="18" s="1"/>
  <c r="L42" i="1"/>
  <c r="B24" i="18" s="1"/>
  <c r="L43" i="1"/>
  <c r="B25" i="18" s="1"/>
  <c r="L44" i="1"/>
  <c r="B26" i="18" s="1"/>
  <c r="L45" i="1"/>
  <c r="B27" i="18" s="1"/>
  <c r="L46" i="1"/>
  <c r="B28" i="18" s="1"/>
  <c r="L47" i="1"/>
  <c r="B29" i="18" s="1"/>
  <c r="L48" i="1"/>
  <c r="B30" i="18" s="1"/>
  <c r="L49" i="1"/>
  <c r="B31" i="18" s="1"/>
  <c r="L50" i="1"/>
  <c r="B32" i="18" s="1"/>
  <c r="L51" i="1"/>
  <c r="B33" i="18" s="1"/>
  <c r="L52" i="1"/>
  <c r="B34" i="18" s="1"/>
  <c r="L53" i="1"/>
  <c r="B35" i="18" s="1"/>
  <c r="L54" i="1"/>
  <c r="B36" i="18" s="1"/>
  <c r="L55" i="1"/>
  <c r="B37" i="18" s="1"/>
  <c r="L56" i="1"/>
  <c r="B38" i="18" s="1"/>
  <c r="L57" i="1"/>
  <c r="B39" i="18" s="1"/>
  <c r="L58" i="1"/>
  <c r="B40" i="18" s="1"/>
  <c r="L59" i="1"/>
  <c r="B41" i="18" s="1"/>
  <c r="L60" i="1"/>
  <c r="B42" i="18" s="1"/>
  <c r="L61" i="1"/>
  <c r="B43" i="18" s="1"/>
  <c r="L62" i="1"/>
  <c r="B44" i="18" s="1"/>
  <c r="L63" i="1"/>
  <c r="B45" i="18"/>
  <c r="L64" i="1"/>
  <c r="B46" i="18" s="1"/>
  <c r="L65" i="1"/>
  <c r="B47" i="18" s="1"/>
  <c r="L66" i="1"/>
  <c r="B48" i="18" s="1"/>
  <c r="L67" i="1"/>
  <c r="B49" i="18" s="1"/>
  <c r="L68" i="1"/>
  <c r="B50" i="18" s="1"/>
  <c r="L69" i="1"/>
  <c r="B51" i="18" s="1"/>
  <c r="L70" i="1"/>
  <c r="B52" i="18" s="1"/>
  <c r="L71" i="1"/>
  <c r="B53" i="18" s="1"/>
  <c r="L72" i="1"/>
  <c r="B54" i="18" s="1"/>
  <c r="L73" i="1"/>
  <c r="B55" i="18" s="1"/>
  <c r="L74" i="1"/>
  <c r="B56" i="18" s="1"/>
  <c r="L75" i="1"/>
  <c r="B57" i="18" s="1"/>
  <c r="L76" i="1"/>
  <c r="B58" i="18" s="1"/>
  <c r="L77" i="1"/>
  <c r="B59" i="18" s="1"/>
  <c r="L78" i="1"/>
  <c r="B60" i="18" s="1"/>
  <c r="L79" i="1"/>
  <c r="B61" i="18" s="1"/>
  <c r="L80" i="1"/>
  <c r="B62" i="18" s="1"/>
  <c r="L81" i="1"/>
  <c r="B63" i="18" s="1"/>
  <c r="L82" i="1"/>
  <c r="B64" i="18" s="1"/>
  <c r="L83" i="1"/>
  <c r="B65" i="18" s="1"/>
  <c r="L84" i="1"/>
  <c r="B66" i="18" s="1"/>
  <c r="L85" i="1"/>
  <c r="B67" i="18" s="1"/>
  <c r="L86" i="1"/>
  <c r="B68" i="18" s="1"/>
  <c r="L87" i="1"/>
  <c r="B69" i="18" s="1"/>
  <c r="L88" i="1"/>
  <c r="B70" i="18" s="1"/>
  <c r="L89" i="1"/>
  <c r="B71" i="18" s="1"/>
  <c r="L90" i="1"/>
  <c r="B72" i="18" s="1"/>
  <c r="L91" i="1"/>
  <c r="B73" i="18" s="1"/>
  <c r="L92" i="1"/>
  <c r="B74" i="18" s="1"/>
  <c r="L93" i="1"/>
  <c r="B75" i="18" s="1"/>
  <c r="L94" i="1"/>
  <c r="B76" i="18" s="1"/>
  <c r="L95" i="1"/>
  <c r="B77" i="18" s="1"/>
  <c r="L96" i="1"/>
  <c r="B78" i="18" s="1"/>
  <c r="L97" i="1"/>
  <c r="B79" i="18" s="1"/>
  <c r="L98" i="1"/>
  <c r="B80" i="18" s="1"/>
  <c r="L99" i="1"/>
  <c r="B81" i="18" s="1"/>
  <c r="L100" i="1"/>
  <c r="B82" i="18" s="1"/>
  <c r="L101" i="1"/>
  <c r="B83" i="18" s="1"/>
  <c r="L102" i="1"/>
  <c r="B84" i="18" s="1"/>
  <c r="L103" i="1"/>
  <c r="B85" i="18" s="1"/>
  <c r="L104" i="1"/>
  <c r="B86" i="18" s="1"/>
  <c r="L105" i="1"/>
  <c r="B87" i="18" s="1"/>
  <c r="L106" i="1"/>
  <c r="B88" i="18" s="1"/>
  <c r="L107" i="1"/>
  <c r="B89" i="18" s="1"/>
  <c r="L108" i="1"/>
  <c r="B90" i="18" s="1"/>
  <c r="L109" i="1"/>
  <c r="B91" i="18" s="1"/>
  <c r="L110" i="1"/>
  <c r="B92" i="18" s="1"/>
  <c r="L111" i="1"/>
  <c r="B93" i="18" s="1"/>
  <c r="L112" i="1"/>
  <c r="B94" i="18" s="1"/>
  <c r="L113" i="1"/>
  <c r="B95" i="18" s="1"/>
  <c r="L114" i="1"/>
  <c r="B96" i="18" s="1"/>
  <c r="L115" i="1"/>
  <c r="B97" i="18" s="1"/>
  <c r="L116" i="1"/>
  <c r="B98" i="18" s="1"/>
  <c r="L117" i="1"/>
  <c r="B99" i="18" s="1"/>
  <c r="L118" i="1"/>
  <c r="B100" i="18" s="1"/>
  <c r="L119" i="1"/>
  <c r="B101" i="18" s="1"/>
  <c r="L120" i="1"/>
  <c r="B102" i="18" s="1"/>
  <c r="L121" i="1"/>
  <c r="B103" i="18" s="1"/>
  <c r="L122" i="1"/>
  <c r="B104" i="18" s="1"/>
  <c r="L123" i="1"/>
  <c r="B105" i="18" s="1"/>
  <c r="L124" i="1"/>
  <c r="B106" i="18" s="1"/>
  <c r="L125" i="1"/>
  <c r="B107" i="18" s="1"/>
  <c r="L126" i="1"/>
  <c r="B108" i="18" s="1"/>
  <c r="L127" i="1"/>
  <c r="B109" i="18"/>
  <c r="L128" i="1"/>
  <c r="B110" i="18" s="1"/>
  <c r="L129" i="1"/>
  <c r="B111" i="18" s="1"/>
  <c r="L130" i="1"/>
  <c r="B112" i="18" s="1"/>
  <c r="L131" i="1"/>
  <c r="B113" i="18" s="1"/>
  <c r="L132" i="1"/>
  <c r="B114" i="18" s="1"/>
  <c r="L133" i="1"/>
  <c r="B115" i="18" s="1"/>
  <c r="L134" i="1"/>
  <c r="B116" i="18" s="1"/>
  <c r="L135" i="1"/>
  <c r="B117" i="18" s="1"/>
  <c r="L136" i="1"/>
  <c r="B118" i="18" s="1"/>
  <c r="L137" i="1"/>
  <c r="B119" i="18" s="1"/>
  <c r="L138" i="1"/>
  <c r="B120" i="18" s="1"/>
  <c r="L139" i="1"/>
  <c r="B121" i="18" s="1"/>
  <c r="L140" i="1"/>
  <c r="B122" i="18" s="1"/>
  <c r="L141" i="1"/>
  <c r="B123" i="18" s="1"/>
  <c r="L142" i="1"/>
  <c r="B124" i="18" s="1"/>
  <c r="L143" i="1"/>
  <c r="B125" i="18" s="1"/>
  <c r="L144" i="1"/>
  <c r="B126" i="18" s="1"/>
  <c r="L145" i="1"/>
  <c r="B127" i="18" s="1"/>
  <c r="L146" i="1"/>
  <c r="B128" i="18" s="1"/>
  <c r="L147" i="1"/>
  <c r="B129" i="18"/>
  <c r="L148" i="1"/>
  <c r="B130" i="18" s="1"/>
  <c r="L149" i="1"/>
  <c r="B131" i="18" s="1"/>
  <c r="L150" i="1"/>
  <c r="B132" i="18" s="1"/>
  <c r="L151" i="1"/>
  <c r="B133" i="18" s="1"/>
  <c r="L152" i="1"/>
  <c r="B134" i="18" s="1"/>
  <c r="L153" i="1"/>
  <c r="B135" i="18" s="1"/>
  <c r="L154" i="1"/>
  <c r="B136" i="18" s="1"/>
  <c r="L155" i="1"/>
  <c r="B137" i="18" s="1"/>
  <c r="L156" i="1"/>
  <c r="B138" i="18" s="1"/>
  <c r="L157" i="1"/>
  <c r="B139" i="18" s="1"/>
  <c r="L158" i="1"/>
  <c r="B140" i="18" s="1"/>
  <c r="L159" i="1"/>
  <c r="B141" i="18" s="1"/>
  <c r="L160" i="1"/>
  <c r="B142" i="18" s="1"/>
  <c r="L161" i="1"/>
  <c r="B143" i="18" s="1"/>
  <c r="L162" i="1"/>
  <c r="B144" i="18" s="1"/>
  <c r="L163" i="1"/>
  <c r="B145" i="18" s="1"/>
  <c r="L164" i="1"/>
  <c r="B146" i="18" s="1"/>
  <c r="L165" i="1"/>
  <c r="B147" i="18" s="1"/>
  <c r="L166" i="1"/>
  <c r="B148" i="18" s="1"/>
  <c r="L167" i="1"/>
  <c r="B149" i="18" s="1"/>
  <c r="L168" i="1"/>
  <c r="B150" i="18" s="1"/>
  <c r="L169" i="1"/>
  <c r="B151" i="18" s="1"/>
  <c r="L170" i="1"/>
  <c r="B152" i="18" s="1"/>
  <c r="L171" i="1"/>
  <c r="B153" i="18" s="1"/>
  <c r="L172" i="1"/>
  <c r="B154" i="18" s="1"/>
  <c r="L173" i="1"/>
  <c r="B155" i="18" s="1"/>
  <c r="L174" i="1"/>
  <c r="B156" i="18" s="1"/>
  <c r="L175" i="1"/>
  <c r="B157" i="18" s="1"/>
  <c r="L176" i="1"/>
  <c r="B158" i="18" s="1"/>
  <c r="L177" i="1"/>
  <c r="B159" i="18" s="1"/>
  <c r="L178" i="1"/>
  <c r="B160" i="18" s="1"/>
  <c r="L179" i="1"/>
  <c r="B161" i="18" s="1"/>
  <c r="L180" i="1"/>
  <c r="B162" i="18" s="1"/>
  <c r="L181" i="1"/>
  <c r="B163" i="18" s="1"/>
  <c r="L182" i="1"/>
  <c r="B164" i="18" s="1"/>
  <c r="L183" i="1"/>
  <c r="B165" i="18" s="1"/>
  <c r="L184" i="1"/>
  <c r="B166" i="18" s="1"/>
  <c r="L185" i="1"/>
  <c r="B167" i="18" s="1"/>
  <c r="L186" i="1"/>
  <c r="B168" i="18" s="1"/>
  <c r="L187" i="1"/>
  <c r="B169" i="18" s="1"/>
  <c r="L188" i="1"/>
  <c r="B170" i="18" s="1"/>
  <c r="L189" i="1"/>
  <c r="B171" i="18" s="1"/>
  <c r="L190" i="1"/>
  <c r="B172" i="18" s="1"/>
  <c r="L191" i="1"/>
  <c r="B173" i="18" s="1"/>
  <c r="L192" i="1"/>
  <c r="B174" i="18" s="1"/>
  <c r="L193" i="1"/>
  <c r="B175" i="18" s="1"/>
  <c r="L194" i="1"/>
  <c r="B176" i="18" s="1"/>
  <c r="L195" i="1"/>
  <c r="B177" i="18" s="1"/>
  <c r="L196" i="1"/>
  <c r="B178" i="18" s="1"/>
  <c r="L197" i="1"/>
  <c r="B179" i="18" s="1"/>
  <c r="L198" i="1"/>
  <c r="B180" i="18" s="1"/>
  <c r="L199" i="1"/>
  <c r="B181" i="18"/>
  <c r="L200" i="1"/>
  <c r="B182" i="18" s="1"/>
  <c r="L201" i="1"/>
  <c r="B183" i="18" s="1"/>
  <c r="L202" i="1"/>
  <c r="B184" i="18" s="1"/>
  <c r="L203" i="1"/>
  <c r="B185" i="18" s="1"/>
  <c r="L204" i="1"/>
  <c r="B186" i="18" s="1"/>
  <c r="L205" i="1"/>
  <c r="B187" i="18" s="1"/>
  <c r="L206" i="1"/>
  <c r="B188" i="18" s="1"/>
  <c r="L207" i="1"/>
  <c r="B189" i="18" s="1"/>
  <c r="L208" i="1"/>
  <c r="B190" i="18" s="1"/>
  <c r="L209" i="1"/>
  <c r="B191" i="18" s="1"/>
  <c r="L210" i="1"/>
  <c r="B192" i="18" s="1"/>
  <c r="L211" i="1"/>
  <c r="B193" i="18" s="1"/>
  <c r="L212" i="1"/>
  <c r="B194" i="18" s="1"/>
  <c r="L213" i="1"/>
  <c r="B195" i="18" s="1"/>
  <c r="L214" i="1"/>
  <c r="B196" i="18" s="1"/>
  <c r="L215" i="1"/>
  <c r="B197" i="18" s="1"/>
  <c r="L216" i="1"/>
  <c r="B198" i="18" s="1"/>
  <c r="L217" i="1"/>
  <c r="B199" i="18" s="1"/>
  <c r="L218" i="1"/>
  <c r="B200" i="18" s="1"/>
  <c r="L219" i="1"/>
  <c r="B201" i="18" s="1"/>
  <c r="L220" i="1"/>
  <c r="B202" i="18" s="1"/>
  <c r="L221" i="1"/>
  <c r="B203" i="18" s="1"/>
  <c r="L222" i="1"/>
  <c r="B204" i="18" s="1"/>
  <c r="L223" i="1"/>
  <c r="B205" i="18"/>
  <c r="L224" i="1"/>
  <c r="B206" i="18" s="1"/>
  <c r="L225" i="1"/>
  <c r="B207" i="18" s="1"/>
  <c r="L226" i="1"/>
  <c r="B208" i="18" s="1"/>
  <c r="L227" i="1"/>
  <c r="B209" i="18" s="1"/>
  <c r="L228" i="1"/>
  <c r="B210" i="18" s="1"/>
  <c r="L229" i="1"/>
  <c r="B211" i="18" s="1"/>
  <c r="L230" i="1"/>
  <c r="B212" i="18" s="1"/>
  <c r="L231" i="1"/>
  <c r="B213" i="18" s="1"/>
  <c r="L232" i="1"/>
  <c r="B214" i="18" s="1"/>
  <c r="L233" i="1"/>
  <c r="B215" i="18" s="1"/>
  <c r="L234" i="1"/>
  <c r="B216" i="18" s="1"/>
  <c r="L235" i="1"/>
  <c r="B217" i="18" s="1"/>
  <c r="L236" i="1"/>
  <c r="B218" i="18" s="1"/>
  <c r="L237" i="1"/>
  <c r="B219" i="18" s="1"/>
  <c r="L238" i="1"/>
  <c r="B220" i="18" s="1"/>
  <c r="L239" i="1"/>
  <c r="B221" i="18" s="1"/>
  <c r="L240" i="1"/>
  <c r="B222" i="18" s="1"/>
  <c r="L241" i="1"/>
  <c r="B223" i="18" s="1"/>
  <c r="L242" i="1"/>
  <c r="B224" i="18" s="1"/>
  <c r="L243" i="1"/>
  <c r="B225" i="18" s="1"/>
  <c r="L244" i="1"/>
  <c r="B226" i="18" s="1"/>
  <c r="L245" i="1"/>
  <c r="B227" i="18" s="1"/>
  <c r="L246" i="1"/>
  <c r="B228" i="18" s="1"/>
  <c r="L247" i="1"/>
  <c r="B229" i="18" s="1"/>
  <c r="L248" i="1"/>
  <c r="B230" i="18" s="1"/>
  <c r="L249" i="1"/>
  <c r="B231" i="18" s="1"/>
  <c r="L250" i="1"/>
  <c r="B232" i="18" s="1"/>
  <c r="L251" i="1"/>
  <c r="B233" i="18" s="1"/>
  <c r="L252" i="1"/>
  <c r="B234" i="18" s="1"/>
  <c r="L253" i="1"/>
  <c r="B235" i="18" s="1"/>
  <c r="L254" i="1"/>
  <c r="B236" i="18" s="1"/>
  <c r="L255" i="1"/>
  <c r="B237" i="18"/>
  <c r="L256" i="1"/>
  <c r="B238" i="18" s="1"/>
  <c r="L257" i="1"/>
  <c r="B239" i="18" s="1"/>
  <c r="L258" i="1"/>
  <c r="B240" i="18" s="1"/>
  <c r="L259" i="1"/>
  <c r="B241" i="18" s="1"/>
  <c r="L260" i="1"/>
  <c r="B242" i="18" s="1"/>
  <c r="L261" i="1"/>
  <c r="B243" i="18" s="1"/>
  <c r="L262" i="1"/>
  <c r="B244" i="18" s="1"/>
  <c r="L263" i="1"/>
  <c r="B245" i="18" s="1"/>
  <c r="L264" i="1"/>
  <c r="B246" i="18" s="1"/>
  <c r="L265" i="1"/>
  <c r="B247" i="18" s="1"/>
  <c r="L266" i="1"/>
  <c r="B248" i="18" s="1"/>
  <c r="L267" i="1"/>
  <c r="B249" i="18" s="1"/>
  <c r="L268" i="1"/>
  <c r="B250" i="18" s="1"/>
  <c r="L269" i="1"/>
  <c r="B251" i="18" s="1"/>
  <c r="L270" i="1"/>
  <c r="B252" i="18" s="1"/>
  <c r="L271" i="1"/>
  <c r="B253" i="18" s="1"/>
  <c r="L272" i="1"/>
  <c r="B254" i="18" s="1"/>
  <c r="L273" i="1"/>
  <c r="B255" i="18" s="1"/>
  <c r="L274" i="1"/>
  <c r="B256" i="18" s="1"/>
  <c r="L275" i="1"/>
  <c r="B257" i="18" s="1"/>
  <c r="L276" i="1"/>
  <c r="B258" i="18" s="1"/>
  <c r="L277" i="1"/>
  <c r="B259" i="18" s="1"/>
  <c r="L278" i="1"/>
  <c r="B260" i="18" s="1"/>
  <c r="L279" i="1"/>
  <c r="B261" i="18" s="1"/>
  <c r="L280" i="1"/>
  <c r="B262" i="18" s="1"/>
  <c r="L281" i="1"/>
  <c r="B263" i="18" s="1"/>
  <c r="L282" i="1"/>
  <c r="B264" i="18" s="1"/>
  <c r="L283" i="1"/>
  <c r="B265" i="18" s="1"/>
  <c r="L284" i="1"/>
  <c r="B266" i="18" s="1"/>
  <c r="L285" i="1"/>
  <c r="B267" i="18" s="1"/>
  <c r="L286" i="1"/>
  <c r="B268" i="18" s="1"/>
  <c r="L287" i="1"/>
  <c r="B269" i="18"/>
  <c r="L288" i="1"/>
  <c r="B270" i="18" s="1"/>
  <c r="L289" i="1"/>
  <c r="B271" i="18" s="1"/>
  <c r="L290" i="1"/>
  <c r="B272" i="18" s="1"/>
  <c r="L291" i="1"/>
  <c r="B273" i="18" s="1"/>
  <c r="L292" i="1"/>
  <c r="B274" i="18" s="1"/>
  <c r="L293" i="1"/>
  <c r="B275" i="18" s="1"/>
  <c r="L294" i="1"/>
  <c r="B276" i="18" s="1"/>
  <c r="L295" i="1"/>
  <c r="B277" i="18"/>
  <c r="L296" i="1"/>
  <c r="B278" i="18" s="1"/>
  <c r="L297" i="1"/>
  <c r="B279" i="18" s="1"/>
  <c r="L298" i="1"/>
  <c r="B280" i="18" s="1"/>
  <c r="L299" i="1"/>
  <c r="B281" i="18" s="1"/>
  <c r="L300" i="1"/>
  <c r="B282" i="18" s="1"/>
  <c r="L301" i="1"/>
  <c r="B283" i="18" s="1"/>
  <c r="L302" i="1"/>
  <c r="B284" i="18" s="1"/>
  <c r="L303" i="1"/>
  <c r="B285" i="18" s="1"/>
  <c r="L304" i="1"/>
  <c r="B286" i="18" s="1"/>
  <c r="L305" i="1"/>
  <c r="B287" i="18" s="1"/>
  <c r="L306" i="1"/>
  <c r="B288" i="18" s="1"/>
  <c r="L307" i="1"/>
  <c r="B289" i="18" s="1"/>
  <c r="L308" i="1"/>
  <c r="B290" i="18" s="1"/>
  <c r="L309" i="1"/>
  <c r="B291" i="18" s="1"/>
  <c r="L310" i="1"/>
  <c r="B292" i="18" s="1"/>
  <c r="L311" i="1"/>
  <c r="B293" i="18" s="1"/>
  <c r="L312" i="1"/>
  <c r="B294" i="18" s="1"/>
  <c r="L313" i="1"/>
  <c r="B295" i="18" s="1"/>
  <c r="L314" i="1"/>
  <c r="B296" i="18" s="1"/>
  <c r="L315" i="1"/>
  <c r="B297" i="18" s="1"/>
  <c r="L316" i="1"/>
  <c r="B298" i="18" s="1"/>
  <c r="L317" i="1"/>
  <c r="B299" i="18" s="1"/>
  <c r="L318" i="1"/>
  <c r="B300" i="18" s="1"/>
  <c r="L319" i="1"/>
  <c r="B301" i="18" s="1"/>
  <c r="L320" i="1"/>
  <c r="B302" i="18" s="1"/>
  <c r="L321" i="1"/>
  <c r="B303" i="18" s="1"/>
  <c r="L322" i="1"/>
  <c r="B304" i="18" s="1"/>
  <c r="L323" i="1"/>
  <c r="B305" i="18" s="1"/>
  <c r="L324" i="1"/>
  <c r="B306" i="18" s="1"/>
  <c r="L325" i="1"/>
  <c r="B307" i="18" s="1"/>
  <c r="L326" i="1"/>
  <c r="B308" i="18" s="1"/>
  <c r="L327" i="1"/>
  <c r="B309" i="18"/>
  <c r="L328" i="1"/>
  <c r="B310" i="18" s="1"/>
  <c r="L329" i="1"/>
  <c r="B311" i="18" s="1"/>
  <c r="L330" i="1"/>
  <c r="B312" i="18" s="1"/>
  <c r="L331" i="1"/>
  <c r="B313" i="18" s="1"/>
  <c r="L332" i="1"/>
  <c r="B314" i="18" s="1"/>
  <c r="L333" i="1"/>
  <c r="B315" i="18" s="1"/>
  <c r="L334" i="1"/>
  <c r="B316" i="18" s="1"/>
  <c r="L335" i="1"/>
  <c r="B317" i="18" s="1"/>
  <c r="L336" i="1"/>
  <c r="B318" i="18" s="1"/>
  <c r="L337" i="1"/>
  <c r="B319" i="18" s="1"/>
  <c r="L338" i="1"/>
  <c r="B320" i="18" s="1"/>
  <c r="L339" i="1"/>
  <c r="B321" i="18" s="1"/>
  <c r="L340" i="1"/>
  <c r="B322" i="18" s="1"/>
  <c r="L341" i="1"/>
  <c r="B323" i="18" s="1"/>
  <c r="L342" i="1"/>
  <c r="B324" i="18" s="1"/>
  <c r="L343" i="1"/>
  <c r="B325" i="18"/>
  <c r="L344" i="1"/>
  <c r="B326" i="18" s="1"/>
  <c r="L345" i="1"/>
  <c r="B327" i="18" s="1"/>
  <c r="L346" i="1"/>
  <c r="B328" i="18" s="1"/>
  <c r="L347" i="1"/>
  <c r="B329" i="18"/>
  <c r="L348" i="1"/>
  <c r="B330" i="18" s="1"/>
  <c r="L349" i="1"/>
  <c r="B331" i="18" s="1"/>
  <c r="L350" i="1"/>
  <c r="B332" i="18" s="1"/>
  <c r="L351" i="1"/>
  <c r="B333" i="18" s="1"/>
  <c r="L352" i="1"/>
  <c r="B334" i="18" s="1"/>
  <c r="L353" i="1"/>
  <c r="B335" i="18" s="1"/>
  <c r="L354" i="1"/>
  <c r="B336" i="18" s="1"/>
  <c r="L355" i="1"/>
  <c r="B337" i="18" s="1"/>
  <c r="L356" i="1"/>
  <c r="B338" i="18" s="1"/>
  <c r="L357" i="1"/>
  <c r="B339" i="18" s="1"/>
  <c r="L358" i="1"/>
  <c r="B340" i="18" s="1"/>
  <c r="L359" i="1"/>
  <c r="B341" i="18"/>
  <c r="L360" i="1"/>
  <c r="B342" i="18" s="1"/>
  <c r="L361" i="1"/>
  <c r="B343" i="18" s="1"/>
  <c r="L362" i="1"/>
  <c r="B344" i="18" s="1"/>
  <c r="L363" i="1"/>
  <c r="B345" i="18"/>
  <c r="L364" i="1"/>
  <c r="B346" i="18" s="1"/>
  <c r="L365" i="1"/>
  <c r="B347" i="18" s="1"/>
  <c r="L366" i="1"/>
  <c r="B348" i="18" s="1"/>
  <c r="L367" i="1"/>
  <c r="B349" i="18"/>
  <c r="L368" i="1"/>
  <c r="B350" i="18" s="1"/>
  <c r="L369" i="1"/>
  <c r="B351" i="18" s="1"/>
  <c r="L370" i="1"/>
  <c r="B352" i="18" s="1"/>
  <c r="L371" i="1"/>
  <c r="B353" i="18" s="1"/>
  <c r="L372" i="1"/>
  <c r="B354" i="18" s="1"/>
  <c r="L373" i="1"/>
  <c r="B355" i="18" s="1"/>
  <c r="L374" i="1"/>
  <c r="B356" i="18" s="1"/>
  <c r="L375" i="1"/>
  <c r="B357" i="18" s="1"/>
  <c r="L376" i="1"/>
  <c r="B358" i="18" s="1"/>
  <c r="L377" i="1"/>
  <c r="B359" i="18" s="1"/>
  <c r="L378" i="1"/>
  <c r="B360" i="18" s="1"/>
  <c r="L379" i="1"/>
  <c r="B361" i="18"/>
  <c r="L380" i="1"/>
  <c r="B362" i="18" s="1"/>
  <c r="L381" i="1"/>
  <c r="B363" i="18" s="1"/>
  <c r="L382" i="1"/>
  <c r="B364" i="18" s="1"/>
  <c r="L383" i="1"/>
  <c r="B365" i="18"/>
  <c r="L384" i="1"/>
  <c r="B366" i="18" s="1"/>
  <c r="L385" i="1"/>
  <c r="B367" i="18" s="1"/>
  <c r="L386" i="1"/>
  <c r="B368" i="18" s="1"/>
  <c r="L387" i="1"/>
  <c r="B369" i="18" s="1"/>
  <c r="L388" i="1"/>
  <c r="B370" i="18" s="1"/>
  <c r="L389" i="1"/>
  <c r="B371" i="18" s="1"/>
  <c r="L390" i="1"/>
  <c r="B372" i="18" s="1"/>
  <c r="L391" i="1"/>
  <c r="B373" i="18" s="1"/>
  <c r="L392" i="1"/>
  <c r="B374" i="18" s="1"/>
  <c r="L393" i="1"/>
  <c r="B375" i="18" s="1"/>
  <c r="L394" i="1"/>
  <c r="B376" i="18" s="1"/>
  <c r="L395" i="1"/>
  <c r="B377" i="18" s="1"/>
  <c r="L396" i="1"/>
  <c r="B378" i="18" s="1"/>
  <c r="L397" i="1"/>
  <c r="B379" i="18" s="1"/>
  <c r="L398" i="1"/>
  <c r="B380" i="18" s="1"/>
  <c r="L399" i="1"/>
  <c r="B381" i="18" s="1"/>
  <c r="L400" i="1"/>
  <c r="B382" i="18" s="1"/>
  <c r="L401" i="1"/>
  <c r="B383" i="18" s="1"/>
  <c r="L402" i="1"/>
  <c r="B384" i="18" s="1"/>
  <c r="L403" i="1"/>
  <c r="B385" i="18" s="1"/>
  <c r="L404" i="1"/>
  <c r="B386" i="18" s="1"/>
  <c r="L405" i="1"/>
  <c r="B387" i="18" s="1"/>
  <c r="L406" i="1"/>
  <c r="B388" i="18" s="1"/>
  <c r="L407" i="1"/>
  <c r="B389" i="18"/>
  <c r="L408" i="1"/>
  <c r="B390" i="18" s="1"/>
  <c r="L409" i="1"/>
  <c r="B391" i="18" s="1"/>
  <c r="L410" i="1"/>
  <c r="B392" i="18" s="1"/>
  <c r="L411" i="1"/>
  <c r="B393" i="18"/>
  <c r="L412" i="1"/>
  <c r="B394" i="18" s="1"/>
  <c r="L413" i="1"/>
  <c r="B395" i="18" s="1"/>
  <c r="L414" i="1"/>
  <c r="B396" i="18" s="1"/>
  <c r="L415" i="1"/>
  <c r="B397" i="18" s="1"/>
  <c r="L416" i="1"/>
  <c r="B398" i="18" s="1"/>
  <c r="L417" i="1"/>
  <c r="B399" i="18" s="1"/>
  <c r="L418" i="1"/>
  <c r="B400" i="18" s="1"/>
  <c r="L419" i="1"/>
  <c r="B401" i="18" s="1"/>
  <c r="L420" i="1"/>
  <c r="B402" i="18" s="1"/>
  <c r="L421" i="1"/>
  <c r="B403" i="18" s="1"/>
  <c r="L422" i="1"/>
  <c r="B404" i="18" s="1"/>
  <c r="L423" i="1"/>
  <c r="B405" i="18" s="1"/>
  <c r="L424" i="1"/>
  <c r="B406" i="18" s="1"/>
  <c r="L425" i="1"/>
  <c r="B407" i="18" s="1"/>
  <c r="L426" i="1"/>
  <c r="B408" i="18" s="1"/>
  <c r="L427" i="1"/>
  <c r="B409" i="18"/>
  <c r="L428" i="1"/>
  <c r="B410" i="18" s="1"/>
  <c r="L429" i="1"/>
  <c r="B411" i="18" s="1"/>
  <c r="L430" i="1"/>
  <c r="B412" i="18" s="1"/>
  <c r="L431" i="1"/>
  <c r="B413" i="18"/>
  <c r="L432" i="1"/>
  <c r="B414" i="18" s="1"/>
  <c r="L433" i="1"/>
  <c r="B415" i="18" s="1"/>
  <c r="L434" i="1"/>
  <c r="B416" i="18" s="1"/>
  <c r="L435" i="1"/>
  <c r="B417" i="18" s="1"/>
  <c r="L436" i="1"/>
  <c r="B418" i="18" s="1"/>
  <c r="L437" i="1"/>
  <c r="B419" i="18" s="1"/>
  <c r="L438" i="1"/>
  <c r="B420" i="18" s="1"/>
  <c r="L439" i="1"/>
  <c r="B421" i="18"/>
  <c r="L440" i="1"/>
  <c r="B422" i="18" s="1"/>
  <c r="L441" i="1"/>
  <c r="B423" i="18" s="1"/>
  <c r="L442" i="1"/>
  <c r="B424" i="18" s="1"/>
  <c r="L443" i="1"/>
  <c r="B425" i="18" s="1"/>
  <c r="L444" i="1"/>
  <c r="B426" i="18" s="1"/>
  <c r="L445" i="1"/>
  <c r="B427" i="18" s="1"/>
  <c r="L446" i="1"/>
  <c r="B428" i="18" s="1"/>
  <c r="L447" i="1"/>
  <c r="B429" i="18"/>
  <c r="L448" i="1"/>
  <c r="B430" i="18" s="1"/>
  <c r="L449" i="1"/>
  <c r="B431" i="18" s="1"/>
  <c r="L450" i="1"/>
  <c r="B432" i="18" s="1"/>
  <c r="L451" i="1"/>
  <c r="B433" i="18" s="1"/>
  <c r="L452" i="1"/>
  <c r="B434" i="18" s="1"/>
  <c r="L453" i="1"/>
  <c r="B435" i="18" s="1"/>
  <c r="L454" i="1"/>
  <c r="B436" i="18" s="1"/>
  <c r="L455" i="1"/>
  <c r="B437" i="18"/>
  <c r="L456" i="1"/>
  <c r="B438" i="18" s="1"/>
  <c r="L457" i="1"/>
  <c r="B439" i="18" s="1"/>
  <c r="L458" i="1"/>
  <c r="B440" i="18" s="1"/>
  <c r="L459" i="1"/>
  <c r="B441" i="18"/>
  <c r="L460" i="1"/>
  <c r="B442" i="18" s="1"/>
  <c r="L461" i="1"/>
  <c r="B443" i="18" s="1"/>
  <c r="L462" i="1"/>
  <c r="B444" i="18" s="1"/>
  <c r="L463" i="1"/>
  <c r="B445" i="18" s="1"/>
  <c r="L464" i="1"/>
  <c r="B446" i="18" s="1"/>
  <c r="L465" i="1"/>
  <c r="B447" i="18" s="1"/>
  <c r="L466" i="1"/>
  <c r="B448" i="18" s="1"/>
  <c r="L467" i="1"/>
  <c r="B449" i="18" s="1"/>
  <c r="L468" i="1"/>
  <c r="B450" i="18" s="1"/>
  <c r="L469" i="1"/>
  <c r="B451" i="18" s="1"/>
  <c r="L470" i="1"/>
  <c r="B452" i="18" s="1"/>
  <c r="L471" i="1"/>
  <c r="B453" i="18" s="1"/>
  <c r="L472" i="1"/>
  <c r="B454" i="18" s="1"/>
  <c r="L473" i="1"/>
  <c r="B455" i="18" s="1"/>
  <c r="L474" i="1"/>
  <c r="B456" i="18" s="1"/>
  <c r="L475" i="1"/>
  <c r="B457" i="18"/>
  <c r="L476" i="1"/>
  <c r="B458" i="18" s="1"/>
  <c r="L477" i="1"/>
  <c r="B459" i="18" s="1"/>
  <c r="L478" i="1"/>
  <c r="B460" i="18" s="1"/>
  <c r="L479" i="1"/>
  <c r="B461" i="18"/>
  <c r="L480" i="1"/>
  <c r="B462" i="18" s="1"/>
  <c r="L481" i="1"/>
  <c r="B463" i="18"/>
  <c r="L482" i="1"/>
  <c r="B464" i="18" s="1"/>
  <c r="L483" i="1"/>
  <c r="B465" i="18"/>
  <c r="L484" i="1"/>
  <c r="B466" i="18" s="1"/>
  <c r="L485" i="1"/>
  <c r="B467" i="18"/>
  <c r="L486" i="1"/>
  <c r="B468" i="18" s="1"/>
  <c r="L487" i="1"/>
  <c r="B469" i="18"/>
  <c r="L488" i="1"/>
  <c r="B470" i="18" s="1"/>
  <c r="L489" i="1"/>
  <c r="B471" i="18"/>
  <c r="L490" i="1"/>
  <c r="B472" i="18" s="1"/>
  <c r="L491" i="1"/>
  <c r="B473" i="18"/>
  <c r="L492" i="1"/>
  <c r="B474" i="18" s="1"/>
  <c r="L493" i="1"/>
  <c r="B475" i="18"/>
  <c r="L494" i="1"/>
  <c r="B476" i="18" s="1"/>
  <c r="L495" i="1"/>
  <c r="B477" i="18"/>
  <c r="L496" i="1"/>
  <c r="B478" i="18" s="1"/>
  <c r="L497" i="1"/>
  <c r="B479" i="18"/>
  <c r="L498" i="1"/>
  <c r="B480" i="18" s="1"/>
  <c r="L499" i="1"/>
  <c r="B481" i="18"/>
  <c r="L500" i="1"/>
  <c r="B482" i="18" s="1"/>
  <c r="L501" i="1"/>
  <c r="B483" i="18"/>
  <c r="L502" i="1"/>
  <c r="B484" i="18" s="1"/>
  <c r="L503" i="1"/>
  <c r="B485" i="18"/>
  <c r="L504" i="1"/>
  <c r="B486" i="18" s="1"/>
  <c r="L505" i="1"/>
  <c r="B487" i="18"/>
  <c r="L506" i="1"/>
  <c r="B488" i="18" s="1"/>
  <c r="L507" i="1"/>
  <c r="B489" i="18"/>
  <c r="L508" i="1"/>
  <c r="B490" i="18" s="1"/>
  <c r="L509" i="1"/>
  <c r="B491" i="18"/>
  <c r="L510" i="1"/>
  <c r="B492" i="18" s="1"/>
  <c r="L511" i="1"/>
  <c r="B493" i="18"/>
  <c r="L512" i="1"/>
  <c r="B494" i="18" s="1"/>
  <c r="L513" i="1"/>
  <c r="B495" i="18"/>
  <c r="L514" i="1"/>
  <c r="B496" i="18" s="1"/>
  <c r="L515" i="1"/>
  <c r="B497" i="18"/>
  <c r="L516" i="1"/>
  <c r="B498" i="18" s="1"/>
  <c r="L517" i="1"/>
  <c r="B499" i="18"/>
  <c r="L518" i="1"/>
  <c r="B500" i="18" s="1"/>
  <c r="L519" i="1"/>
  <c r="B501" i="18"/>
  <c r="L520" i="1"/>
  <c r="B502" i="18" s="1"/>
  <c r="L521" i="1"/>
  <c r="B503" i="18"/>
  <c r="L522" i="1"/>
  <c r="B504" i="18" s="1"/>
  <c r="L523" i="1"/>
  <c r="B505" i="18"/>
  <c r="L524" i="1"/>
  <c r="B506" i="18" s="1"/>
  <c r="L525" i="1"/>
  <c r="B507" i="18"/>
  <c r="L526" i="1"/>
  <c r="B508" i="18" s="1"/>
  <c r="L527" i="1"/>
  <c r="B509" i="18"/>
  <c r="L528" i="1"/>
  <c r="B510" i="18" s="1"/>
  <c r="L529" i="1"/>
  <c r="B511" i="18"/>
  <c r="L530" i="1"/>
  <c r="B512" i="18" s="1"/>
  <c r="L531" i="1"/>
  <c r="B513" i="18"/>
  <c r="L532" i="1"/>
  <c r="B514" i="18" s="1"/>
  <c r="L533" i="1"/>
  <c r="B515" i="18"/>
  <c r="L534" i="1"/>
  <c r="B516" i="18" s="1"/>
  <c r="L535" i="1"/>
  <c r="B517" i="18"/>
  <c r="L536" i="1"/>
  <c r="B518" i="18" s="1"/>
  <c r="L537" i="1"/>
  <c r="B519" i="18"/>
  <c r="L538" i="1"/>
  <c r="B520" i="18" s="1"/>
  <c r="L539" i="1"/>
  <c r="B521" i="18"/>
  <c r="L540" i="1"/>
  <c r="B522" i="18" s="1"/>
  <c r="L541" i="1"/>
  <c r="B523" i="18"/>
  <c r="L542" i="1"/>
  <c r="B524" i="18" s="1"/>
  <c r="L543" i="1"/>
  <c r="B525" i="18"/>
  <c r="L544" i="1"/>
  <c r="B526" i="18" s="1"/>
  <c r="L545" i="1"/>
  <c r="B527" i="18"/>
  <c r="L546" i="1"/>
  <c r="B528" i="18" s="1"/>
  <c r="L547" i="1"/>
  <c r="B529" i="18"/>
  <c r="L548" i="1"/>
  <c r="B530" i="18" s="1"/>
  <c r="L549" i="1"/>
  <c r="B531" i="18" s="1"/>
  <c r="L550" i="1"/>
  <c r="B532" i="18" s="1"/>
  <c r="L551" i="1"/>
  <c r="B533" i="18" s="1"/>
  <c r="L552" i="1"/>
  <c r="B534" i="18" s="1"/>
  <c r="L553" i="1"/>
  <c r="B535" i="18"/>
  <c r="L554" i="1"/>
  <c r="B536" i="18" s="1"/>
  <c r="L555" i="1"/>
  <c r="B537" i="18"/>
  <c r="L556" i="1"/>
  <c r="B538" i="18" s="1"/>
  <c r="L557" i="1"/>
  <c r="B539" i="18" s="1"/>
  <c r="L558" i="1"/>
  <c r="B540" i="18" s="1"/>
  <c r="L559" i="1"/>
  <c r="B541" i="18" s="1"/>
  <c r="L560" i="1"/>
  <c r="B542" i="18" s="1"/>
  <c r="L561" i="1"/>
  <c r="B543" i="18"/>
  <c r="L562" i="1"/>
  <c r="B544" i="18" s="1"/>
  <c r="L563" i="1"/>
  <c r="B545" i="18"/>
  <c r="L564" i="1"/>
  <c r="B546" i="18" s="1"/>
  <c r="L565" i="1"/>
  <c r="B547" i="18" s="1"/>
  <c r="L566" i="1"/>
  <c r="B548" i="18" s="1"/>
  <c r="L567" i="1"/>
  <c r="B549" i="18" s="1"/>
  <c r="L568" i="1"/>
  <c r="B550" i="18" s="1"/>
  <c r="L569" i="1"/>
  <c r="B551" i="18"/>
  <c r="L570" i="1"/>
  <c r="B552" i="18" s="1"/>
  <c r="L571" i="1"/>
  <c r="B553" i="18"/>
  <c r="L572" i="1"/>
  <c r="B554" i="18" s="1"/>
  <c r="L20" i="1"/>
  <c r="B2" i="18" s="1"/>
  <c r="S242" i="1"/>
  <c r="U242" i="1" s="1"/>
  <c r="W242" i="1" s="1"/>
  <c r="T242" i="1"/>
  <c r="V242" i="1" s="1"/>
  <c r="X242" i="1"/>
  <c r="S243" i="1"/>
  <c r="U243" i="1" s="1"/>
  <c r="W243" i="1" s="1"/>
  <c r="T243" i="1"/>
  <c r="V243" i="1" s="1"/>
  <c r="X243" i="1"/>
  <c r="S325" i="1"/>
  <c r="U325" i="1" s="1"/>
  <c r="W325" i="1" s="1"/>
  <c r="T325" i="1"/>
  <c r="V325" i="1" s="1"/>
  <c r="X325" i="1"/>
  <c r="S326" i="1"/>
  <c r="U326" i="1" s="1"/>
  <c r="W326" i="1" s="1"/>
  <c r="T326" i="1"/>
  <c r="V326" i="1" s="1"/>
  <c r="X326" i="1"/>
  <c r="S327" i="1"/>
  <c r="U327" i="1" s="1"/>
  <c r="W327" i="1" s="1"/>
  <c r="T327" i="1"/>
  <c r="V327" i="1" s="1"/>
  <c r="X327" i="1"/>
  <c r="S328" i="1"/>
  <c r="U328" i="1" s="1"/>
  <c r="W328" i="1" s="1"/>
  <c r="T328" i="1"/>
  <c r="V328" i="1" s="1"/>
  <c r="X328" i="1"/>
  <c r="S329" i="1"/>
  <c r="U329" i="1" s="1"/>
  <c r="W329" i="1" s="1"/>
  <c r="T329" i="1"/>
  <c r="V329" i="1" s="1"/>
  <c r="X329" i="1"/>
  <c r="Y329" i="1" s="1"/>
  <c r="S330" i="1"/>
  <c r="U330" i="1" s="1"/>
  <c r="W330" i="1" s="1"/>
  <c r="T330" i="1"/>
  <c r="V330" i="1" s="1"/>
  <c r="X330" i="1"/>
  <c r="S331" i="1"/>
  <c r="U331" i="1" s="1"/>
  <c r="W331" i="1" s="1"/>
  <c r="T331" i="1"/>
  <c r="V331" i="1" s="1"/>
  <c r="X331" i="1"/>
  <c r="S332" i="1"/>
  <c r="U332" i="1" s="1"/>
  <c r="W332" i="1" s="1"/>
  <c r="T332" i="1"/>
  <c r="V332" i="1" s="1"/>
  <c r="X332" i="1"/>
  <c r="Y332" i="1" s="1"/>
  <c r="S333" i="1"/>
  <c r="U333" i="1" s="1"/>
  <c r="W333" i="1" s="1"/>
  <c r="T333" i="1"/>
  <c r="V333" i="1" s="1"/>
  <c r="X333" i="1"/>
  <c r="Y333" i="1" s="1"/>
  <c r="H333" i="1" s="1"/>
  <c r="H315" i="18" s="1"/>
  <c r="S334" i="1"/>
  <c r="U334" i="1" s="1"/>
  <c r="W334" i="1" s="1"/>
  <c r="T334" i="1"/>
  <c r="V334" i="1" s="1"/>
  <c r="X334" i="1"/>
  <c r="S335" i="1"/>
  <c r="U335" i="1" s="1"/>
  <c r="W335" i="1" s="1"/>
  <c r="T335" i="1"/>
  <c r="V335" i="1" s="1"/>
  <c r="X335" i="1"/>
  <c r="S336" i="1"/>
  <c r="U336" i="1" s="1"/>
  <c r="W336" i="1" s="1"/>
  <c r="T336" i="1"/>
  <c r="V336" i="1" s="1"/>
  <c r="X336" i="1"/>
  <c r="Y336" i="1" s="1"/>
  <c r="H336" i="1" s="1"/>
  <c r="H318" i="18" s="1"/>
  <c r="S337" i="1"/>
  <c r="U337" i="1" s="1"/>
  <c r="W337" i="1" s="1"/>
  <c r="T337" i="1"/>
  <c r="V337" i="1" s="1"/>
  <c r="X337" i="1"/>
  <c r="Y337" i="1" s="1"/>
  <c r="H337" i="1" s="1"/>
  <c r="H319" i="18" s="1"/>
  <c r="S338" i="1"/>
  <c r="U338" i="1" s="1"/>
  <c r="W338" i="1" s="1"/>
  <c r="T338" i="1"/>
  <c r="V338" i="1" s="1"/>
  <c r="X338" i="1"/>
  <c r="S339" i="1"/>
  <c r="U339" i="1" s="1"/>
  <c r="W339" i="1" s="1"/>
  <c r="T339" i="1"/>
  <c r="V339" i="1" s="1"/>
  <c r="Y339" i="1" s="1"/>
  <c r="H339" i="1" s="1"/>
  <c r="H321" i="18" s="1"/>
  <c r="X339" i="1"/>
  <c r="S340" i="1"/>
  <c r="U340" i="1" s="1"/>
  <c r="W340" i="1" s="1"/>
  <c r="T340" i="1"/>
  <c r="V340" i="1" s="1"/>
  <c r="X340" i="1"/>
  <c r="Y340" i="1" s="1"/>
  <c r="S341" i="1"/>
  <c r="U341" i="1" s="1"/>
  <c r="W341" i="1" s="1"/>
  <c r="T341" i="1"/>
  <c r="V341" i="1" s="1"/>
  <c r="X341" i="1"/>
  <c r="Y341" i="1" s="1"/>
  <c r="H341" i="1" s="1"/>
  <c r="H323" i="18" s="1"/>
  <c r="S342" i="1"/>
  <c r="U342" i="1" s="1"/>
  <c r="W342" i="1" s="1"/>
  <c r="T342" i="1"/>
  <c r="V342" i="1" s="1"/>
  <c r="X342" i="1"/>
  <c r="S343" i="1"/>
  <c r="U343" i="1" s="1"/>
  <c r="W343" i="1" s="1"/>
  <c r="T343" i="1"/>
  <c r="V343" i="1" s="1"/>
  <c r="X343" i="1"/>
  <c r="S344" i="1"/>
  <c r="U344" i="1" s="1"/>
  <c r="W344" i="1" s="1"/>
  <c r="T344" i="1"/>
  <c r="V344" i="1" s="1"/>
  <c r="X344" i="1"/>
  <c r="Y344" i="1" s="1"/>
  <c r="H344" i="1" s="1"/>
  <c r="H326" i="18" s="1"/>
  <c r="S345" i="1"/>
  <c r="U345" i="1" s="1"/>
  <c r="W345" i="1" s="1"/>
  <c r="T345" i="1"/>
  <c r="V345" i="1" s="1"/>
  <c r="X345" i="1"/>
  <c r="Y345" i="1" s="1"/>
  <c r="S346" i="1"/>
  <c r="U346" i="1" s="1"/>
  <c r="W346" i="1" s="1"/>
  <c r="T346" i="1"/>
  <c r="V346" i="1" s="1"/>
  <c r="X346" i="1"/>
  <c r="S347" i="1"/>
  <c r="U347" i="1" s="1"/>
  <c r="W347" i="1" s="1"/>
  <c r="T347" i="1"/>
  <c r="V347" i="1" s="1"/>
  <c r="X347" i="1"/>
  <c r="S348" i="1"/>
  <c r="U348" i="1" s="1"/>
  <c r="W348" i="1" s="1"/>
  <c r="T348" i="1"/>
  <c r="V348" i="1" s="1"/>
  <c r="X348" i="1"/>
  <c r="Y348" i="1" s="1"/>
  <c r="S349" i="1"/>
  <c r="U349" i="1" s="1"/>
  <c r="W349" i="1" s="1"/>
  <c r="T349" i="1"/>
  <c r="V349" i="1" s="1"/>
  <c r="X349" i="1"/>
  <c r="S350" i="1"/>
  <c r="U350" i="1" s="1"/>
  <c r="W350" i="1" s="1"/>
  <c r="T350" i="1"/>
  <c r="V350" i="1" s="1"/>
  <c r="X350" i="1"/>
  <c r="Y350" i="1" s="1"/>
  <c r="H350" i="1" s="1"/>
  <c r="H332" i="18" s="1"/>
  <c r="S351" i="1"/>
  <c r="U351" i="1" s="1"/>
  <c r="W351" i="1" s="1"/>
  <c r="T351" i="1"/>
  <c r="V351" i="1" s="1"/>
  <c r="X351" i="1"/>
  <c r="Y351" i="1" s="1"/>
  <c r="S352" i="1"/>
  <c r="U352" i="1" s="1"/>
  <c r="W352" i="1" s="1"/>
  <c r="T352" i="1"/>
  <c r="V352" i="1" s="1"/>
  <c r="X352" i="1"/>
  <c r="Y352" i="1" s="1"/>
  <c r="S353" i="1"/>
  <c r="U353" i="1" s="1"/>
  <c r="W353" i="1" s="1"/>
  <c r="T353" i="1"/>
  <c r="V353" i="1" s="1"/>
  <c r="X353" i="1"/>
  <c r="S354" i="1"/>
  <c r="U354" i="1" s="1"/>
  <c r="W354" i="1" s="1"/>
  <c r="T354" i="1"/>
  <c r="V354" i="1" s="1"/>
  <c r="X354" i="1"/>
  <c r="Y354" i="1" s="1"/>
  <c r="S355" i="1"/>
  <c r="U355" i="1" s="1"/>
  <c r="W355" i="1" s="1"/>
  <c r="T355" i="1"/>
  <c r="V355" i="1" s="1"/>
  <c r="X355" i="1"/>
  <c r="Y355" i="1" s="1"/>
  <c r="H355" i="1" s="1"/>
  <c r="H337" i="18" s="1"/>
  <c r="S356" i="1"/>
  <c r="U356" i="1" s="1"/>
  <c r="W356" i="1" s="1"/>
  <c r="T356" i="1"/>
  <c r="V356" i="1" s="1"/>
  <c r="X356" i="1"/>
  <c r="S357" i="1"/>
  <c r="U357" i="1" s="1"/>
  <c r="W357" i="1" s="1"/>
  <c r="T357" i="1"/>
  <c r="V357" i="1" s="1"/>
  <c r="X357" i="1"/>
  <c r="Y357" i="1" s="1"/>
  <c r="S358" i="1"/>
  <c r="U358" i="1" s="1"/>
  <c r="W358" i="1" s="1"/>
  <c r="T358" i="1"/>
  <c r="V358" i="1" s="1"/>
  <c r="X358" i="1"/>
  <c r="Y358" i="1" s="1"/>
  <c r="H358" i="1" s="1"/>
  <c r="H340" i="18" s="1"/>
  <c r="S359" i="1"/>
  <c r="U359" i="1" s="1"/>
  <c r="W359" i="1" s="1"/>
  <c r="T359" i="1"/>
  <c r="V359" i="1" s="1"/>
  <c r="X359" i="1"/>
  <c r="Y359" i="1" s="1"/>
  <c r="S360" i="1"/>
  <c r="U360" i="1" s="1"/>
  <c r="W360" i="1" s="1"/>
  <c r="T360" i="1"/>
  <c r="V360" i="1" s="1"/>
  <c r="X360" i="1"/>
  <c r="Y360" i="1" s="1"/>
  <c r="H360" i="1" s="1"/>
  <c r="H342" i="18" s="1"/>
  <c r="S361" i="1"/>
  <c r="U361" i="1" s="1"/>
  <c r="W361" i="1" s="1"/>
  <c r="T361" i="1"/>
  <c r="V361" i="1" s="1"/>
  <c r="X361" i="1"/>
  <c r="Y361" i="1" s="1"/>
  <c r="S362" i="1"/>
  <c r="U362" i="1" s="1"/>
  <c r="W362" i="1" s="1"/>
  <c r="T362" i="1"/>
  <c r="V362" i="1" s="1"/>
  <c r="X362" i="1"/>
  <c r="S363" i="1"/>
  <c r="U363" i="1" s="1"/>
  <c r="W363" i="1" s="1"/>
  <c r="T363" i="1"/>
  <c r="V363" i="1" s="1"/>
  <c r="X363" i="1"/>
  <c r="Y363" i="1" s="1"/>
  <c r="S364" i="1"/>
  <c r="U364" i="1" s="1"/>
  <c r="W364" i="1" s="1"/>
  <c r="T364" i="1"/>
  <c r="V364" i="1" s="1"/>
  <c r="X364" i="1"/>
  <c r="Y364" i="1" s="1"/>
  <c r="H364" i="1" s="1"/>
  <c r="H346" i="18" s="1"/>
  <c r="S365" i="1"/>
  <c r="U365" i="1" s="1"/>
  <c r="W365" i="1" s="1"/>
  <c r="T365" i="1"/>
  <c r="V365" i="1" s="1"/>
  <c r="X365" i="1"/>
  <c r="S366" i="1"/>
  <c r="U366" i="1" s="1"/>
  <c r="W366" i="1" s="1"/>
  <c r="T366" i="1"/>
  <c r="V366" i="1" s="1"/>
  <c r="X366" i="1"/>
  <c r="S367" i="1"/>
  <c r="U367" i="1" s="1"/>
  <c r="W367" i="1" s="1"/>
  <c r="T367" i="1"/>
  <c r="V367" i="1" s="1"/>
  <c r="X367" i="1"/>
  <c r="Y367" i="1" s="1"/>
  <c r="H367" i="1" s="1"/>
  <c r="H349" i="18" s="1"/>
  <c r="S368" i="1"/>
  <c r="U368" i="1" s="1"/>
  <c r="W368" i="1" s="1"/>
  <c r="T368" i="1"/>
  <c r="V368" i="1" s="1"/>
  <c r="X368" i="1"/>
  <c r="Y368" i="1" s="1"/>
  <c r="S369" i="1"/>
  <c r="U369" i="1" s="1"/>
  <c r="W369" i="1" s="1"/>
  <c r="T369" i="1"/>
  <c r="V369" i="1" s="1"/>
  <c r="X369" i="1"/>
  <c r="Y369" i="1" s="1"/>
  <c r="H369" i="1" s="1"/>
  <c r="H351" i="18" s="1"/>
  <c r="S370" i="1"/>
  <c r="U370" i="1" s="1"/>
  <c r="W370" i="1" s="1"/>
  <c r="T370" i="1"/>
  <c r="V370" i="1" s="1"/>
  <c r="X370" i="1"/>
  <c r="Y370" i="1" s="1"/>
  <c r="H370" i="1" s="1"/>
  <c r="H352" i="18" s="1"/>
  <c r="S371" i="1"/>
  <c r="U371" i="1" s="1"/>
  <c r="W371" i="1" s="1"/>
  <c r="T371" i="1"/>
  <c r="V371" i="1" s="1"/>
  <c r="X371" i="1"/>
  <c r="Y371" i="1" s="1"/>
  <c r="S372" i="1"/>
  <c r="U372" i="1" s="1"/>
  <c r="W372" i="1" s="1"/>
  <c r="T372" i="1"/>
  <c r="V372" i="1" s="1"/>
  <c r="X372" i="1"/>
  <c r="Y372" i="1" s="1"/>
  <c r="H372" i="1" s="1"/>
  <c r="H354" i="18" s="1"/>
  <c r="S373" i="1"/>
  <c r="U373" i="1" s="1"/>
  <c r="W373" i="1" s="1"/>
  <c r="T373" i="1"/>
  <c r="V373" i="1" s="1"/>
  <c r="X373" i="1"/>
  <c r="Y373" i="1" s="1"/>
  <c r="H373" i="1" s="1"/>
  <c r="H355" i="18" s="1"/>
  <c r="S374" i="1"/>
  <c r="U374" i="1" s="1"/>
  <c r="W374" i="1" s="1"/>
  <c r="T374" i="1"/>
  <c r="V374" i="1" s="1"/>
  <c r="X374" i="1"/>
  <c r="Y374" i="1" s="1"/>
  <c r="S375" i="1"/>
  <c r="U375" i="1" s="1"/>
  <c r="W375" i="1" s="1"/>
  <c r="T375" i="1"/>
  <c r="V375" i="1" s="1"/>
  <c r="X375" i="1"/>
  <c r="S376" i="1"/>
  <c r="U376" i="1" s="1"/>
  <c r="W376" i="1" s="1"/>
  <c r="T376" i="1"/>
  <c r="V376" i="1" s="1"/>
  <c r="X376" i="1"/>
  <c r="Y376" i="1" s="1"/>
  <c r="H376" i="1" s="1"/>
  <c r="H358" i="18" s="1"/>
  <c r="S377" i="1"/>
  <c r="U377" i="1" s="1"/>
  <c r="W377" i="1" s="1"/>
  <c r="T377" i="1"/>
  <c r="V377" i="1" s="1"/>
  <c r="X377" i="1"/>
  <c r="Y377" i="1" s="1"/>
  <c r="H377" i="1" s="1"/>
  <c r="H359" i="18" s="1"/>
  <c r="S378" i="1"/>
  <c r="U378" i="1" s="1"/>
  <c r="W378" i="1" s="1"/>
  <c r="T378" i="1"/>
  <c r="V378" i="1" s="1"/>
  <c r="X378" i="1"/>
  <c r="Y378" i="1" s="1"/>
  <c r="H378" i="1" s="1"/>
  <c r="H360" i="18" s="1"/>
  <c r="S379" i="1"/>
  <c r="U379" i="1" s="1"/>
  <c r="W379" i="1" s="1"/>
  <c r="T379" i="1"/>
  <c r="V379" i="1" s="1"/>
  <c r="X379" i="1"/>
  <c r="S380" i="1"/>
  <c r="U380" i="1" s="1"/>
  <c r="W380" i="1" s="1"/>
  <c r="T380" i="1"/>
  <c r="V380" i="1" s="1"/>
  <c r="X380" i="1"/>
  <c r="Y380" i="1" s="1"/>
  <c r="H380" i="1" s="1"/>
  <c r="H362" i="18" s="1"/>
  <c r="S381" i="1"/>
  <c r="U381" i="1" s="1"/>
  <c r="W381" i="1" s="1"/>
  <c r="T381" i="1"/>
  <c r="V381" i="1"/>
  <c r="X381" i="1"/>
  <c r="S382" i="1"/>
  <c r="U382" i="1" s="1"/>
  <c r="W382" i="1" s="1"/>
  <c r="T382" i="1"/>
  <c r="V382" i="1" s="1"/>
  <c r="X382" i="1"/>
  <c r="S383" i="1"/>
  <c r="U383" i="1" s="1"/>
  <c r="W383" i="1" s="1"/>
  <c r="T383" i="1"/>
  <c r="V383" i="1" s="1"/>
  <c r="X383" i="1"/>
  <c r="S384" i="1"/>
  <c r="U384" i="1" s="1"/>
  <c r="W384" i="1" s="1"/>
  <c r="T384" i="1"/>
  <c r="V384" i="1" s="1"/>
  <c r="X384" i="1"/>
  <c r="S385" i="1"/>
  <c r="U385" i="1" s="1"/>
  <c r="W385" i="1" s="1"/>
  <c r="T385" i="1"/>
  <c r="V385" i="1" s="1"/>
  <c r="X385" i="1"/>
  <c r="S386" i="1"/>
  <c r="U386" i="1" s="1"/>
  <c r="W386" i="1"/>
  <c r="T386" i="1"/>
  <c r="V386" i="1" s="1"/>
  <c r="X386" i="1"/>
  <c r="S387" i="1"/>
  <c r="U387" i="1" s="1"/>
  <c r="W387" i="1" s="1"/>
  <c r="T387" i="1"/>
  <c r="V387" i="1" s="1"/>
  <c r="X387" i="1"/>
  <c r="S388" i="1"/>
  <c r="U388" i="1" s="1"/>
  <c r="W388" i="1" s="1"/>
  <c r="T388" i="1"/>
  <c r="V388" i="1" s="1"/>
  <c r="X388" i="1"/>
  <c r="S389" i="1"/>
  <c r="U389" i="1" s="1"/>
  <c r="W389" i="1" s="1"/>
  <c r="T389" i="1"/>
  <c r="V389" i="1" s="1"/>
  <c r="X389" i="1"/>
  <c r="S390" i="1"/>
  <c r="U390" i="1" s="1"/>
  <c r="W390" i="1" s="1"/>
  <c r="T390" i="1"/>
  <c r="V390" i="1" s="1"/>
  <c r="X390" i="1"/>
  <c r="S391" i="1"/>
  <c r="U391" i="1" s="1"/>
  <c r="W391" i="1" s="1"/>
  <c r="T391" i="1"/>
  <c r="V391" i="1" s="1"/>
  <c r="X391" i="1"/>
  <c r="S392" i="1"/>
  <c r="U392" i="1" s="1"/>
  <c r="W392" i="1" s="1"/>
  <c r="T392" i="1"/>
  <c r="V392" i="1" s="1"/>
  <c r="X392" i="1"/>
  <c r="S393" i="1"/>
  <c r="U393" i="1" s="1"/>
  <c r="W393" i="1" s="1"/>
  <c r="T393" i="1"/>
  <c r="V393" i="1" s="1"/>
  <c r="Y393" i="1" s="1"/>
  <c r="H393" i="1" s="1"/>
  <c r="H375" i="18" s="1"/>
  <c r="X393" i="1"/>
  <c r="S394" i="1"/>
  <c r="U394" i="1" s="1"/>
  <c r="W394" i="1"/>
  <c r="T394" i="1"/>
  <c r="V394" i="1" s="1"/>
  <c r="Y394" i="1" s="1"/>
  <c r="H394" i="1" s="1"/>
  <c r="H376" i="18" s="1"/>
  <c r="X394" i="1"/>
  <c r="S395" i="1"/>
  <c r="U395" i="1" s="1"/>
  <c r="W395" i="1" s="1"/>
  <c r="T395" i="1"/>
  <c r="V395" i="1" s="1"/>
  <c r="Y395" i="1" s="1"/>
  <c r="H395" i="1" s="1"/>
  <c r="H377" i="18" s="1"/>
  <c r="X395" i="1"/>
  <c r="S396" i="1"/>
  <c r="U396" i="1" s="1"/>
  <c r="W396" i="1" s="1"/>
  <c r="T396" i="1"/>
  <c r="V396" i="1" s="1"/>
  <c r="Y396" i="1" s="1"/>
  <c r="H396" i="1" s="1"/>
  <c r="H378" i="18" s="1"/>
  <c r="X396" i="1"/>
  <c r="S397" i="1"/>
  <c r="U397" i="1" s="1"/>
  <c r="W397" i="1" s="1"/>
  <c r="T397" i="1"/>
  <c r="V397" i="1" s="1"/>
  <c r="X397" i="1"/>
  <c r="S398" i="1"/>
  <c r="U398" i="1" s="1"/>
  <c r="W398" i="1" s="1"/>
  <c r="T398" i="1"/>
  <c r="V398" i="1" s="1"/>
  <c r="X398" i="1"/>
  <c r="S399" i="1"/>
  <c r="U399" i="1" s="1"/>
  <c r="W399" i="1" s="1"/>
  <c r="T399" i="1"/>
  <c r="V399" i="1" s="1"/>
  <c r="X399" i="1"/>
  <c r="S400" i="1"/>
  <c r="U400" i="1" s="1"/>
  <c r="W400" i="1" s="1"/>
  <c r="T400" i="1"/>
  <c r="V400" i="1" s="1"/>
  <c r="X400" i="1"/>
  <c r="S401" i="1"/>
  <c r="U401" i="1" s="1"/>
  <c r="W401" i="1" s="1"/>
  <c r="T401" i="1"/>
  <c r="V401" i="1" s="1"/>
  <c r="X401" i="1"/>
  <c r="S402" i="1"/>
  <c r="U402" i="1" s="1"/>
  <c r="W402" i="1" s="1"/>
  <c r="T402" i="1"/>
  <c r="V402" i="1"/>
  <c r="X402" i="1"/>
  <c r="S403" i="1"/>
  <c r="U403" i="1" s="1"/>
  <c r="W403" i="1" s="1"/>
  <c r="T403" i="1"/>
  <c r="V403" i="1"/>
  <c r="X403" i="1"/>
  <c r="S404" i="1"/>
  <c r="U404" i="1" s="1"/>
  <c r="W404" i="1" s="1"/>
  <c r="T404" i="1"/>
  <c r="V404" i="1" s="1"/>
  <c r="X404" i="1"/>
  <c r="S405" i="1"/>
  <c r="U405" i="1" s="1"/>
  <c r="W405" i="1" s="1"/>
  <c r="T405" i="1"/>
  <c r="V405" i="1" s="1"/>
  <c r="X405" i="1"/>
  <c r="S406" i="1"/>
  <c r="U406" i="1" s="1"/>
  <c r="W406" i="1" s="1"/>
  <c r="T406" i="1"/>
  <c r="V406" i="1" s="1"/>
  <c r="X406" i="1"/>
  <c r="S407" i="1"/>
  <c r="U407" i="1" s="1"/>
  <c r="W407" i="1" s="1"/>
  <c r="T407" i="1"/>
  <c r="V407" i="1" s="1"/>
  <c r="X407" i="1"/>
  <c r="S408" i="1"/>
  <c r="U408" i="1" s="1"/>
  <c r="W408" i="1" s="1"/>
  <c r="T408" i="1"/>
  <c r="V408" i="1" s="1"/>
  <c r="X408" i="1"/>
  <c r="S409" i="1"/>
  <c r="U409" i="1" s="1"/>
  <c r="W409" i="1" s="1"/>
  <c r="T409" i="1"/>
  <c r="V409" i="1" s="1"/>
  <c r="X409" i="1"/>
  <c r="S410" i="1"/>
  <c r="U410" i="1" s="1"/>
  <c r="W410" i="1" s="1"/>
  <c r="T410" i="1"/>
  <c r="V410" i="1" s="1"/>
  <c r="X410" i="1"/>
  <c r="S411" i="1"/>
  <c r="U411" i="1" s="1"/>
  <c r="W411" i="1" s="1"/>
  <c r="T411" i="1"/>
  <c r="V411" i="1" s="1"/>
  <c r="X411" i="1"/>
  <c r="S412" i="1"/>
  <c r="U412" i="1" s="1"/>
  <c r="W412" i="1" s="1"/>
  <c r="T412" i="1"/>
  <c r="V412" i="1" s="1"/>
  <c r="X412" i="1"/>
  <c r="S413" i="1"/>
  <c r="U413" i="1" s="1"/>
  <c r="W413" i="1" s="1"/>
  <c r="T413" i="1"/>
  <c r="V413" i="1" s="1"/>
  <c r="X413" i="1"/>
  <c r="Y413" i="1" s="1"/>
  <c r="S414" i="1"/>
  <c r="U414" i="1" s="1"/>
  <c r="W414" i="1" s="1"/>
  <c r="T414" i="1"/>
  <c r="V414" i="1" s="1"/>
  <c r="X414" i="1"/>
  <c r="S415" i="1"/>
  <c r="U415" i="1" s="1"/>
  <c r="W415" i="1" s="1"/>
  <c r="T415" i="1"/>
  <c r="V415" i="1" s="1"/>
  <c r="X415" i="1"/>
  <c r="S416" i="1"/>
  <c r="U416" i="1" s="1"/>
  <c r="W416" i="1" s="1"/>
  <c r="T416" i="1"/>
  <c r="V416" i="1" s="1"/>
  <c r="X416" i="1"/>
  <c r="S417" i="1"/>
  <c r="U417" i="1" s="1"/>
  <c r="W417" i="1" s="1"/>
  <c r="T417" i="1"/>
  <c r="V417" i="1" s="1"/>
  <c r="X417" i="1"/>
  <c r="S418" i="1"/>
  <c r="U418" i="1" s="1"/>
  <c r="W418" i="1"/>
  <c r="T418" i="1"/>
  <c r="V418" i="1" s="1"/>
  <c r="X418" i="1"/>
  <c r="S419" i="1"/>
  <c r="U419" i="1" s="1"/>
  <c r="W419" i="1" s="1"/>
  <c r="T419" i="1"/>
  <c r="V419" i="1" s="1"/>
  <c r="X419" i="1"/>
  <c r="S420" i="1"/>
  <c r="U420" i="1" s="1"/>
  <c r="W420" i="1" s="1"/>
  <c r="T420" i="1"/>
  <c r="V420" i="1" s="1"/>
  <c r="X420" i="1"/>
  <c r="S421" i="1"/>
  <c r="U421" i="1" s="1"/>
  <c r="W421" i="1" s="1"/>
  <c r="T421" i="1"/>
  <c r="V421" i="1" s="1"/>
  <c r="X421" i="1"/>
  <c r="S422" i="1"/>
  <c r="U422" i="1" s="1"/>
  <c r="W422" i="1" s="1"/>
  <c r="T422" i="1"/>
  <c r="V422" i="1" s="1"/>
  <c r="X422" i="1"/>
  <c r="S423" i="1"/>
  <c r="U423" i="1" s="1"/>
  <c r="W423" i="1" s="1"/>
  <c r="T423" i="1"/>
  <c r="V423" i="1" s="1"/>
  <c r="X423" i="1"/>
  <c r="S424" i="1"/>
  <c r="U424" i="1" s="1"/>
  <c r="W424" i="1" s="1"/>
  <c r="T424" i="1"/>
  <c r="V424" i="1" s="1"/>
  <c r="X424" i="1"/>
  <c r="S425" i="1"/>
  <c r="U425" i="1" s="1"/>
  <c r="W425" i="1" s="1"/>
  <c r="T425" i="1"/>
  <c r="V425" i="1" s="1"/>
  <c r="X425" i="1"/>
  <c r="S426" i="1"/>
  <c r="U426" i="1" s="1"/>
  <c r="W426" i="1"/>
  <c r="T426" i="1"/>
  <c r="V426" i="1" s="1"/>
  <c r="Y426" i="1" s="1"/>
  <c r="H426" i="1" s="1"/>
  <c r="H408" i="18" s="1"/>
  <c r="X426" i="1"/>
  <c r="S427" i="1"/>
  <c r="U427" i="1" s="1"/>
  <c r="W427" i="1" s="1"/>
  <c r="T427" i="1"/>
  <c r="V427" i="1" s="1"/>
  <c r="Y427" i="1" s="1"/>
  <c r="H427" i="1" s="1"/>
  <c r="H409" i="18" s="1"/>
  <c r="X427" i="1"/>
  <c r="S428" i="1"/>
  <c r="U428" i="1" s="1"/>
  <c r="W428" i="1" s="1"/>
  <c r="T428" i="1"/>
  <c r="V428" i="1" s="1"/>
  <c r="X428" i="1"/>
  <c r="S429" i="1"/>
  <c r="U429" i="1" s="1"/>
  <c r="W429" i="1" s="1"/>
  <c r="T429" i="1"/>
  <c r="V429" i="1" s="1"/>
  <c r="X429" i="1"/>
  <c r="S430" i="1"/>
  <c r="U430" i="1" s="1"/>
  <c r="W430" i="1" s="1"/>
  <c r="T430" i="1"/>
  <c r="V430" i="1" s="1"/>
  <c r="X430" i="1"/>
  <c r="S431" i="1"/>
  <c r="U431" i="1" s="1"/>
  <c r="W431" i="1" s="1"/>
  <c r="T431" i="1"/>
  <c r="V431" i="1" s="1"/>
  <c r="X431" i="1"/>
  <c r="S432" i="1"/>
  <c r="U432" i="1" s="1"/>
  <c r="W432" i="1" s="1"/>
  <c r="T432" i="1"/>
  <c r="V432" i="1" s="1"/>
  <c r="X432" i="1"/>
  <c r="S433" i="1"/>
  <c r="U433" i="1" s="1"/>
  <c r="W433" i="1" s="1"/>
  <c r="T433" i="1"/>
  <c r="V433" i="1" s="1"/>
  <c r="X433" i="1"/>
  <c r="S434" i="1"/>
  <c r="U434" i="1" s="1"/>
  <c r="W434" i="1" s="1"/>
  <c r="T434" i="1"/>
  <c r="V434" i="1" s="1"/>
  <c r="X434" i="1"/>
  <c r="S435" i="1"/>
  <c r="U435" i="1" s="1"/>
  <c r="W435" i="1" s="1"/>
  <c r="T435" i="1"/>
  <c r="V435" i="1" s="1"/>
  <c r="X435" i="1"/>
  <c r="S436" i="1"/>
  <c r="U436" i="1" s="1"/>
  <c r="W436" i="1" s="1"/>
  <c r="T436" i="1"/>
  <c r="V436" i="1" s="1"/>
  <c r="X436" i="1"/>
  <c r="S437" i="1"/>
  <c r="U437" i="1" s="1"/>
  <c r="W437" i="1" s="1"/>
  <c r="T437" i="1"/>
  <c r="V437" i="1" s="1"/>
  <c r="X437" i="1"/>
  <c r="S438" i="1"/>
  <c r="U438" i="1" s="1"/>
  <c r="W438" i="1" s="1"/>
  <c r="T438" i="1"/>
  <c r="V438" i="1" s="1"/>
  <c r="X438" i="1"/>
  <c r="S439" i="1"/>
  <c r="U439" i="1" s="1"/>
  <c r="W439" i="1" s="1"/>
  <c r="T439" i="1"/>
  <c r="V439" i="1" s="1"/>
  <c r="X439" i="1"/>
  <c r="S440" i="1"/>
  <c r="U440" i="1" s="1"/>
  <c r="W440" i="1" s="1"/>
  <c r="T440" i="1"/>
  <c r="V440" i="1" s="1"/>
  <c r="X440" i="1"/>
  <c r="S441" i="1"/>
  <c r="U441" i="1" s="1"/>
  <c r="W441" i="1" s="1"/>
  <c r="T441" i="1"/>
  <c r="V441" i="1" s="1"/>
  <c r="X441" i="1"/>
  <c r="S442" i="1"/>
  <c r="U442" i="1" s="1"/>
  <c r="W442" i="1" s="1"/>
  <c r="T442" i="1"/>
  <c r="V442" i="1" s="1"/>
  <c r="X442" i="1"/>
  <c r="S443" i="1"/>
  <c r="U443" i="1" s="1"/>
  <c r="W443" i="1" s="1"/>
  <c r="T443" i="1"/>
  <c r="V443" i="1" s="1"/>
  <c r="X443" i="1"/>
  <c r="S444" i="1"/>
  <c r="U444" i="1" s="1"/>
  <c r="W444" i="1" s="1"/>
  <c r="T444" i="1"/>
  <c r="V444" i="1" s="1"/>
  <c r="Y444" i="1" s="1"/>
  <c r="H444" i="1" s="1"/>
  <c r="H426" i="18" s="1"/>
  <c r="X444" i="1"/>
  <c r="S445" i="1"/>
  <c r="U445" i="1" s="1"/>
  <c r="W445" i="1" s="1"/>
  <c r="T445" i="1"/>
  <c r="V445" i="1" s="1"/>
  <c r="X445" i="1"/>
  <c r="S446" i="1"/>
  <c r="U446" i="1" s="1"/>
  <c r="W446" i="1"/>
  <c r="T446" i="1"/>
  <c r="V446" i="1"/>
  <c r="Y446" i="1" s="1"/>
  <c r="H446" i="1" s="1"/>
  <c r="H428" i="18" s="1"/>
  <c r="X446" i="1"/>
  <c r="S447" i="1"/>
  <c r="U447" i="1" s="1"/>
  <c r="W447" i="1" s="1"/>
  <c r="T447" i="1"/>
  <c r="V447" i="1"/>
  <c r="Y447" i="1" s="1"/>
  <c r="H447" i="1" s="1"/>
  <c r="H429" i="18" s="1"/>
  <c r="X447" i="1"/>
  <c r="S448" i="1"/>
  <c r="U448" i="1" s="1"/>
  <c r="W448" i="1" s="1"/>
  <c r="T448" i="1"/>
  <c r="V448" i="1" s="1"/>
  <c r="X448" i="1"/>
  <c r="S449" i="1"/>
  <c r="U449" i="1" s="1"/>
  <c r="W449" i="1"/>
  <c r="T449" i="1"/>
  <c r="V449" i="1"/>
  <c r="Y449" i="1" s="1"/>
  <c r="H449" i="1" s="1"/>
  <c r="H431" i="18" s="1"/>
  <c r="X449" i="1"/>
  <c r="S450" i="1"/>
  <c r="U450" i="1" s="1"/>
  <c r="W450" i="1" s="1"/>
  <c r="T450" i="1"/>
  <c r="V450" i="1"/>
  <c r="Y450" i="1" s="1"/>
  <c r="H450" i="1" s="1"/>
  <c r="H432" i="18" s="1"/>
  <c r="X450" i="1"/>
  <c r="S451" i="1"/>
  <c r="U451" i="1" s="1"/>
  <c r="W451" i="1" s="1"/>
  <c r="T451" i="1"/>
  <c r="V451" i="1"/>
  <c r="Y451" i="1" s="1"/>
  <c r="H451" i="1" s="1"/>
  <c r="H433" i="18" s="1"/>
  <c r="X451" i="1"/>
  <c r="S452" i="1"/>
  <c r="U452" i="1" s="1"/>
  <c r="W452" i="1" s="1"/>
  <c r="T452" i="1"/>
  <c r="V452" i="1" s="1"/>
  <c r="X452" i="1"/>
  <c r="S453" i="1"/>
  <c r="U453" i="1" s="1"/>
  <c r="W453" i="1" s="1"/>
  <c r="T453" i="1"/>
  <c r="V453" i="1" s="1"/>
  <c r="X453" i="1"/>
  <c r="S454" i="1"/>
  <c r="U454" i="1" s="1"/>
  <c r="W454" i="1" s="1"/>
  <c r="T454" i="1"/>
  <c r="V454" i="1" s="1"/>
  <c r="X454" i="1"/>
  <c r="S455" i="1"/>
  <c r="U455" i="1" s="1"/>
  <c r="W455" i="1" s="1"/>
  <c r="T455" i="1"/>
  <c r="V455" i="1" s="1"/>
  <c r="X455" i="1"/>
  <c r="S456" i="1"/>
  <c r="U456" i="1" s="1"/>
  <c r="W456" i="1" s="1"/>
  <c r="T456" i="1"/>
  <c r="V456" i="1" s="1"/>
  <c r="X456" i="1"/>
  <c r="S457" i="1"/>
  <c r="U457" i="1" s="1"/>
  <c r="W457" i="1" s="1"/>
  <c r="T457" i="1"/>
  <c r="V457" i="1" s="1"/>
  <c r="X457" i="1"/>
  <c r="S458" i="1"/>
  <c r="U458" i="1" s="1"/>
  <c r="W458" i="1" s="1"/>
  <c r="T458" i="1"/>
  <c r="V458" i="1" s="1"/>
  <c r="X458" i="1"/>
  <c r="S459" i="1"/>
  <c r="U459" i="1" s="1"/>
  <c r="W459" i="1" s="1"/>
  <c r="T459" i="1"/>
  <c r="V459" i="1" s="1"/>
  <c r="X459" i="1"/>
  <c r="S460" i="1"/>
  <c r="U460" i="1" s="1"/>
  <c r="W460" i="1" s="1"/>
  <c r="T460" i="1"/>
  <c r="V460" i="1" s="1"/>
  <c r="X460" i="1"/>
  <c r="S461" i="1"/>
  <c r="U461" i="1" s="1"/>
  <c r="W461" i="1" s="1"/>
  <c r="T461" i="1"/>
  <c r="V461" i="1" s="1"/>
  <c r="X461" i="1"/>
  <c r="S462" i="1"/>
  <c r="U462" i="1" s="1"/>
  <c r="W462" i="1" s="1"/>
  <c r="T462" i="1"/>
  <c r="V462" i="1" s="1"/>
  <c r="X462" i="1"/>
  <c r="S463" i="1"/>
  <c r="U463" i="1" s="1"/>
  <c r="W463" i="1" s="1"/>
  <c r="T463" i="1"/>
  <c r="V463" i="1" s="1"/>
  <c r="X463" i="1"/>
  <c r="S464" i="1"/>
  <c r="U464" i="1" s="1"/>
  <c r="W464" i="1" s="1"/>
  <c r="T464" i="1"/>
  <c r="V464" i="1" s="1"/>
  <c r="X464" i="1"/>
  <c r="S465" i="1"/>
  <c r="U465" i="1" s="1"/>
  <c r="W465" i="1"/>
  <c r="T465" i="1"/>
  <c r="V465" i="1" s="1"/>
  <c r="X465" i="1"/>
  <c r="S466" i="1"/>
  <c r="U466" i="1" s="1"/>
  <c r="W466" i="1" s="1"/>
  <c r="T466" i="1"/>
  <c r="V466" i="1" s="1"/>
  <c r="X466" i="1"/>
  <c r="S467" i="1"/>
  <c r="U467" i="1" s="1"/>
  <c r="W467" i="1" s="1"/>
  <c r="T467" i="1"/>
  <c r="V467" i="1" s="1"/>
  <c r="X467" i="1"/>
  <c r="S468" i="1"/>
  <c r="U468" i="1" s="1"/>
  <c r="W468" i="1" s="1"/>
  <c r="T468" i="1"/>
  <c r="V468" i="1" s="1"/>
  <c r="X468" i="1"/>
  <c r="S469" i="1"/>
  <c r="U469" i="1" s="1"/>
  <c r="W469" i="1" s="1"/>
  <c r="T469" i="1"/>
  <c r="V469" i="1" s="1"/>
  <c r="X469" i="1"/>
  <c r="S470" i="1"/>
  <c r="U470" i="1" s="1"/>
  <c r="W470" i="1" s="1"/>
  <c r="T470" i="1"/>
  <c r="V470" i="1" s="1"/>
  <c r="X470" i="1"/>
  <c r="S471" i="1"/>
  <c r="U471" i="1" s="1"/>
  <c r="W471" i="1" s="1"/>
  <c r="T471" i="1"/>
  <c r="V471" i="1" s="1"/>
  <c r="X471" i="1"/>
  <c r="S472" i="1"/>
  <c r="U472" i="1" s="1"/>
  <c r="W472" i="1" s="1"/>
  <c r="T472" i="1"/>
  <c r="V472" i="1" s="1"/>
  <c r="X472" i="1"/>
  <c r="S473" i="1"/>
  <c r="U473" i="1" s="1"/>
  <c r="W473" i="1" s="1"/>
  <c r="T473" i="1"/>
  <c r="V473" i="1" s="1"/>
  <c r="X473" i="1"/>
  <c r="S474" i="1"/>
  <c r="U474" i="1" s="1"/>
  <c r="W474" i="1" s="1"/>
  <c r="T474" i="1"/>
  <c r="V474" i="1" s="1"/>
  <c r="X474" i="1"/>
  <c r="S475" i="1"/>
  <c r="U475" i="1" s="1"/>
  <c r="W475" i="1" s="1"/>
  <c r="T475" i="1"/>
  <c r="V475" i="1" s="1"/>
  <c r="X475" i="1"/>
  <c r="S476" i="1"/>
  <c r="U476" i="1" s="1"/>
  <c r="W476" i="1" s="1"/>
  <c r="T476" i="1"/>
  <c r="V476" i="1" s="1"/>
  <c r="X476" i="1"/>
  <c r="S477" i="1"/>
  <c r="U477" i="1" s="1"/>
  <c r="W477" i="1" s="1"/>
  <c r="T477" i="1"/>
  <c r="V477" i="1" s="1"/>
  <c r="X477" i="1"/>
  <c r="S478" i="1"/>
  <c r="U478" i="1" s="1"/>
  <c r="W478" i="1"/>
  <c r="T478" i="1"/>
  <c r="V478" i="1" s="1"/>
  <c r="X478" i="1"/>
  <c r="S479" i="1"/>
  <c r="U479" i="1" s="1"/>
  <c r="W479" i="1" s="1"/>
  <c r="T479" i="1"/>
  <c r="V479" i="1" s="1"/>
  <c r="X479" i="1"/>
  <c r="S480" i="1"/>
  <c r="U480" i="1" s="1"/>
  <c r="W480" i="1" s="1"/>
  <c r="T480" i="1"/>
  <c r="V480" i="1" s="1"/>
  <c r="X480" i="1"/>
  <c r="S481" i="1"/>
  <c r="U481" i="1" s="1"/>
  <c r="W481" i="1"/>
  <c r="T481" i="1"/>
  <c r="V481" i="1" s="1"/>
  <c r="X481" i="1"/>
  <c r="S482" i="1"/>
  <c r="U482" i="1" s="1"/>
  <c r="W482" i="1" s="1"/>
  <c r="T482" i="1"/>
  <c r="V482" i="1" s="1"/>
  <c r="Y482" i="1" s="1"/>
  <c r="H482" i="1" s="1"/>
  <c r="H464" i="18" s="1"/>
  <c r="X482" i="1"/>
  <c r="S483" i="1"/>
  <c r="U483" i="1" s="1"/>
  <c r="W483" i="1" s="1"/>
  <c r="T483" i="1"/>
  <c r="V483" i="1" s="1"/>
  <c r="X483" i="1"/>
  <c r="S484" i="1"/>
  <c r="U484" i="1" s="1"/>
  <c r="W484" i="1" s="1"/>
  <c r="T484" i="1"/>
  <c r="V484" i="1" s="1"/>
  <c r="X484" i="1"/>
  <c r="S485" i="1"/>
  <c r="U485" i="1" s="1"/>
  <c r="W485" i="1" s="1"/>
  <c r="T485" i="1"/>
  <c r="V485" i="1" s="1"/>
  <c r="X485" i="1"/>
  <c r="S486" i="1"/>
  <c r="U486" i="1" s="1"/>
  <c r="W486" i="1" s="1"/>
  <c r="T486" i="1"/>
  <c r="V486" i="1" s="1"/>
  <c r="X486" i="1"/>
  <c r="S487" i="1"/>
  <c r="U487" i="1" s="1"/>
  <c r="W487" i="1" s="1"/>
  <c r="T487" i="1"/>
  <c r="V487" i="1"/>
  <c r="X487" i="1"/>
  <c r="S488" i="1"/>
  <c r="U488" i="1" s="1"/>
  <c r="W488" i="1" s="1"/>
  <c r="T488" i="1"/>
  <c r="V488" i="1"/>
  <c r="X488" i="1"/>
  <c r="S489" i="1"/>
  <c r="U489" i="1" s="1"/>
  <c r="W489" i="1" s="1"/>
  <c r="T489" i="1"/>
  <c r="V489" i="1" s="1"/>
  <c r="X489" i="1"/>
  <c r="S490" i="1"/>
  <c r="U490" i="1" s="1"/>
  <c r="W490" i="1" s="1"/>
  <c r="T490" i="1"/>
  <c r="V490" i="1" s="1"/>
  <c r="X490" i="1"/>
  <c r="Y490" i="1" s="1"/>
  <c r="H490" i="1" s="1"/>
  <c r="H472" i="18" s="1"/>
  <c r="S491" i="1"/>
  <c r="U491" i="1" s="1"/>
  <c r="W491" i="1" s="1"/>
  <c r="T491" i="1"/>
  <c r="V491" i="1" s="1"/>
  <c r="X491" i="1"/>
  <c r="S492" i="1"/>
  <c r="U492" i="1" s="1"/>
  <c r="W492" i="1" s="1"/>
  <c r="T492" i="1"/>
  <c r="V492" i="1" s="1"/>
  <c r="X492" i="1"/>
  <c r="S493" i="1"/>
  <c r="U493" i="1" s="1"/>
  <c r="W493" i="1" s="1"/>
  <c r="T493" i="1"/>
  <c r="V493" i="1" s="1"/>
  <c r="X493" i="1"/>
  <c r="S494" i="1"/>
  <c r="U494" i="1" s="1"/>
  <c r="W494" i="1" s="1"/>
  <c r="T494" i="1"/>
  <c r="V494" i="1" s="1"/>
  <c r="X494" i="1"/>
  <c r="S495" i="1"/>
  <c r="U495" i="1" s="1"/>
  <c r="W495" i="1" s="1"/>
  <c r="T495" i="1"/>
  <c r="V495" i="1" s="1"/>
  <c r="X495" i="1"/>
  <c r="S496" i="1"/>
  <c r="U496" i="1" s="1"/>
  <c r="W496" i="1" s="1"/>
  <c r="T496" i="1"/>
  <c r="V496" i="1" s="1"/>
  <c r="X496" i="1"/>
  <c r="S497" i="1"/>
  <c r="U497" i="1" s="1"/>
  <c r="W497" i="1" s="1"/>
  <c r="T497" i="1"/>
  <c r="V497" i="1" s="1"/>
  <c r="X497" i="1"/>
  <c r="S498" i="1"/>
  <c r="U498" i="1" s="1"/>
  <c r="W498" i="1" s="1"/>
  <c r="T498" i="1"/>
  <c r="V498" i="1" s="1"/>
  <c r="X498" i="1"/>
  <c r="Y498" i="1" s="1"/>
  <c r="H498" i="1" s="1"/>
  <c r="H480" i="18" s="1"/>
  <c r="S499" i="1"/>
  <c r="U499" i="1" s="1"/>
  <c r="W499" i="1" s="1"/>
  <c r="T499" i="1"/>
  <c r="V499" i="1" s="1"/>
  <c r="X499" i="1"/>
  <c r="S500" i="1"/>
  <c r="U500" i="1" s="1"/>
  <c r="W500" i="1" s="1"/>
  <c r="T500" i="1"/>
  <c r="V500" i="1" s="1"/>
  <c r="X500" i="1"/>
  <c r="S501" i="1"/>
  <c r="U501" i="1" s="1"/>
  <c r="W501" i="1" s="1"/>
  <c r="T501" i="1"/>
  <c r="V501" i="1" s="1"/>
  <c r="X501" i="1"/>
  <c r="S502" i="1"/>
  <c r="U502" i="1" s="1"/>
  <c r="W502" i="1" s="1"/>
  <c r="T502" i="1"/>
  <c r="V502" i="1" s="1"/>
  <c r="X502" i="1"/>
  <c r="S503" i="1"/>
  <c r="U503" i="1" s="1"/>
  <c r="W503" i="1" s="1"/>
  <c r="T503" i="1"/>
  <c r="V503" i="1" s="1"/>
  <c r="X503" i="1"/>
  <c r="S504" i="1"/>
  <c r="U504" i="1" s="1"/>
  <c r="W504" i="1" s="1"/>
  <c r="T504" i="1"/>
  <c r="V504" i="1" s="1"/>
  <c r="X504" i="1"/>
  <c r="S505" i="1"/>
  <c r="U505" i="1" s="1"/>
  <c r="W505" i="1" s="1"/>
  <c r="T505" i="1"/>
  <c r="V505" i="1" s="1"/>
  <c r="X505" i="1"/>
  <c r="S506" i="1"/>
  <c r="U506" i="1" s="1"/>
  <c r="W506" i="1" s="1"/>
  <c r="T506" i="1"/>
  <c r="V506" i="1" s="1"/>
  <c r="X506" i="1"/>
  <c r="S507" i="1"/>
  <c r="U507" i="1" s="1"/>
  <c r="W507" i="1" s="1"/>
  <c r="T507" i="1"/>
  <c r="V507" i="1" s="1"/>
  <c r="X507" i="1"/>
  <c r="S508" i="1"/>
  <c r="U508" i="1" s="1"/>
  <c r="W508" i="1" s="1"/>
  <c r="T508" i="1"/>
  <c r="V508" i="1" s="1"/>
  <c r="X508" i="1"/>
  <c r="S509" i="1"/>
  <c r="U509" i="1" s="1"/>
  <c r="W509" i="1" s="1"/>
  <c r="T509" i="1"/>
  <c r="V509" i="1" s="1"/>
  <c r="X509" i="1"/>
  <c r="S510" i="1"/>
  <c r="U510" i="1" s="1"/>
  <c r="W510" i="1" s="1"/>
  <c r="T510" i="1"/>
  <c r="V510" i="1" s="1"/>
  <c r="X510" i="1"/>
  <c r="S511" i="1"/>
  <c r="U511" i="1" s="1"/>
  <c r="W511" i="1" s="1"/>
  <c r="T511" i="1"/>
  <c r="V511" i="1" s="1"/>
  <c r="X511" i="1"/>
  <c r="S512" i="1"/>
  <c r="U512" i="1" s="1"/>
  <c r="W512" i="1" s="1"/>
  <c r="T512" i="1"/>
  <c r="V512" i="1" s="1"/>
  <c r="X512" i="1"/>
  <c r="S513" i="1"/>
  <c r="U513" i="1" s="1"/>
  <c r="W513" i="1" s="1"/>
  <c r="T513" i="1"/>
  <c r="V513" i="1" s="1"/>
  <c r="X513" i="1"/>
  <c r="S514" i="1"/>
  <c r="U514" i="1" s="1"/>
  <c r="W514" i="1" s="1"/>
  <c r="T514" i="1"/>
  <c r="V514" i="1" s="1"/>
  <c r="X514" i="1"/>
  <c r="S515" i="1"/>
  <c r="U515" i="1" s="1"/>
  <c r="W515" i="1" s="1"/>
  <c r="T515" i="1"/>
  <c r="V515" i="1" s="1"/>
  <c r="X515" i="1"/>
  <c r="S516" i="1"/>
  <c r="U516" i="1" s="1"/>
  <c r="W516" i="1" s="1"/>
  <c r="T516" i="1"/>
  <c r="V516" i="1" s="1"/>
  <c r="X516" i="1"/>
  <c r="S517" i="1"/>
  <c r="U517" i="1" s="1"/>
  <c r="W517" i="1" s="1"/>
  <c r="T517" i="1"/>
  <c r="V517" i="1" s="1"/>
  <c r="X517" i="1"/>
  <c r="S518" i="1"/>
  <c r="U518" i="1" s="1"/>
  <c r="W518" i="1" s="1"/>
  <c r="T518" i="1"/>
  <c r="V518" i="1" s="1"/>
  <c r="X518" i="1"/>
  <c r="S519" i="1"/>
  <c r="U519" i="1" s="1"/>
  <c r="W519" i="1" s="1"/>
  <c r="T519" i="1"/>
  <c r="V519" i="1" s="1"/>
  <c r="X519" i="1"/>
  <c r="S520" i="1"/>
  <c r="U520" i="1" s="1"/>
  <c r="W520" i="1" s="1"/>
  <c r="T520" i="1"/>
  <c r="V520" i="1" s="1"/>
  <c r="X520" i="1"/>
  <c r="S521" i="1"/>
  <c r="U521" i="1" s="1"/>
  <c r="W521" i="1" s="1"/>
  <c r="T521" i="1"/>
  <c r="V521" i="1" s="1"/>
  <c r="X521" i="1"/>
  <c r="S522" i="1"/>
  <c r="U522" i="1" s="1"/>
  <c r="W522" i="1" s="1"/>
  <c r="T522" i="1"/>
  <c r="V522" i="1" s="1"/>
  <c r="X522" i="1"/>
  <c r="S523" i="1"/>
  <c r="U523" i="1" s="1"/>
  <c r="W523" i="1" s="1"/>
  <c r="T523" i="1"/>
  <c r="V523" i="1" s="1"/>
  <c r="X523" i="1"/>
  <c r="S524" i="1"/>
  <c r="U524" i="1" s="1"/>
  <c r="W524" i="1" s="1"/>
  <c r="T524" i="1"/>
  <c r="V524" i="1" s="1"/>
  <c r="X524" i="1"/>
  <c r="S525" i="1"/>
  <c r="U525" i="1" s="1"/>
  <c r="W525" i="1" s="1"/>
  <c r="T525" i="1"/>
  <c r="V525" i="1" s="1"/>
  <c r="X525" i="1"/>
  <c r="S526" i="1"/>
  <c r="U526" i="1" s="1"/>
  <c r="W526" i="1" s="1"/>
  <c r="T526" i="1"/>
  <c r="V526" i="1" s="1"/>
  <c r="X526" i="1"/>
  <c r="S527" i="1"/>
  <c r="U527" i="1" s="1"/>
  <c r="W527" i="1" s="1"/>
  <c r="T527" i="1"/>
  <c r="V527" i="1"/>
  <c r="X527" i="1"/>
  <c r="S528" i="1"/>
  <c r="U528" i="1" s="1"/>
  <c r="W528" i="1" s="1"/>
  <c r="T528" i="1"/>
  <c r="V528" i="1"/>
  <c r="X528" i="1"/>
  <c r="S529" i="1"/>
  <c r="U529" i="1" s="1"/>
  <c r="W529" i="1" s="1"/>
  <c r="T529" i="1"/>
  <c r="V529" i="1" s="1"/>
  <c r="X529" i="1"/>
  <c r="S530" i="1"/>
  <c r="U530" i="1" s="1"/>
  <c r="W530" i="1" s="1"/>
  <c r="T530" i="1"/>
  <c r="V530" i="1" s="1"/>
  <c r="X530" i="1"/>
  <c r="S531" i="1"/>
  <c r="U531" i="1" s="1"/>
  <c r="W531" i="1" s="1"/>
  <c r="T531" i="1"/>
  <c r="V531" i="1" s="1"/>
  <c r="X531" i="1"/>
  <c r="S532" i="1"/>
  <c r="U532" i="1" s="1"/>
  <c r="W532" i="1" s="1"/>
  <c r="T532" i="1"/>
  <c r="V532" i="1" s="1"/>
  <c r="X532" i="1"/>
  <c r="S533" i="1"/>
  <c r="U533" i="1" s="1"/>
  <c r="W533" i="1" s="1"/>
  <c r="T533" i="1"/>
  <c r="V533" i="1" s="1"/>
  <c r="X533" i="1"/>
  <c r="S534" i="1"/>
  <c r="U534" i="1" s="1"/>
  <c r="W534" i="1" s="1"/>
  <c r="T534" i="1"/>
  <c r="V534" i="1" s="1"/>
  <c r="X534" i="1"/>
  <c r="S535" i="1"/>
  <c r="U535" i="1" s="1"/>
  <c r="W535" i="1" s="1"/>
  <c r="T535" i="1"/>
  <c r="V535" i="1" s="1"/>
  <c r="X535" i="1"/>
  <c r="S536" i="1"/>
  <c r="U536" i="1" s="1"/>
  <c r="W536" i="1" s="1"/>
  <c r="T536" i="1"/>
  <c r="V536" i="1" s="1"/>
  <c r="X536" i="1"/>
  <c r="S537" i="1"/>
  <c r="U537" i="1" s="1"/>
  <c r="W537" i="1" s="1"/>
  <c r="T537" i="1"/>
  <c r="V537" i="1" s="1"/>
  <c r="X537" i="1"/>
  <c r="Y537" i="1" s="1"/>
  <c r="H537" i="1" s="1"/>
  <c r="H519" i="18" s="1"/>
  <c r="S538" i="1"/>
  <c r="U538" i="1" s="1"/>
  <c r="W538" i="1" s="1"/>
  <c r="T538" i="1"/>
  <c r="V538" i="1" s="1"/>
  <c r="X538" i="1"/>
  <c r="S539" i="1"/>
  <c r="U539" i="1" s="1"/>
  <c r="W539" i="1"/>
  <c r="T539" i="1"/>
  <c r="V539" i="1" s="1"/>
  <c r="X539" i="1"/>
  <c r="S540" i="1"/>
  <c r="U540" i="1" s="1"/>
  <c r="W540" i="1" s="1"/>
  <c r="T540" i="1"/>
  <c r="V540" i="1" s="1"/>
  <c r="X540" i="1"/>
  <c r="S541" i="1"/>
  <c r="U541" i="1" s="1"/>
  <c r="W541" i="1" s="1"/>
  <c r="T541" i="1"/>
  <c r="V541" i="1" s="1"/>
  <c r="X541" i="1"/>
  <c r="S542" i="1"/>
  <c r="U542" i="1" s="1"/>
  <c r="W542" i="1" s="1"/>
  <c r="T542" i="1"/>
  <c r="V542" i="1" s="1"/>
  <c r="X542" i="1"/>
  <c r="S543" i="1"/>
  <c r="U543" i="1" s="1"/>
  <c r="W543" i="1" s="1"/>
  <c r="T543" i="1"/>
  <c r="V543" i="1" s="1"/>
  <c r="X543" i="1"/>
  <c r="S544" i="1"/>
  <c r="U544" i="1" s="1"/>
  <c r="W544" i="1" s="1"/>
  <c r="T544" i="1"/>
  <c r="V544" i="1" s="1"/>
  <c r="X544" i="1"/>
  <c r="S545" i="1"/>
  <c r="U545" i="1"/>
  <c r="W545" i="1" s="1"/>
  <c r="T545" i="1"/>
  <c r="V545" i="1" s="1"/>
  <c r="X545" i="1"/>
  <c r="S546" i="1"/>
  <c r="U546" i="1" s="1"/>
  <c r="W546" i="1" s="1"/>
  <c r="T546" i="1"/>
  <c r="V546" i="1" s="1"/>
  <c r="X546" i="1"/>
  <c r="S547" i="1"/>
  <c r="U547" i="1" s="1"/>
  <c r="W547" i="1" s="1"/>
  <c r="T547" i="1"/>
  <c r="V547" i="1" s="1"/>
  <c r="X547" i="1"/>
  <c r="S548" i="1"/>
  <c r="U548" i="1" s="1"/>
  <c r="W548" i="1" s="1"/>
  <c r="T548" i="1"/>
  <c r="V548" i="1" s="1"/>
  <c r="X548" i="1"/>
  <c r="S549" i="1"/>
  <c r="U549" i="1" s="1"/>
  <c r="W549" i="1" s="1"/>
  <c r="T549" i="1"/>
  <c r="V549" i="1" s="1"/>
  <c r="X549" i="1"/>
  <c r="S550" i="1"/>
  <c r="U550" i="1" s="1"/>
  <c r="W550" i="1"/>
  <c r="T550" i="1"/>
  <c r="V550" i="1" s="1"/>
  <c r="X550" i="1"/>
  <c r="S551" i="1"/>
  <c r="U551" i="1" s="1"/>
  <c r="W551" i="1" s="1"/>
  <c r="T551" i="1"/>
  <c r="V551" i="1" s="1"/>
  <c r="X551" i="1"/>
  <c r="S552" i="1"/>
  <c r="U552" i="1" s="1"/>
  <c r="W552" i="1" s="1"/>
  <c r="T552" i="1"/>
  <c r="V552" i="1" s="1"/>
  <c r="X552" i="1"/>
  <c r="S553" i="1"/>
  <c r="U553" i="1" s="1"/>
  <c r="W553" i="1" s="1"/>
  <c r="T553" i="1"/>
  <c r="V553" i="1" s="1"/>
  <c r="X553" i="1"/>
  <c r="S554" i="1"/>
  <c r="U554" i="1" s="1"/>
  <c r="W554" i="1" s="1"/>
  <c r="T554" i="1"/>
  <c r="V554" i="1" s="1"/>
  <c r="X554" i="1"/>
  <c r="S555" i="1"/>
  <c r="U555" i="1" s="1"/>
  <c r="W555" i="1" s="1"/>
  <c r="T555" i="1"/>
  <c r="V555" i="1" s="1"/>
  <c r="X555" i="1"/>
  <c r="S556" i="1"/>
  <c r="U556" i="1" s="1"/>
  <c r="W556" i="1" s="1"/>
  <c r="T556" i="1"/>
  <c r="V556" i="1" s="1"/>
  <c r="X556" i="1"/>
  <c r="S557" i="1"/>
  <c r="U557" i="1" s="1"/>
  <c r="W557" i="1" s="1"/>
  <c r="T557" i="1"/>
  <c r="V557" i="1" s="1"/>
  <c r="X557" i="1"/>
  <c r="S558" i="1"/>
  <c r="U558" i="1" s="1"/>
  <c r="W558" i="1" s="1"/>
  <c r="T558" i="1"/>
  <c r="V558" i="1" s="1"/>
  <c r="X558" i="1"/>
  <c r="S559" i="1"/>
  <c r="U559" i="1" s="1"/>
  <c r="W559" i="1" s="1"/>
  <c r="T559" i="1"/>
  <c r="V559" i="1" s="1"/>
  <c r="X559" i="1"/>
  <c r="S560" i="1"/>
  <c r="U560" i="1" s="1"/>
  <c r="W560" i="1" s="1"/>
  <c r="T560" i="1"/>
  <c r="V560" i="1" s="1"/>
  <c r="X560" i="1"/>
  <c r="S561" i="1"/>
  <c r="U561" i="1" s="1"/>
  <c r="W561" i="1" s="1"/>
  <c r="T561" i="1"/>
  <c r="V561" i="1" s="1"/>
  <c r="X561" i="1"/>
  <c r="S562" i="1"/>
  <c r="U562" i="1" s="1"/>
  <c r="W562" i="1" s="1"/>
  <c r="T562" i="1"/>
  <c r="V562" i="1" s="1"/>
  <c r="X562" i="1"/>
  <c r="S563" i="1"/>
  <c r="U563" i="1" s="1"/>
  <c r="W563" i="1" s="1"/>
  <c r="T563" i="1"/>
  <c r="V563" i="1" s="1"/>
  <c r="X563" i="1"/>
  <c r="S564" i="1"/>
  <c r="U564" i="1" s="1"/>
  <c r="W564" i="1" s="1"/>
  <c r="T564" i="1"/>
  <c r="V564" i="1" s="1"/>
  <c r="X564" i="1"/>
  <c r="S565" i="1"/>
  <c r="U565" i="1" s="1"/>
  <c r="W565" i="1" s="1"/>
  <c r="T565" i="1"/>
  <c r="V565" i="1" s="1"/>
  <c r="X565" i="1"/>
  <c r="S566" i="1"/>
  <c r="U566" i="1" s="1"/>
  <c r="W566" i="1" s="1"/>
  <c r="T566" i="1"/>
  <c r="V566" i="1"/>
  <c r="X566" i="1"/>
  <c r="S567" i="1"/>
  <c r="U567" i="1" s="1"/>
  <c r="W567" i="1" s="1"/>
  <c r="T567" i="1"/>
  <c r="V567" i="1" s="1"/>
  <c r="X567" i="1"/>
  <c r="S568" i="1"/>
  <c r="U568" i="1" s="1"/>
  <c r="W568" i="1" s="1"/>
  <c r="T568" i="1"/>
  <c r="V568" i="1" s="1"/>
  <c r="X568" i="1"/>
  <c r="S569" i="1"/>
  <c r="U569" i="1" s="1"/>
  <c r="W569" i="1" s="1"/>
  <c r="T569" i="1"/>
  <c r="V569" i="1" s="1"/>
  <c r="X569" i="1"/>
  <c r="S570" i="1"/>
  <c r="U570" i="1" s="1"/>
  <c r="W570" i="1" s="1"/>
  <c r="T570" i="1"/>
  <c r="V570" i="1" s="1"/>
  <c r="X570" i="1"/>
  <c r="S571" i="1"/>
  <c r="U571" i="1" s="1"/>
  <c r="W571" i="1"/>
  <c r="T571" i="1"/>
  <c r="V571" i="1" s="1"/>
  <c r="X571" i="1"/>
  <c r="S572" i="1"/>
  <c r="U572" i="1" s="1"/>
  <c r="W572" i="1" s="1"/>
  <c r="T572" i="1"/>
  <c r="V572" i="1" s="1"/>
  <c r="X572" i="1"/>
  <c r="Y326" i="1"/>
  <c r="Y529" i="1"/>
  <c r="Y533" i="1"/>
  <c r="Y458" i="1"/>
  <c r="H458" i="1" s="1"/>
  <c r="H440" i="18" s="1"/>
  <c r="Y379" i="1"/>
  <c r="H379" i="1" s="1"/>
  <c r="H361" i="18" s="1"/>
  <c r="Y366" i="1"/>
  <c r="H366" i="1" s="1"/>
  <c r="H348" i="18" s="1"/>
  <c r="Y381" i="1"/>
  <c r="H381" i="1" s="1"/>
  <c r="H363" i="18" s="1"/>
  <c r="Y349" i="1"/>
  <c r="H349" i="1" s="1"/>
  <c r="H331" i="18" s="1"/>
  <c r="Y362" i="1"/>
  <c r="H362" i="1" s="1"/>
  <c r="H344" i="18" s="1"/>
  <c r="Y353" i="1"/>
  <c r="H353" i="1" s="1"/>
  <c r="H335" i="18" s="1"/>
  <c r="N29" i="10"/>
  <c r="N30" i="10"/>
  <c r="D20" i="9"/>
  <c r="X136" i="1"/>
  <c r="T136" i="1"/>
  <c r="V136" i="1" s="1"/>
  <c r="Y136" i="1" s="1"/>
  <c r="S136" i="1"/>
  <c r="U136" i="1" s="1"/>
  <c r="W136" i="1" s="1"/>
  <c r="S323" i="1"/>
  <c r="U323" i="1" s="1"/>
  <c r="W323" i="1" s="1"/>
  <c r="T20" i="1"/>
  <c r="T21" i="1"/>
  <c r="V21" i="1" s="1"/>
  <c r="T22" i="1"/>
  <c r="T23" i="1"/>
  <c r="V23" i="1" s="1"/>
  <c r="T24" i="1"/>
  <c r="T25" i="1"/>
  <c r="V25" i="1" s="1"/>
  <c r="T26" i="1"/>
  <c r="V26" i="1" s="1"/>
  <c r="T27" i="1"/>
  <c r="V27" i="1" s="1"/>
  <c r="T28" i="1"/>
  <c r="T29" i="1"/>
  <c r="V29" i="1" s="1"/>
  <c r="T30" i="1"/>
  <c r="V30" i="1" s="1"/>
  <c r="T31" i="1"/>
  <c r="V31" i="1" s="1"/>
  <c r="T32" i="1"/>
  <c r="T33" i="1"/>
  <c r="V33" i="1" s="1"/>
  <c r="T34" i="1"/>
  <c r="V34" i="1" s="1"/>
  <c r="T35" i="1"/>
  <c r="V35" i="1" s="1"/>
  <c r="T36" i="1"/>
  <c r="T37" i="1"/>
  <c r="V37" i="1" s="1"/>
  <c r="T38" i="1"/>
  <c r="V38" i="1" s="1"/>
  <c r="T39" i="1"/>
  <c r="V39" i="1" s="1"/>
  <c r="T40" i="1"/>
  <c r="T41" i="1"/>
  <c r="V41" i="1" s="1"/>
  <c r="T42" i="1"/>
  <c r="V42" i="1" s="1"/>
  <c r="T43" i="1"/>
  <c r="V43" i="1" s="1"/>
  <c r="T44" i="1"/>
  <c r="T45" i="1"/>
  <c r="V45" i="1" s="1"/>
  <c r="T46" i="1"/>
  <c r="T47" i="1"/>
  <c r="V47" i="1" s="1"/>
  <c r="T48" i="1"/>
  <c r="T49" i="1"/>
  <c r="V49" i="1" s="1"/>
  <c r="T50" i="1"/>
  <c r="V50" i="1" s="1"/>
  <c r="T51" i="1"/>
  <c r="V51" i="1" s="1"/>
  <c r="T52" i="1"/>
  <c r="T53" i="1"/>
  <c r="V53" i="1" s="1"/>
  <c r="T54" i="1"/>
  <c r="T55" i="1"/>
  <c r="V55" i="1" s="1"/>
  <c r="T56" i="1"/>
  <c r="T57" i="1"/>
  <c r="V57" i="1" s="1"/>
  <c r="T58" i="1"/>
  <c r="V58" i="1" s="1"/>
  <c r="T59" i="1"/>
  <c r="V59" i="1" s="1"/>
  <c r="T60" i="1"/>
  <c r="T61" i="1"/>
  <c r="V61" i="1" s="1"/>
  <c r="T62" i="1"/>
  <c r="V62" i="1" s="1"/>
  <c r="T63" i="1"/>
  <c r="V63" i="1" s="1"/>
  <c r="T64" i="1"/>
  <c r="T65" i="1"/>
  <c r="V65" i="1" s="1"/>
  <c r="T66" i="1"/>
  <c r="V66" i="1" s="1"/>
  <c r="T67" i="1"/>
  <c r="V67" i="1" s="1"/>
  <c r="T68" i="1"/>
  <c r="T69" i="1"/>
  <c r="V69" i="1" s="1"/>
  <c r="T70" i="1"/>
  <c r="V70" i="1" s="1"/>
  <c r="T71" i="1"/>
  <c r="V71" i="1" s="1"/>
  <c r="T72" i="1"/>
  <c r="T73" i="1"/>
  <c r="V73" i="1" s="1"/>
  <c r="T74" i="1"/>
  <c r="V74" i="1" s="1"/>
  <c r="T75" i="1"/>
  <c r="V75" i="1" s="1"/>
  <c r="T76" i="1"/>
  <c r="T77" i="1"/>
  <c r="V77" i="1" s="1"/>
  <c r="T78" i="1"/>
  <c r="T79" i="1"/>
  <c r="V79" i="1" s="1"/>
  <c r="T80" i="1"/>
  <c r="T81" i="1"/>
  <c r="V81" i="1" s="1"/>
  <c r="T82" i="1"/>
  <c r="V82" i="1" s="1"/>
  <c r="T83" i="1"/>
  <c r="V83" i="1" s="1"/>
  <c r="T84" i="1"/>
  <c r="T85" i="1"/>
  <c r="V85" i="1" s="1"/>
  <c r="T86" i="1"/>
  <c r="T87" i="1"/>
  <c r="V87" i="1" s="1"/>
  <c r="T88" i="1"/>
  <c r="T89" i="1"/>
  <c r="V89" i="1" s="1"/>
  <c r="T90" i="1"/>
  <c r="V90" i="1" s="1"/>
  <c r="T91" i="1"/>
  <c r="V91" i="1" s="1"/>
  <c r="T92" i="1"/>
  <c r="T93" i="1"/>
  <c r="V93" i="1" s="1"/>
  <c r="T94" i="1"/>
  <c r="V94" i="1" s="1"/>
  <c r="T95" i="1"/>
  <c r="V95" i="1" s="1"/>
  <c r="T96" i="1"/>
  <c r="T97" i="1"/>
  <c r="V97" i="1" s="1"/>
  <c r="T98" i="1"/>
  <c r="V98" i="1" s="1"/>
  <c r="Y98" i="1" s="1"/>
  <c r="T99" i="1"/>
  <c r="V99" i="1" s="1"/>
  <c r="T100" i="1"/>
  <c r="T101" i="1"/>
  <c r="V101" i="1" s="1"/>
  <c r="T102" i="1"/>
  <c r="V102" i="1" s="1"/>
  <c r="Y102" i="1" s="1"/>
  <c r="H102" i="1" s="1"/>
  <c r="H84" i="18" s="1"/>
  <c r="T103" i="1"/>
  <c r="V103" i="1" s="1"/>
  <c r="T104" i="1"/>
  <c r="T105" i="1"/>
  <c r="V105" i="1" s="1"/>
  <c r="T106" i="1"/>
  <c r="V106" i="1" s="1"/>
  <c r="T107" i="1"/>
  <c r="V107" i="1" s="1"/>
  <c r="T108" i="1"/>
  <c r="T109" i="1"/>
  <c r="V109" i="1" s="1"/>
  <c r="T110" i="1"/>
  <c r="T111" i="1"/>
  <c r="V111" i="1" s="1"/>
  <c r="T112" i="1"/>
  <c r="T113" i="1"/>
  <c r="V113" i="1" s="1"/>
  <c r="T114" i="1"/>
  <c r="V114" i="1" s="1"/>
  <c r="T115" i="1"/>
  <c r="V115" i="1" s="1"/>
  <c r="T116" i="1"/>
  <c r="T117" i="1"/>
  <c r="V117" i="1" s="1"/>
  <c r="T118" i="1"/>
  <c r="T119" i="1"/>
  <c r="V119" i="1" s="1"/>
  <c r="T120" i="1"/>
  <c r="T121" i="1"/>
  <c r="V121" i="1" s="1"/>
  <c r="T122" i="1"/>
  <c r="V122" i="1" s="1"/>
  <c r="Y122" i="1" s="1"/>
  <c r="H122" i="1" s="1"/>
  <c r="H104" i="18" s="1"/>
  <c r="T123" i="1"/>
  <c r="V123" i="1" s="1"/>
  <c r="T124" i="1"/>
  <c r="T125" i="1"/>
  <c r="V125" i="1" s="1"/>
  <c r="T126" i="1"/>
  <c r="V126" i="1" s="1"/>
  <c r="T127" i="1"/>
  <c r="V127" i="1" s="1"/>
  <c r="T128" i="1"/>
  <c r="T129" i="1"/>
  <c r="V129" i="1" s="1"/>
  <c r="T130" i="1"/>
  <c r="V130" i="1" s="1"/>
  <c r="T131" i="1"/>
  <c r="V131" i="1" s="1"/>
  <c r="T132" i="1"/>
  <c r="T133" i="1"/>
  <c r="V133" i="1" s="1"/>
  <c r="T134" i="1"/>
  <c r="V134" i="1" s="1"/>
  <c r="T135" i="1"/>
  <c r="V135" i="1" s="1"/>
  <c r="T137" i="1"/>
  <c r="T138" i="1"/>
  <c r="V138" i="1" s="1"/>
  <c r="T139" i="1"/>
  <c r="V139" i="1" s="1"/>
  <c r="T140" i="1"/>
  <c r="V140" i="1" s="1"/>
  <c r="T141" i="1"/>
  <c r="T142" i="1"/>
  <c r="V142" i="1" s="1"/>
  <c r="T143" i="1"/>
  <c r="T144" i="1"/>
  <c r="V144" i="1" s="1"/>
  <c r="T145" i="1"/>
  <c r="T146" i="1"/>
  <c r="V146" i="1" s="1"/>
  <c r="T147" i="1"/>
  <c r="V147" i="1" s="1"/>
  <c r="T148" i="1"/>
  <c r="V148" i="1" s="1"/>
  <c r="T149" i="1"/>
  <c r="T150" i="1"/>
  <c r="V150" i="1" s="1"/>
  <c r="T151" i="1"/>
  <c r="T152" i="1"/>
  <c r="V152" i="1" s="1"/>
  <c r="T153" i="1"/>
  <c r="T154" i="1"/>
  <c r="V154" i="1" s="1"/>
  <c r="T155" i="1"/>
  <c r="V155" i="1" s="1"/>
  <c r="T156" i="1"/>
  <c r="V156" i="1" s="1"/>
  <c r="T157" i="1"/>
  <c r="T158" i="1"/>
  <c r="V158" i="1" s="1"/>
  <c r="T159" i="1"/>
  <c r="V159" i="1" s="1"/>
  <c r="T160" i="1"/>
  <c r="V160" i="1" s="1"/>
  <c r="T161" i="1"/>
  <c r="V161" i="1" s="1"/>
  <c r="T162" i="1"/>
  <c r="V162" i="1" s="1"/>
  <c r="T163" i="1"/>
  <c r="T164" i="1"/>
  <c r="V164" i="1" s="1"/>
  <c r="T165" i="1"/>
  <c r="V165" i="1" s="1"/>
  <c r="T166" i="1"/>
  <c r="V166" i="1" s="1"/>
  <c r="T167" i="1"/>
  <c r="V167" i="1" s="1"/>
  <c r="T168" i="1"/>
  <c r="V168" i="1" s="1"/>
  <c r="T169" i="1"/>
  <c r="V169" i="1" s="1"/>
  <c r="T170" i="1"/>
  <c r="V170" i="1" s="1"/>
  <c r="T171" i="1"/>
  <c r="V171" i="1" s="1"/>
  <c r="T172" i="1"/>
  <c r="V172" i="1" s="1"/>
  <c r="T173" i="1"/>
  <c r="T174" i="1"/>
  <c r="V174" i="1" s="1"/>
  <c r="T175" i="1"/>
  <c r="V175" i="1" s="1"/>
  <c r="T176" i="1"/>
  <c r="V176" i="1" s="1"/>
  <c r="T177" i="1"/>
  <c r="V177" i="1" s="1"/>
  <c r="T178" i="1"/>
  <c r="V178" i="1" s="1"/>
  <c r="T179" i="1"/>
  <c r="V179" i="1" s="1"/>
  <c r="T180" i="1"/>
  <c r="V180" i="1" s="1"/>
  <c r="T181" i="1"/>
  <c r="T182" i="1"/>
  <c r="V182" i="1" s="1"/>
  <c r="T183" i="1"/>
  <c r="T184" i="1"/>
  <c r="V184" i="1" s="1"/>
  <c r="T185" i="1"/>
  <c r="V185" i="1" s="1"/>
  <c r="T186" i="1"/>
  <c r="V186" i="1" s="1"/>
  <c r="T187" i="1"/>
  <c r="T188" i="1"/>
  <c r="V188" i="1" s="1"/>
  <c r="T189" i="1"/>
  <c r="V189" i="1" s="1"/>
  <c r="T190" i="1"/>
  <c r="V190" i="1" s="1"/>
  <c r="T191" i="1"/>
  <c r="V191" i="1" s="1"/>
  <c r="T192" i="1"/>
  <c r="V192" i="1" s="1"/>
  <c r="T193" i="1"/>
  <c r="V193" i="1" s="1"/>
  <c r="T194" i="1"/>
  <c r="V194" i="1" s="1"/>
  <c r="T195" i="1"/>
  <c r="V195" i="1" s="1"/>
  <c r="T196" i="1"/>
  <c r="V196" i="1" s="1"/>
  <c r="T197" i="1"/>
  <c r="V197" i="1" s="1"/>
  <c r="T198" i="1"/>
  <c r="V198" i="1" s="1"/>
  <c r="T200" i="1"/>
  <c r="V200" i="1" s="1"/>
  <c r="T199" i="1"/>
  <c r="V199" i="1" s="1"/>
  <c r="T201" i="1"/>
  <c r="V201" i="1" s="1"/>
  <c r="T202" i="1"/>
  <c r="V202" i="1" s="1"/>
  <c r="T203" i="1"/>
  <c r="V203" i="1" s="1"/>
  <c r="T204" i="1"/>
  <c r="V204" i="1" s="1"/>
  <c r="T205" i="1"/>
  <c r="V205" i="1" s="1"/>
  <c r="T206" i="1"/>
  <c r="V206" i="1" s="1"/>
  <c r="T207" i="1"/>
  <c r="V207" i="1" s="1"/>
  <c r="T208" i="1"/>
  <c r="V208" i="1" s="1"/>
  <c r="T209" i="1"/>
  <c r="V209" i="1" s="1"/>
  <c r="T210" i="1"/>
  <c r="V210" i="1" s="1"/>
  <c r="T211" i="1"/>
  <c r="V211" i="1" s="1"/>
  <c r="T212" i="1"/>
  <c r="V212" i="1" s="1"/>
  <c r="T213" i="1"/>
  <c r="V213" i="1" s="1"/>
  <c r="T214" i="1"/>
  <c r="V214" i="1" s="1"/>
  <c r="T215" i="1"/>
  <c r="T216" i="1"/>
  <c r="V216" i="1" s="1"/>
  <c r="T217" i="1"/>
  <c r="V217" i="1" s="1"/>
  <c r="T218" i="1"/>
  <c r="V218" i="1" s="1"/>
  <c r="T219" i="1"/>
  <c r="T220" i="1"/>
  <c r="V220" i="1" s="1"/>
  <c r="T221" i="1"/>
  <c r="V221" i="1" s="1"/>
  <c r="T222" i="1"/>
  <c r="V222" i="1" s="1"/>
  <c r="T223" i="1"/>
  <c r="V223" i="1" s="1"/>
  <c r="T224" i="1"/>
  <c r="V224" i="1" s="1"/>
  <c r="T225" i="1"/>
  <c r="V225" i="1" s="1"/>
  <c r="T226" i="1"/>
  <c r="V226" i="1" s="1"/>
  <c r="Y226" i="1" s="1"/>
  <c r="H226" i="1" s="1"/>
  <c r="H208" i="18" s="1"/>
  <c r="T227" i="1"/>
  <c r="V227" i="1" s="1"/>
  <c r="T228" i="1"/>
  <c r="V228" i="1" s="1"/>
  <c r="T229" i="1"/>
  <c r="V229" i="1" s="1"/>
  <c r="T230" i="1"/>
  <c r="V230" i="1" s="1"/>
  <c r="T231" i="1"/>
  <c r="V231" i="1" s="1"/>
  <c r="T232" i="1"/>
  <c r="V232" i="1" s="1"/>
  <c r="T233" i="1"/>
  <c r="V233" i="1" s="1"/>
  <c r="T234" i="1"/>
  <c r="V234" i="1" s="1"/>
  <c r="T235" i="1"/>
  <c r="V235" i="1" s="1"/>
  <c r="T236" i="1"/>
  <c r="V236" i="1" s="1"/>
  <c r="T237" i="1"/>
  <c r="V237" i="1" s="1"/>
  <c r="T238" i="1"/>
  <c r="V238" i="1" s="1"/>
  <c r="T239" i="1"/>
  <c r="V239" i="1" s="1"/>
  <c r="T240" i="1"/>
  <c r="V240" i="1" s="1"/>
  <c r="T241" i="1"/>
  <c r="V241" i="1" s="1"/>
  <c r="T244" i="1"/>
  <c r="V244" i="1" s="1"/>
  <c r="T245" i="1"/>
  <c r="V245" i="1" s="1"/>
  <c r="T246" i="1"/>
  <c r="V246" i="1" s="1"/>
  <c r="T247" i="1"/>
  <c r="V247" i="1" s="1"/>
  <c r="T248" i="1"/>
  <c r="V248" i="1" s="1"/>
  <c r="T249" i="1"/>
  <c r="T250" i="1"/>
  <c r="V250" i="1" s="1"/>
  <c r="T251" i="1"/>
  <c r="V251" i="1" s="1"/>
  <c r="T252" i="1"/>
  <c r="V252" i="1" s="1"/>
  <c r="T253" i="1"/>
  <c r="T254" i="1"/>
  <c r="V254" i="1" s="1"/>
  <c r="T255" i="1"/>
  <c r="V255" i="1" s="1"/>
  <c r="T256" i="1"/>
  <c r="V256" i="1" s="1"/>
  <c r="T257" i="1"/>
  <c r="V257" i="1" s="1"/>
  <c r="Y257" i="1" s="1"/>
  <c r="H257" i="1" s="1"/>
  <c r="H239" i="18" s="1"/>
  <c r="T258" i="1"/>
  <c r="V258" i="1" s="1"/>
  <c r="T259" i="1"/>
  <c r="T260" i="1"/>
  <c r="V260" i="1" s="1"/>
  <c r="T261" i="1"/>
  <c r="V261" i="1" s="1"/>
  <c r="T262" i="1"/>
  <c r="V262" i="1" s="1"/>
  <c r="T263" i="1"/>
  <c r="T264" i="1"/>
  <c r="V264" i="1" s="1"/>
  <c r="T265" i="1"/>
  <c r="V265" i="1" s="1"/>
  <c r="T266" i="1"/>
  <c r="V266" i="1" s="1"/>
  <c r="T267" i="1"/>
  <c r="V267" i="1" s="1"/>
  <c r="T268" i="1"/>
  <c r="V268" i="1" s="1"/>
  <c r="T269" i="1"/>
  <c r="V269" i="1" s="1"/>
  <c r="Y269" i="1" s="1"/>
  <c r="H269" i="1" s="1"/>
  <c r="H251" i="18" s="1"/>
  <c r="T270" i="1"/>
  <c r="V270" i="1" s="1"/>
  <c r="T271" i="1"/>
  <c r="T272" i="1"/>
  <c r="V272" i="1" s="1"/>
  <c r="T273" i="1"/>
  <c r="V273" i="1" s="1"/>
  <c r="T274" i="1"/>
  <c r="V274" i="1" s="1"/>
  <c r="T275" i="1"/>
  <c r="V275" i="1" s="1"/>
  <c r="T276" i="1"/>
  <c r="V276" i="1" s="1"/>
  <c r="Y276" i="1" s="1"/>
  <c r="H276" i="1" s="1"/>
  <c r="H258" i="18" s="1"/>
  <c r="T277" i="1"/>
  <c r="V277" i="1" s="1"/>
  <c r="T278" i="1"/>
  <c r="V278" i="1" s="1"/>
  <c r="T279" i="1"/>
  <c r="V279" i="1" s="1"/>
  <c r="T280" i="1"/>
  <c r="V280" i="1" s="1"/>
  <c r="T281" i="1"/>
  <c r="T282" i="1"/>
  <c r="V282" i="1" s="1"/>
  <c r="T283" i="1"/>
  <c r="V283" i="1" s="1"/>
  <c r="T284" i="1"/>
  <c r="V284" i="1" s="1"/>
  <c r="T285" i="1"/>
  <c r="T286" i="1"/>
  <c r="V286" i="1" s="1"/>
  <c r="T287" i="1"/>
  <c r="T288" i="1"/>
  <c r="V288" i="1" s="1"/>
  <c r="Y288" i="1" s="1"/>
  <c r="H288" i="1" s="1"/>
  <c r="H270" i="18" s="1"/>
  <c r="T289" i="1"/>
  <c r="V289" i="1" s="1"/>
  <c r="Y289" i="1" s="1"/>
  <c r="H289" i="1" s="1"/>
  <c r="H271" i="18" s="1"/>
  <c r="T290" i="1"/>
  <c r="V290" i="1" s="1"/>
  <c r="T291" i="1"/>
  <c r="V291" i="1" s="1"/>
  <c r="T292" i="1"/>
  <c r="V292" i="1" s="1"/>
  <c r="T293" i="1"/>
  <c r="V293" i="1" s="1"/>
  <c r="Y293" i="1" s="1"/>
  <c r="H293" i="1" s="1"/>
  <c r="H275" i="18" s="1"/>
  <c r="T294" i="1"/>
  <c r="V294" i="1" s="1"/>
  <c r="T295" i="1"/>
  <c r="T296" i="1"/>
  <c r="V296" i="1" s="1"/>
  <c r="T297" i="1"/>
  <c r="V297" i="1" s="1"/>
  <c r="T298" i="1"/>
  <c r="V298" i="1" s="1"/>
  <c r="T299" i="1"/>
  <c r="V299" i="1" s="1"/>
  <c r="T300" i="1"/>
  <c r="V300" i="1" s="1"/>
  <c r="Y300" i="1" s="1"/>
  <c r="H300" i="1" s="1"/>
  <c r="H282" i="18" s="1"/>
  <c r="T301" i="1"/>
  <c r="V301" i="1" s="1"/>
  <c r="T302" i="1"/>
  <c r="V302" i="1" s="1"/>
  <c r="T303" i="1"/>
  <c r="T304" i="1"/>
  <c r="V304" i="1" s="1"/>
  <c r="T305" i="1"/>
  <c r="V305" i="1" s="1"/>
  <c r="T306" i="1"/>
  <c r="V306" i="1" s="1"/>
  <c r="T307" i="1"/>
  <c r="V307" i="1" s="1"/>
  <c r="T308" i="1"/>
  <c r="V308" i="1" s="1"/>
  <c r="T309" i="1"/>
  <c r="V309" i="1" s="1"/>
  <c r="T310" i="1"/>
  <c r="V310" i="1" s="1"/>
  <c r="T311" i="1"/>
  <c r="V311" i="1" s="1"/>
  <c r="T312" i="1"/>
  <c r="V312" i="1" s="1"/>
  <c r="Y312" i="1" s="1"/>
  <c r="H312" i="1" s="1"/>
  <c r="H294" i="18" s="1"/>
  <c r="T313" i="1"/>
  <c r="V313" i="1" s="1"/>
  <c r="Y313" i="1" s="1"/>
  <c r="H313" i="1" s="1"/>
  <c r="H295" i="18" s="1"/>
  <c r="T314" i="1"/>
  <c r="V314" i="1" s="1"/>
  <c r="T315" i="1"/>
  <c r="V315" i="1" s="1"/>
  <c r="T316" i="1"/>
  <c r="V316" i="1" s="1"/>
  <c r="T317" i="1"/>
  <c r="V317" i="1" s="1"/>
  <c r="T318" i="1"/>
  <c r="V318" i="1" s="1"/>
  <c r="T319" i="1"/>
  <c r="T320" i="1"/>
  <c r="V320" i="1" s="1"/>
  <c r="T321" i="1"/>
  <c r="V321" i="1" s="1"/>
  <c r="Y321" i="1" s="1"/>
  <c r="H321" i="1" s="1"/>
  <c r="H303" i="18" s="1"/>
  <c r="T322" i="1"/>
  <c r="V322" i="1" s="1"/>
  <c r="T323" i="1"/>
  <c r="V323" i="1" s="1"/>
  <c r="T324" i="1"/>
  <c r="V324" i="1" s="1"/>
  <c r="Y324" i="1" s="1"/>
  <c r="H324" i="1" s="1"/>
  <c r="H306" i="18" s="1"/>
  <c r="S20" i="1"/>
  <c r="U20" i="1" s="1"/>
  <c r="W20" i="1" s="1"/>
  <c r="S21" i="1"/>
  <c r="U21" i="1" s="1"/>
  <c r="W21" i="1" s="1"/>
  <c r="S22" i="1"/>
  <c r="S23" i="1"/>
  <c r="U23" i="1" s="1"/>
  <c r="W23" i="1" s="1"/>
  <c r="S24" i="1"/>
  <c r="U24" i="1" s="1"/>
  <c r="W24" i="1" s="1"/>
  <c r="S25" i="1"/>
  <c r="U25" i="1" s="1"/>
  <c r="W25" i="1" s="1"/>
  <c r="S26" i="1"/>
  <c r="U26" i="1" s="1"/>
  <c r="W26" i="1" s="1"/>
  <c r="S27" i="1"/>
  <c r="U27" i="1" s="1"/>
  <c r="W27" i="1" s="1"/>
  <c r="S28" i="1"/>
  <c r="U28" i="1" s="1"/>
  <c r="W28" i="1" s="1"/>
  <c r="S29" i="1"/>
  <c r="U29" i="1" s="1"/>
  <c r="W29" i="1" s="1"/>
  <c r="S30" i="1"/>
  <c r="S31" i="1"/>
  <c r="U31" i="1" s="1"/>
  <c r="W31" i="1" s="1"/>
  <c r="S32" i="1"/>
  <c r="U32" i="1" s="1"/>
  <c r="W32" i="1" s="1"/>
  <c r="S33" i="1"/>
  <c r="U33" i="1" s="1"/>
  <c r="W33" i="1" s="1"/>
  <c r="S34" i="1"/>
  <c r="U34" i="1" s="1"/>
  <c r="W34" i="1" s="1"/>
  <c r="S35" i="1"/>
  <c r="U35" i="1" s="1"/>
  <c r="W35" i="1" s="1"/>
  <c r="S36" i="1"/>
  <c r="U36" i="1" s="1"/>
  <c r="W36" i="1" s="1"/>
  <c r="S37" i="1"/>
  <c r="U37" i="1" s="1"/>
  <c r="W37" i="1" s="1"/>
  <c r="S38" i="1"/>
  <c r="S39" i="1"/>
  <c r="U39" i="1" s="1"/>
  <c r="W39" i="1" s="1"/>
  <c r="S40" i="1"/>
  <c r="U40" i="1" s="1"/>
  <c r="W40" i="1" s="1"/>
  <c r="S41" i="1"/>
  <c r="U41" i="1" s="1"/>
  <c r="W41" i="1" s="1"/>
  <c r="S42" i="1"/>
  <c r="S43" i="1"/>
  <c r="U43" i="1" s="1"/>
  <c r="W43" i="1" s="1"/>
  <c r="S44" i="1"/>
  <c r="S45" i="1"/>
  <c r="U45" i="1" s="1"/>
  <c r="W45" i="1" s="1"/>
  <c r="S46" i="1"/>
  <c r="U46" i="1" s="1"/>
  <c r="W46" i="1" s="1"/>
  <c r="S47" i="1"/>
  <c r="U47" i="1" s="1"/>
  <c r="W47" i="1" s="1"/>
  <c r="S48" i="1"/>
  <c r="S49" i="1"/>
  <c r="U49" i="1" s="1"/>
  <c r="W49" i="1" s="1"/>
  <c r="S50" i="1"/>
  <c r="S51" i="1"/>
  <c r="U51" i="1" s="1"/>
  <c r="W51" i="1" s="1"/>
  <c r="S52" i="1"/>
  <c r="U52" i="1" s="1"/>
  <c r="W52" i="1" s="1"/>
  <c r="S53" i="1"/>
  <c r="U53" i="1" s="1"/>
  <c r="W53" i="1" s="1"/>
  <c r="S54" i="1"/>
  <c r="S55" i="1"/>
  <c r="U55" i="1" s="1"/>
  <c r="W55" i="1" s="1"/>
  <c r="S56" i="1"/>
  <c r="U56" i="1" s="1"/>
  <c r="W56" i="1" s="1"/>
  <c r="S57" i="1"/>
  <c r="U57" i="1" s="1"/>
  <c r="W57" i="1" s="1"/>
  <c r="S58" i="1"/>
  <c r="U58" i="1" s="1"/>
  <c r="S59" i="1"/>
  <c r="U59" i="1" s="1"/>
  <c r="W59" i="1" s="1"/>
  <c r="S60" i="1"/>
  <c r="U60" i="1" s="1"/>
  <c r="W60" i="1" s="1"/>
  <c r="S61" i="1"/>
  <c r="U61" i="1" s="1"/>
  <c r="W61" i="1" s="1"/>
  <c r="S62" i="1"/>
  <c r="S63" i="1"/>
  <c r="U63" i="1" s="1"/>
  <c r="W63" i="1" s="1"/>
  <c r="S64" i="1"/>
  <c r="U64" i="1" s="1"/>
  <c r="W64" i="1" s="1"/>
  <c r="S65" i="1"/>
  <c r="U65" i="1" s="1"/>
  <c r="W65" i="1" s="1"/>
  <c r="S66" i="1"/>
  <c r="S67" i="1"/>
  <c r="U67" i="1" s="1"/>
  <c r="W67" i="1" s="1"/>
  <c r="S68" i="1"/>
  <c r="S69" i="1"/>
  <c r="U69" i="1" s="1"/>
  <c r="W69" i="1" s="1"/>
  <c r="S70" i="1"/>
  <c r="S71" i="1"/>
  <c r="U71" i="1" s="1"/>
  <c r="W71" i="1" s="1"/>
  <c r="S72" i="1"/>
  <c r="S73" i="1"/>
  <c r="U73" i="1" s="1"/>
  <c r="W73" i="1" s="1"/>
  <c r="S74" i="1"/>
  <c r="S75" i="1"/>
  <c r="U75" i="1" s="1"/>
  <c r="W75" i="1" s="1"/>
  <c r="S76" i="1"/>
  <c r="U76" i="1" s="1"/>
  <c r="W76" i="1" s="1"/>
  <c r="S77" i="1"/>
  <c r="U77" i="1" s="1"/>
  <c r="W77" i="1" s="1"/>
  <c r="S78" i="1"/>
  <c r="S79" i="1"/>
  <c r="U79" i="1" s="1"/>
  <c r="W79" i="1" s="1"/>
  <c r="S80" i="1"/>
  <c r="U80" i="1" s="1"/>
  <c r="W80" i="1" s="1"/>
  <c r="S81" i="1"/>
  <c r="U81" i="1" s="1"/>
  <c r="W81" i="1" s="1"/>
  <c r="S82" i="1"/>
  <c r="U82" i="1" s="1"/>
  <c r="W82" i="1" s="1"/>
  <c r="S83" i="1"/>
  <c r="U83" i="1" s="1"/>
  <c r="W83" i="1" s="1"/>
  <c r="S84" i="1"/>
  <c r="U84" i="1" s="1"/>
  <c r="W84" i="1" s="1"/>
  <c r="S85" i="1"/>
  <c r="U85" i="1" s="1"/>
  <c r="W85" i="1" s="1"/>
  <c r="S86" i="1"/>
  <c r="S87" i="1"/>
  <c r="U87" i="1" s="1"/>
  <c r="W87" i="1" s="1"/>
  <c r="S88" i="1"/>
  <c r="S89" i="1"/>
  <c r="U89" i="1" s="1"/>
  <c r="W89" i="1" s="1"/>
  <c r="S90" i="1"/>
  <c r="S91" i="1"/>
  <c r="U91" i="1" s="1"/>
  <c r="W91" i="1" s="1"/>
  <c r="S92" i="1"/>
  <c r="U92" i="1" s="1"/>
  <c r="W92" i="1" s="1"/>
  <c r="S93" i="1"/>
  <c r="U93" i="1" s="1"/>
  <c r="W93" i="1" s="1"/>
  <c r="S94" i="1"/>
  <c r="S95" i="1"/>
  <c r="U95" i="1" s="1"/>
  <c r="W95" i="1" s="1"/>
  <c r="S96" i="1"/>
  <c r="U96" i="1" s="1"/>
  <c r="W96" i="1" s="1"/>
  <c r="S97" i="1"/>
  <c r="U97" i="1" s="1"/>
  <c r="W97" i="1" s="1"/>
  <c r="S98" i="1"/>
  <c r="S99" i="1"/>
  <c r="U99" i="1" s="1"/>
  <c r="W99" i="1" s="1"/>
  <c r="S100" i="1"/>
  <c r="U100" i="1" s="1"/>
  <c r="W100" i="1" s="1"/>
  <c r="S101" i="1"/>
  <c r="U101" i="1" s="1"/>
  <c r="W101" i="1" s="1"/>
  <c r="S102" i="1"/>
  <c r="S103" i="1"/>
  <c r="U103" i="1" s="1"/>
  <c r="W103" i="1" s="1"/>
  <c r="S104" i="1"/>
  <c r="U104" i="1" s="1"/>
  <c r="W104" i="1" s="1"/>
  <c r="S105" i="1"/>
  <c r="U105" i="1" s="1"/>
  <c r="W105" i="1" s="1"/>
  <c r="S106" i="1"/>
  <c r="S107" i="1"/>
  <c r="U107" i="1" s="1"/>
  <c r="W107" i="1" s="1"/>
  <c r="S108" i="1"/>
  <c r="U108" i="1" s="1"/>
  <c r="W108" i="1" s="1"/>
  <c r="S109" i="1"/>
  <c r="U109" i="1" s="1"/>
  <c r="W109" i="1" s="1"/>
  <c r="S110" i="1"/>
  <c r="S111" i="1"/>
  <c r="U111" i="1" s="1"/>
  <c r="W111" i="1" s="1"/>
  <c r="S112" i="1"/>
  <c r="S113" i="1"/>
  <c r="U113" i="1" s="1"/>
  <c r="W113" i="1" s="1"/>
  <c r="S114" i="1"/>
  <c r="S115" i="1"/>
  <c r="U115" i="1" s="1"/>
  <c r="W115" i="1" s="1"/>
  <c r="S116" i="1"/>
  <c r="U116" i="1" s="1"/>
  <c r="W116" i="1" s="1"/>
  <c r="S117" i="1"/>
  <c r="U117" i="1" s="1"/>
  <c r="W117" i="1" s="1"/>
  <c r="S118" i="1"/>
  <c r="U118" i="1" s="1"/>
  <c r="W118" i="1" s="1"/>
  <c r="S119" i="1"/>
  <c r="U119" i="1" s="1"/>
  <c r="W119" i="1" s="1"/>
  <c r="S120" i="1"/>
  <c r="U120" i="1" s="1"/>
  <c r="W120" i="1" s="1"/>
  <c r="S121" i="1"/>
  <c r="U121" i="1" s="1"/>
  <c r="W121" i="1" s="1"/>
  <c r="S122" i="1"/>
  <c r="S123" i="1"/>
  <c r="U123" i="1" s="1"/>
  <c r="W123" i="1" s="1"/>
  <c r="S124" i="1"/>
  <c r="U124" i="1" s="1"/>
  <c r="W124" i="1" s="1"/>
  <c r="S125" i="1"/>
  <c r="U125" i="1" s="1"/>
  <c r="W125" i="1" s="1"/>
  <c r="S126" i="1"/>
  <c r="S127" i="1"/>
  <c r="U127" i="1" s="1"/>
  <c r="W127" i="1" s="1"/>
  <c r="S128" i="1"/>
  <c r="U128" i="1" s="1"/>
  <c r="W128" i="1" s="1"/>
  <c r="S129" i="1"/>
  <c r="U129" i="1" s="1"/>
  <c r="W129" i="1" s="1"/>
  <c r="S130" i="1"/>
  <c r="S131" i="1"/>
  <c r="U131" i="1" s="1"/>
  <c r="W131" i="1" s="1"/>
  <c r="S132" i="1"/>
  <c r="U132" i="1" s="1"/>
  <c r="W132" i="1" s="1"/>
  <c r="S133" i="1"/>
  <c r="U133" i="1" s="1"/>
  <c r="W133" i="1" s="1"/>
  <c r="S134" i="1"/>
  <c r="S135" i="1"/>
  <c r="U135" i="1" s="1"/>
  <c r="W135" i="1" s="1"/>
  <c r="S137" i="1"/>
  <c r="S138" i="1"/>
  <c r="U138" i="1" s="1"/>
  <c r="W138" i="1" s="1"/>
  <c r="S139" i="1"/>
  <c r="S140" i="1"/>
  <c r="U140" i="1" s="1"/>
  <c r="W140" i="1" s="1"/>
  <c r="S141" i="1"/>
  <c r="U141" i="1" s="1"/>
  <c r="W141" i="1" s="1"/>
  <c r="S142" i="1"/>
  <c r="U142" i="1" s="1"/>
  <c r="W142" i="1" s="1"/>
  <c r="S143" i="1"/>
  <c r="S144" i="1"/>
  <c r="U144" i="1" s="1"/>
  <c r="W144" i="1" s="1"/>
  <c r="S145" i="1"/>
  <c r="U145" i="1" s="1"/>
  <c r="W145" i="1" s="1"/>
  <c r="S146" i="1"/>
  <c r="U146" i="1" s="1"/>
  <c r="W146" i="1" s="1"/>
  <c r="S147" i="1"/>
  <c r="S148" i="1"/>
  <c r="U148" i="1" s="1"/>
  <c r="W148" i="1" s="1"/>
  <c r="S149" i="1"/>
  <c r="U149" i="1" s="1"/>
  <c r="W149" i="1" s="1"/>
  <c r="S150" i="1"/>
  <c r="U150" i="1" s="1"/>
  <c r="W150" i="1" s="1"/>
  <c r="S151" i="1"/>
  <c r="S152" i="1"/>
  <c r="U152" i="1" s="1"/>
  <c r="W152" i="1" s="1"/>
  <c r="S153" i="1"/>
  <c r="U153" i="1" s="1"/>
  <c r="W153" i="1" s="1"/>
  <c r="S154" i="1"/>
  <c r="U154" i="1" s="1"/>
  <c r="W154" i="1" s="1"/>
  <c r="S155" i="1"/>
  <c r="S156" i="1"/>
  <c r="U156" i="1" s="1"/>
  <c r="W156" i="1" s="1"/>
  <c r="S157" i="1"/>
  <c r="U157" i="1" s="1"/>
  <c r="W157" i="1" s="1"/>
  <c r="S158" i="1"/>
  <c r="U158" i="1" s="1"/>
  <c r="W158" i="1" s="1"/>
  <c r="S159" i="1"/>
  <c r="S160" i="1"/>
  <c r="U160" i="1" s="1"/>
  <c r="W160" i="1" s="1"/>
  <c r="S161" i="1"/>
  <c r="U161" i="1" s="1"/>
  <c r="W161" i="1" s="1"/>
  <c r="S162" i="1"/>
  <c r="U162" i="1" s="1"/>
  <c r="W162" i="1" s="1"/>
  <c r="S163" i="1"/>
  <c r="S164" i="1"/>
  <c r="U164" i="1" s="1"/>
  <c r="W164" i="1" s="1"/>
  <c r="S165" i="1"/>
  <c r="S166" i="1"/>
  <c r="U166" i="1" s="1"/>
  <c r="W166" i="1" s="1"/>
  <c r="S167" i="1"/>
  <c r="S168" i="1"/>
  <c r="U168" i="1" s="1"/>
  <c r="W168" i="1" s="1"/>
  <c r="S169" i="1"/>
  <c r="S170" i="1"/>
  <c r="U170" i="1" s="1"/>
  <c r="W170" i="1" s="1"/>
  <c r="S171" i="1"/>
  <c r="S172" i="1"/>
  <c r="U172" i="1" s="1"/>
  <c r="W172" i="1" s="1"/>
  <c r="S173" i="1"/>
  <c r="U173" i="1" s="1"/>
  <c r="W173" i="1" s="1"/>
  <c r="S174" i="1"/>
  <c r="U174" i="1" s="1"/>
  <c r="W174" i="1" s="1"/>
  <c r="S175" i="1"/>
  <c r="S176" i="1"/>
  <c r="U176" i="1" s="1"/>
  <c r="W176" i="1" s="1"/>
  <c r="S177" i="1"/>
  <c r="S178" i="1"/>
  <c r="U178" i="1" s="1"/>
  <c r="W178" i="1" s="1"/>
  <c r="S179" i="1"/>
  <c r="S180" i="1"/>
  <c r="U180" i="1" s="1"/>
  <c r="W180" i="1" s="1"/>
  <c r="S181" i="1"/>
  <c r="S182" i="1"/>
  <c r="U182" i="1" s="1"/>
  <c r="W182" i="1" s="1"/>
  <c r="S183" i="1"/>
  <c r="S184" i="1"/>
  <c r="U184" i="1" s="1"/>
  <c r="W184" i="1" s="1"/>
  <c r="S185" i="1"/>
  <c r="U185" i="1" s="1"/>
  <c r="W185" i="1" s="1"/>
  <c r="S186" i="1"/>
  <c r="U186" i="1" s="1"/>
  <c r="W186" i="1" s="1"/>
  <c r="S187" i="1"/>
  <c r="U187" i="1" s="1"/>
  <c r="W187" i="1" s="1"/>
  <c r="S188" i="1"/>
  <c r="U188" i="1" s="1"/>
  <c r="W188" i="1" s="1"/>
  <c r="S189" i="1"/>
  <c r="U189" i="1" s="1"/>
  <c r="W189" i="1" s="1"/>
  <c r="S190" i="1"/>
  <c r="U190" i="1" s="1"/>
  <c r="W190" i="1" s="1"/>
  <c r="S191" i="1"/>
  <c r="S192" i="1"/>
  <c r="U192" i="1" s="1"/>
  <c r="W192" i="1" s="1"/>
  <c r="S193" i="1"/>
  <c r="U193" i="1" s="1"/>
  <c r="W193" i="1" s="1"/>
  <c r="S194" i="1"/>
  <c r="U194" i="1" s="1"/>
  <c r="W194" i="1" s="1"/>
  <c r="S195" i="1"/>
  <c r="U195" i="1" s="1"/>
  <c r="W195" i="1" s="1"/>
  <c r="S196" i="1"/>
  <c r="U196" i="1" s="1"/>
  <c r="W196" i="1" s="1"/>
  <c r="S197" i="1"/>
  <c r="U197" i="1" s="1"/>
  <c r="W197" i="1" s="1"/>
  <c r="S198" i="1"/>
  <c r="U198" i="1" s="1"/>
  <c r="W198" i="1" s="1"/>
  <c r="S200" i="1"/>
  <c r="S199" i="1"/>
  <c r="U199" i="1" s="1"/>
  <c r="W199" i="1" s="1"/>
  <c r="S201" i="1"/>
  <c r="U201" i="1" s="1"/>
  <c r="W201" i="1" s="1"/>
  <c r="S202" i="1"/>
  <c r="U202" i="1" s="1"/>
  <c r="W202" i="1" s="1"/>
  <c r="S203" i="1"/>
  <c r="S204" i="1"/>
  <c r="U204" i="1" s="1"/>
  <c r="W204" i="1" s="1"/>
  <c r="S205" i="1"/>
  <c r="U205" i="1" s="1"/>
  <c r="W205" i="1" s="1"/>
  <c r="S206" i="1"/>
  <c r="U206" i="1" s="1"/>
  <c r="W206" i="1" s="1"/>
  <c r="S207" i="1"/>
  <c r="S208" i="1"/>
  <c r="U208" i="1" s="1"/>
  <c r="W208" i="1" s="1"/>
  <c r="S209" i="1"/>
  <c r="U209" i="1" s="1"/>
  <c r="W209" i="1" s="1"/>
  <c r="S210" i="1"/>
  <c r="U210" i="1" s="1"/>
  <c r="W210" i="1" s="1"/>
  <c r="S211" i="1"/>
  <c r="S212" i="1"/>
  <c r="U212" i="1" s="1"/>
  <c r="W212" i="1" s="1"/>
  <c r="S213" i="1"/>
  <c r="U213" i="1" s="1"/>
  <c r="W213" i="1" s="1"/>
  <c r="S214" i="1"/>
  <c r="U214" i="1" s="1"/>
  <c r="W214" i="1" s="1"/>
  <c r="S215" i="1"/>
  <c r="U215" i="1" s="1"/>
  <c r="W215" i="1" s="1"/>
  <c r="S216" i="1"/>
  <c r="U216" i="1" s="1"/>
  <c r="W216" i="1" s="1"/>
  <c r="S217" i="1"/>
  <c r="U217" i="1" s="1"/>
  <c r="W217" i="1" s="1"/>
  <c r="S218" i="1"/>
  <c r="U218" i="1" s="1"/>
  <c r="W218" i="1" s="1"/>
  <c r="S219" i="1"/>
  <c r="S220" i="1"/>
  <c r="U220" i="1" s="1"/>
  <c r="W220" i="1" s="1"/>
  <c r="S221" i="1"/>
  <c r="U221" i="1" s="1"/>
  <c r="W221" i="1" s="1"/>
  <c r="S222" i="1"/>
  <c r="U222" i="1" s="1"/>
  <c r="W222" i="1" s="1"/>
  <c r="S223" i="1"/>
  <c r="S224" i="1"/>
  <c r="U224" i="1" s="1"/>
  <c r="W224" i="1" s="1"/>
  <c r="S225" i="1"/>
  <c r="U225" i="1" s="1"/>
  <c r="W225" i="1" s="1"/>
  <c r="S226" i="1"/>
  <c r="U226" i="1" s="1"/>
  <c r="W226" i="1" s="1"/>
  <c r="S227" i="1"/>
  <c r="S228" i="1"/>
  <c r="U228" i="1" s="1"/>
  <c r="W228" i="1" s="1"/>
  <c r="S229" i="1"/>
  <c r="S230" i="1"/>
  <c r="U230" i="1" s="1"/>
  <c r="W230" i="1" s="1"/>
  <c r="S231" i="1"/>
  <c r="S232" i="1"/>
  <c r="U232" i="1" s="1"/>
  <c r="W232" i="1" s="1"/>
  <c r="S233" i="1"/>
  <c r="U233" i="1" s="1"/>
  <c r="W233" i="1" s="1"/>
  <c r="S234" i="1"/>
  <c r="U234" i="1" s="1"/>
  <c r="W234" i="1" s="1"/>
  <c r="S235" i="1"/>
  <c r="S236" i="1"/>
  <c r="U236" i="1" s="1"/>
  <c r="W236" i="1" s="1"/>
  <c r="S237" i="1"/>
  <c r="U237" i="1" s="1"/>
  <c r="W237" i="1" s="1"/>
  <c r="S238" i="1"/>
  <c r="U238" i="1" s="1"/>
  <c r="W238" i="1" s="1"/>
  <c r="S239" i="1"/>
  <c r="S240" i="1"/>
  <c r="U240" i="1" s="1"/>
  <c r="W240" i="1" s="1"/>
  <c r="S241" i="1"/>
  <c r="U241" i="1" s="1"/>
  <c r="W241" i="1" s="1"/>
  <c r="S244" i="1"/>
  <c r="U244" i="1" s="1"/>
  <c r="W244" i="1" s="1"/>
  <c r="S245" i="1"/>
  <c r="S246" i="1"/>
  <c r="U246" i="1" s="1"/>
  <c r="W246" i="1" s="1"/>
  <c r="S247" i="1"/>
  <c r="U247" i="1" s="1"/>
  <c r="W247" i="1" s="1"/>
  <c r="S248" i="1"/>
  <c r="U248" i="1" s="1"/>
  <c r="W248" i="1" s="1"/>
  <c r="S249" i="1"/>
  <c r="S250" i="1"/>
  <c r="U250" i="1" s="1"/>
  <c r="W250" i="1" s="1"/>
  <c r="S251" i="1"/>
  <c r="S252" i="1"/>
  <c r="U252" i="1" s="1"/>
  <c r="W252" i="1" s="1"/>
  <c r="S253" i="1"/>
  <c r="S254" i="1"/>
  <c r="U254" i="1" s="1"/>
  <c r="W254" i="1" s="1"/>
  <c r="S255" i="1"/>
  <c r="U255" i="1" s="1"/>
  <c r="W255" i="1" s="1"/>
  <c r="S256" i="1"/>
  <c r="U256" i="1" s="1"/>
  <c r="W256" i="1" s="1"/>
  <c r="S257" i="1"/>
  <c r="U257" i="1" s="1"/>
  <c r="W257" i="1" s="1"/>
  <c r="S258" i="1"/>
  <c r="U258" i="1" s="1"/>
  <c r="W258" i="1" s="1"/>
  <c r="S259" i="1"/>
  <c r="U259" i="1" s="1"/>
  <c r="W259" i="1" s="1"/>
  <c r="S260" i="1"/>
  <c r="U260" i="1" s="1"/>
  <c r="W260" i="1" s="1"/>
  <c r="S261" i="1"/>
  <c r="S262" i="1"/>
  <c r="S263" i="1"/>
  <c r="S264" i="1"/>
  <c r="U264" i="1" s="1"/>
  <c r="W264" i="1" s="1"/>
  <c r="S265" i="1"/>
  <c r="S266" i="1"/>
  <c r="U266" i="1" s="1"/>
  <c r="W266" i="1" s="1"/>
  <c r="S267" i="1"/>
  <c r="U267" i="1" s="1"/>
  <c r="W267" i="1" s="1"/>
  <c r="S268" i="1"/>
  <c r="U268" i="1" s="1"/>
  <c r="W268" i="1" s="1"/>
  <c r="S269" i="1"/>
  <c r="S270" i="1"/>
  <c r="U270" i="1" s="1"/>
  <c r="W270" i="1" s="1"/>
  <c r="S271" i="1"/>
  <c r="U271" i="1" s="1"/>
  <c r="W271" i="1" s="1"/>
  <c r="S272" i="1"/>
  <c r="U272" i="1" s="1"/>
  <c r="W272" i="1" s="1"/>
  <c r="S273" i="1"/>
  <c r="S274" i="1"/>
  <c r="U274" i="1" s="1"/>
  <c r="W274" i="1" s="1"/>
  <c r="S275" i="1"/>
  <c r="S276" i="1"/>
  <c r="U276" i="1" s="1"/>
  <c r="W276" i="1" s="1"/>
  <c r="S277" i="1"/>
  <c r="S278" i="1"/>
  <c r="U278" i="1" s="1"/>
  <c r="W278" i="1" s="1"/>
  <c r="S279" i="1"/>
  <c r="U279" i="1" s="1"/>
  <c r="W279" i="1" s="1"/>
  <c r="S280" i="1"/>
  <c r="U280" i="1" s="1"/>
  <c r="W280" i="1" s="1"/>
  <c r="S281" i="1"/>
  <c r="S282" i="1"/>
  <c r="U282" i="1" s="1"/>
  <c r="W282" i="1" s="1"/>
  <c r="S283" i="1"/>
  <c r="U283" i="1" s="1"/>
  <c r="W283" i="1" s="1"/>
  <c r="S284" i="1"/>
  <c r="U284" i="1" s="1"/>
  <c r="W284" i="1" s="1"/>
  <c r="S285" i="1"/>
  <c r="U285" i="1" s="1"/>
  <c r="S286" i="1"/>
  <c r="U286" i="1" s="1"/>
  <c r="W286" i="1" s="1"/>
  <c r="S287" i="1"/>
  <c r="U287" i="1" s="1"/>
  <c r="W287" i="1" s="1"/>
  <c r="S288" i="1"/>
  <c r="U288" i="1" s="1"/>
  <c r="W288" i="1" s="1"/>
  <c r="S289" i="1"/>
  <c r="U289" i="1" s="1"/>
  <c r="W289" i="1" s="1"/>
  <c r="S290" i="1"/>
  <c r="U290" i="1" s="1"/>
  <c r="W290" i="1" s="1"/>
  <c r="S291" i="1"/>
  <c r="U291" i="1" s="1"/>
  <c r="W291" i="1" s="1"/>
  <c r="S292" i="1"/>
  <c r="U292" i="1" s="1"/>
  <c r="W292" i="1" s="1"/>
  <c r="S293" i="1"/>
  <c r="S294" i="1"/>
  <c r="U294" i="1" s="1"/>
  <c r="W294" i="1" s="1"/>
  <c r="S295" i="1"/>
  <c r="U295" i="1" s="1"/>
  <c r="W295" i="1" s="1"/>
  <c r="S296" i="1"/>
  <c r="U296" i="1" s="1"/>
  <c r="W296" i="1" s="1"/>
  <c r="S297" i="1"/>
  <c r="S298" i="1"/>
  <c r="U298" i="1" s="1"/>
  <c r="W298" i="1" s="1"/>
  <c r="S299" i="1"/>
  <c r="U299" i="1" s="1"/>
  <c r="W299" i="1" s="1"/>
  <c r="S300" i="1"/>
  <c r="U300" i="1" s="1"/>
  <c r="W300" i="1" s="1"/>
  <c r="S301" i="1"/>
  <c r="S302" i="1"/>
  <c r="U302" i="1" s="1"/>
  <c r="W302" i="1" s="1"/>
  <c r="S303" i="1"/>
  <c r="U303" i="1" s="1"/>
  <c r="W303" i="1" s="1"/>
  <c r="S304" i="1"/>
  <c r="U304" i="1" s="1"/>
  <c r="W304" i="1" s="1"/>
  <c r="S305" i="1"/>
  <c r="U305" i="1" s="1"/>
  <c r="W305" i="1" s="1"/>
  <c r="S306" i="1"/>
  <c r="U306" i="1" s="1"/>
  <c r="W306" i="1" s="1"/>
  <c r="S307" i="1"/>
  <c r="U307" i="1" s="1"/>
  <c r="W307" i="1" s="1"/>
  <c r="S308" i="1"/>
  <c r="S309" i="1"/>
  <c r="S310" i="1"/>
  <c r="U310" i="1" s="1"/>
  <c r="W310" i="1" s="1"/>
  <c r="S311" i="1"/>
  <c r="U311" i="1" s="1"/>
  <c r="W311" i="1" s="1"/>
  <c r="S312" i="1"/>
  <c r="U312" i="1" s="1"/>
  <c r="W312" i="1" s="1"/>
  <c r="S313" i="1"/>
  <c r="S314" i="1"/>
  <c r="U314" i="1" s="1"/>
  <c r="W314" i="1" s="1"/>
  <c r="S315" i="1"/>
  <c r="S316" i="1"/>
  <c r="U316" i="1" s="1"/>
  <c r="W316" i="1" s="1"/>
  <c r="S317" i="1"/>
  <c r="S318" i="1"/>
  <c r="U318" i="1" s="1"/>
  <c r="W318" i="1" s="1"/>
  <c r="S319" i="1"/>
  <c r="U319" i="1" s="1"/>
  <c r="W319" i="1" s="1"/>
  <c r="S320" i="1"/>
  <c r="U320" i="1" s="1"/>
  <c r="W320" i="1" s="1"/>
  <c r="S321" i="1"/>
  <c r="S322" i="1"/>
  <c r="U322" i="1" s="1"/>
  <c r="W322" i="1" s="1"/>
  <c r="S324" i="1"/>
  <c r="U324" i="1" s="1"/>
  <c r="X324" i="1"/>
  <c r="X323" i="1"/>
  <c r="X322" i="1"/>
  <c r="X321" i="1"/>
  <c r="X320" i="1"/>
  <c r="X319" i="1"/>
  <c r="V319" i="1"/>
  <c r="X318" i="1"/>
  <c r="X317" i="1"/>
  <c r="X316" i="1"/>
  <c r="X315" i="1"/>
  <c r="Y315" i="1" s="1"/>
  <c r="H315" i="1" s="1"/>
  <c r="H297" i="18" s="1"/>
  <c r="X314" i="1"/>
  <c r="X313" i="1"/>
  <c r="X312" i="1"/>
  <c r="X311" i="1"/>
  <c r="Y311" i="1" s="1"/>
  <c r="H311" i="1" s="1"/>
  <c r="H293" i="18" s="1"/>
  <c r="X310" i="1"/>
  <c r="X309" i="1"/>
  <c r="X308" i="1"/>
  <c r="X307" i="1"/>
  <c r="Y307" i="1" s="1"/>
  <c r="X306" i="1"/>
  <c r="X305" i="1"/>
  <c r="X304" i="1"/>
  <c r="X303" i="1"/>
  <c r="V303" i="1"/>
  <c r="X302" i="1"/>
  <c r="X301" i="1"/>
  <c r="X300" i="1"/>
  <c r="X299" i="1"/>
  <c r="X298" i="1"/>
  <c r="X297" i="1"/>
  <c r="X296" i="1"/>
  <c r="X295" i="1"/>
  <c r="V295" i="1"/>
  <c r="X294" i="1"/>
  <c r="X293" i="1"/>
  <c r="X292" i="1"/>
  <c r="X291" i="1"/>
  <c r="X290" i="1"/>
  <c r="X289" i="1"/>
  <c r="X288" i="1"/>
  <c r="X287" i="1"/>
  <c r="V287" i="1"/>
  <c r="X286" i="1"/>
  <c r="X285" i="1"/>
  <c r="V285" i="1"/>
  <c r="X284" i="1"/>
  <c r="X283" i="1"/>
  <c r="Y283" i="1" s="1"/>
  <c r="H283" i="1" s="1"/>
  <c r="H265" i="18" s="1"/>
  <c r="X282" i="1"/>
  <c r="X281" i="1"/>
  <c r="V281" i="1"/>
  <c r="Y281" i="1" s="1"/>
  <c r="H281" i="1" s="1"/>
  <c r="H263" i="18" s="1"/>
  <c r="X280" i="1"/>
  <c r="X279" i="1"/>
  <c r="X278" i="1"/>
  <c r="X277" i="1"/>
  <c r="X276" i="1"/>
  <c r="X275" i="1"/>
  <c r="X274" i="1"/>
  <c r="X273" i="1"/>
  <c r="X272" i="1"/>
  <c r="X271" i="1"/>
  <c r="V271" i="1"/>
  <c r="X270" i="1"/>
  <c r="X269" i="1"/>
  <c r="U269" i="1"/>
  <c r="W269" i="1" s="1"/>
  <c r="X268" i="1"/>
  <c r="X267" i="1"/>
  <c r="X266" i="1"/>
  <c r="X265" i="1"/>
  <c r="X264" i="1"/>
  <c r="X263" i="1"/>
  <c r="V263" i="1"/>
  <c r="X262" i="1"/>
  <c r="X261" i="1"/>
  <c r="X260" i="1"/>
  <c r="X259" i="1"/>
  <c r="V259" i="1"/>
  <c r="Y259" i="1" s="1"/>
  <c r="H259" i="1" s="1"/>
  <c r="H241" i="18" s="1"/>
  <c r="X258" i="1"/>
  <c r="X257" i="1"/>
  <c r="X256" i="1"/>
  <c r="X255" i="1"/>
  <c r="X254" i="1"/>
  <c r="X253" i="1"/>
  <c r="V253" i="1"/>
  <c r="X252" i="1"/>
  <c r="Y252" i="1" s="1"/>
  <c r="H252" i="1" s="1"/>
  <c r="H234" i="18" s="1"/>
  <c r="X251" i="1"/>
  <c r="X250" i="1"/>
  <c r="Y250" i="1" s="1"/>
  <c r="H250" i="1" s="1"/>
  <c r="H232" i="18" s="1"/>
  <c r="X249" i="1"/>
  <c r="V249" i="1"/>
  <c r="X248" i="1"/>
  <c r="X247" i="1"/>
  <c r="X246" i="1"/>
  <c r="X245" i="1"/>
  <c r="X244" i="1"/>
  <c r="X241" i="1"/>
  <c r="X240" i="1"/>
  <c r="X239" i="1"/>
  <c r="X238" i="1"/>
  <c r="X237" i="1"/>
  <c r="X236" i="1"/>
  <c r="X235" i="1"/>
  <c r="X234" i="1"/>
  <c r="Y234" i="1" s="1"/>
  <c r="H234" i="1" s="1"/>
  <c r="H216" i="18" s="1"/>
  <c r="X233" i="1"/>
  <c r="X232" i="1"/>
  <c r="X231" i="1"/>
  <c r="X230" i="1"/>
  <c r="X229" i="1"/>
  <c r="X228" i="1"/>
  <c r="X227" i="1"/>
  <c r="X226" i="1"/>
  <c r="X225" i="1"/>
  <c r="X224" i="1"/>
  <c r="X223" i="1"/>
  <c r="X222" i="1"/>
  <c r="X221" i="1"/>
  <c r="X220" i="1"/>
  <c r="X219" i="1"/>
  <c r="V219" i="1"/>
  <c r="X218" i="1"/>
  <c r="X217" i="1"/>
  <c r="X216" i="1"/>
  <c r="X215" i="1"/>
  <c r="V215" i="1"/>
  <c r="X214" i="1"/>
  <c r="X213" i="1"/>
  <c r="X212" i="1"/>
  <c r="X211" i="1"/>
  <c r="X210" i="1"/>
  <c r="X209" i="1"/>
  <c r="X208" i="1"/>
  <c r="X207" i="1"/>
  <c r="X206" i="1"/>
  <c r="X205" i="1"/>
  <c r="X204" i="1"/>
  <c r="X203" i="1"/>
  <c r="X202" i="1"/>
  <c r="X201" i="1"/>
  <c r="X199" i="1"/>
  <c r="Y199" i="1" s="1"/>
  <c r="H199" i="1" s="1"/>
  <c r="H181" i="18" s="1"/>
  <c r="X200" i="1"/>
  <c r="X198" i="1"/>
  <c r="X197" i="1"/>
  <c r="X196" i="1"/>
  <c r="X195" i="1"/>
  <c r="X194" i="1"/>
  <c r="X193" i="1"/>
  <c r="X192" i="1"/>
  <c r="X191" i="1"/>
  <c r="X190" i="1"/>
  <c r="X189" i="1"/>
  <c r="X188" i="1"/>
  <c r="X187" i="1"/>
  <c r="V187" i="1"/>
  <c r="X186" i="1"/>
  <c r="X185" i="1"/>
  <c r="X184" i="1"/>
  <c r="X183" i="1"/>
  <c r="V183" i="1"/>
  <c r="X182" i="1"/>
  <c r="X181" i="1"/>
  <c r="V181" i="1"/>
  <c r="X180" i="1"/>
  <c r="X179" i="1"/>
  <c r="X178" i="1"/>
  <c r="X177" i="1"/>
  <c r="X176" i="1"/>
  <c r="X175" i="1"/>
  <c r="X174" i="1"/>
  <c r="X173" i="1"/>
  <c r="V173" i="1"/>
  <c r="X172" i="1"/>
  <c r="X171" i="1"/>
  <c r="X170" i="1"/>
  <c r="X169" i="1"/>
  <c r="X168" i="1"/>
  <c r="X167" i="1"/>
  <c r="X166" i="1"/>
  <c r="X165" i="1"/>
  <c r="X164" i="1"/>
  <c r="X163" i="1"/>
  <c r="V163" i="1"/>
  <c r="X162" i="1"/>
  <c r="X161" i="1"/>
  <c r="X160" i="1"/>
  <c r="X159" i="1"/>
  <c r="X158" i="1"/>
  <c r="X157" i="1"/>
  <c r="V157" i="1"/>
  <c r="X156" i="1"/>
  <c r="X155" i="1"/>
  <c r="X154" i="1"/>
  <c r="X153" i="1"/>
  <c r="V153" i="1"/>
  <c r="X152" i="1"/>
  <c r="X151" i="1"/>
  <c r="V151" i="1"/>
  <c r="X150" i="1"/>
  <c r="X149" i="1"/>
  <c r="V149" i="1"/>
  <c r="X148" i="1"/>
  <c r="X147" i="1"/>
  <c r="X146" i="1"/>
  <c r="X145" i="1"/>
  <c r="V145" i="1"/>
  <c r="X144" i="1"/>
  <c r="X143" i="1"/>
  <c r="V143" i="1"/>
  <c r="Y143" i="1" s="1"/>
  <c r="H143" i="1" s="1"/>
  <c r="H125" i="18" s="1"/>
  <c r="X142" i="1"/>
  <c r="X141" i="1"/>
  <c r="V141" i="1"/>
  <c r="X140" i="1"/>
  <c r="X139" i="1"/>
  <c r="X138" i="1"/>
  <c r="X137" i="1"/>
  <c r="V137" i="1"/>
  <c r="X135" i="1"/>
  <c r="X134" i="1"/>
  <c r="X133" i="1"/>
  <c r="X132" i="1"/>
  <c r="V132" i="1"/>
  <c r="X131" i="1"/>
  <c r="X130" i="1"/>
  <c r="X129" i="1"/>
  <c r="X128" i="1"/>
  <c r="V128" i="1"/>
  <c r="X127" i="1"/>
  <c r="X126" i="1"/>
  <c r="X125" i="1"/>
  <c r="X124" i="1"/>
  <c r="V124" i="1"/>
  <c r="X123" i="1"/>
  <c r="X122" i="1"/>
  <c r="X121" i="1"/>
  <c r="X120" i="1"/>
  <c r="V120" i="1"/>
  <c r="X119" i="1"/>
  <c r="X118" i="1"/>
  <c r="V118" i="1"/>
  <c r="X117" i="1"/>
  <c r="X116" i="1"/>
  <c r="V116" i="1"/>
  <c r="X115" i="1"/>
  <c r="X114" i="1"/>
  <c r="X113" i="1"/>
  <c r="X112" i="1"/>
  <c r="V112" i="1"/>
  <c r="X111" i="1"/>
  <c r="X110" i="1"/>
  <c r="V110" i="1"/>
  <c r="X109" i="1"/>
  <c r="X108" i="1"/>
  <c r="V108" i="1"/>
  <c r="X107" i="1"/>
  <c r="X106" i="1"/>
  <c r="X105" i="1"/>
  <c r="X104" i="1"/>
  <c r="V104" i="1"/>
  <c r="X103" i="1"/>
  <c r="X102" i="1"/>
  <c r="X101" i="1"/>
  <c r="X100" i="1"/>
  <c r="V100" i="1"/>
  <c r="X99" i="1"/>
  <c r="X98" i="1"/>
  <c r="X97" i="1"/>
  <c r="X96" i="1"/>
  <c r="V96" i="1"/>
  <c r="X95" i="1"/>
  <c r="X94" i="1"/>
  <c r="X93" i="1"/>
  <c r="X92" i="1"/>
  <c r="V92" i="1"/>
  <c r="X91" i="1"/>
  <c r="X90" i="1"/>
  <c r="X89" i="1"/>
  <c r="X88" i="1"/>
  <c r="Y88" i="1" s="1"/>
  <c r="H88" i="1" s="1"/>
  <c r="H70" i="18" s="1"/>
  <c r="V88" i="1"/>
  <c r="X87" i="1"/>
  <c r="X86" i="1"/>
  <c r="V86" i="1"/>
  <c r="X85" i="1"/>
  <c r="X84" i="1"/>
  <c r="V84" i="1"/>
  <c r="X83" i="1"/>
  <c r="X82" i="1"/>
  <c r="X81" i="1"/>
  <c r="X80" i="1"/>
  <c r="V80" i="1"/>
  <c r="X79" i="1"/>
  <c r="X78" i="1"/>
  <c r="V78" i="1"/>
  <c r="X77" i="1"/>
  <c r="X76" i="1"/>
  <c r="V76" i="1"/>
  <c r="X75" i="1"/>
  <c r="X74" i="1"/>
  <c r="X73" i="1"/>
  <c r="X72" i="1"/>
  <c r="V72" i="1"/>
  <c r="X71" i="1"/>
  <c r="X70" i="1"/>
  <c r="X69" i="1"/>
  <c r="X68" i="1"/>
  <c r="V68" i="1"/>
  <c r="X67" i="1"/>
  <c r="X66" i="1"/>
  <c r="X65" i="1"/>
  <c r="X64" i="1"/>
  <c r="V64" i="1"/>
  <c r="X63" i="1"/>
  <c r="X62" i="1"/>
  <c r="X61" i="1"/>
  <c r="X60" i="1"/>
  <c r="V60" i="1"/>
  <c r="X59" i="1"/>
  <c r="X58" i="1"/>
  <c r="X57" i="1"/>
  <c r="X56" i="1"/>
  <c r="V56" i="1"/>
  <c r="X55" i="1"/>
  <c r="X54" i="1"/>
  <c r="V54" i="1"/>
  <c r="X53" i="1"/>
  <c r="X52" i="1"/>
  <c r="V52" i="1"/>
  <c r="X51" i="1"/>
  <c r="X50" i="1"/>
  <c r="X49" i="1"/>
  <c r="X48" i="1"/>
  <c r="V48" i="1"/>
  <c r="X47" i="1"/>
  <c r="X46" i="1"/>
  <c r="V46" i="1"/>
  <c r="X45" i="1"/>
  <c r="X44" i="1"/>
  <c r="V44" i="1"/>
  <c r="X43" i="1"/>
  <c r="X42" i="1"/>
  <c r="X41" i="1"/>
  <c r="X40" i="1"/>
  <c r="V40" i="1"/>
  <c r="X39" i="1"/>
  <c r="X38" i="1"/>
  <c r="X37" i="1"/>
  <c r="X36" i="1"/>
  <c r="V36" i="1"/>
  <c r="X35" i="1"/>
  <c r="X34" i="1"/>
  <c r="X33" i="1"/>
  <c r="X32" i="1"/>
  <c r="V32" i="1"/>
  <c r="X31" i="1"/>
  <c r="X30" i="1"/>
  <c r="X29" i="1"/>
  <c r="X28" i="1"/>
  <c r="V28" i="1"/>
  <c r="X27" i="1"/>
  <c r="X26" i="1"/>
  <c r="X25" i="1"/>
  <c r="X24" i="1"/>
  <c r="V24" i="1"/>
  <c r="X23" i="1"/>
  <c r="X22" i="1"/>
  <c r="V22" i="1"/>
  <c r="X21" i="1"/>
  <c r="X20" i="1"/>
  <c r="V20" i="1"/>
  <c r="U171" i="1"/>
  <c r="W171" i="1" s="1"/>
  <c r="U74" i="1"/>
  <c r="W74" i="1" s="1"/>
  <c r="U78" i="1"/>
  <c r="W78" i="1" s="1"/>
  <c r="U44" i="1"/>
  <c r="W44" i="1" s="1"/>
  <c r="U147" i="1"/>
  <c r="W147" i="1" s="1"/>
  <c r="U155" i="1"/>
  <c r="W155" i="1" s="1"/>
  <c r="U211" i="1"/>
  <c r="W211" i="1" s="1"/>
  <c r="U200" i="1"/>
  <c r="W200" i="1" s="1"/>
  <c r="U22" i="1"/>
  <c r="W22" i="1" s="1"/>
  <c r="U54" i="1"/>
  <c r="W54" i="1" s="1"/>
  <c r="U110" i="1"/>
  <c r="W110" i="1" s="1"/>
  <c r="U114" i="1"/>
  <c r="W114" i="1" s="1"/>
  <c r="U219" i="1"/>
  <c r="W219" i="1" s="1"/>
  <c r="U253" i="1"/>
  <c r="W253" i="1" s="1"/>
  <c r="U38" i="1"/>
  <c r="W38" i="1" s="1"/>
  <c r="U88" i="1"/>
  <c r="W88" i="1" s="1"/>
  <c r="U134" i="1"/>
  <c r="W134" i="1" s="1"/>
  <c r="U177" i="1"/>
  <c r="W177" i="1" s="1"/>
  <c r="U179" i="1"/>
  <c r="W179" i="1" s="1"/>
  <c r="U207" i="1"/>
  <c r="W207" i="1" s="1"/>
  <c r="W285" i="1"/>
  <c r="U68" i="1"/>
  <c r="W68" i="1" s="1"/>
  <c r="U106" i="1"/>
  <c r="W106" i="1" s="1"/>
  <c r="U30" i="1"/>
  <c r="W30" i="1" s="1"/>
  <c r="U90" i="1"/>
  <c r="W90" i="1" s="1"/>
  <c r="U159" i="1"/>
  <c r="W159" i="1" s="1"/>
  <c r="U143" i="1"/>
  <c r="W143" i="1" s="1"/>
  <c r="U42" i="1"/>
  <c r="W42" i="1" s="1"/>
  <c r="U48" i="1"/>
  <c r="W48" i="1" s="1"/>
  <c r="U50" i="1"/>
  <c r="W50" i="1" s="1"/>
  <c r="W58" i="1"/>
  <c r="U70" i="1"/>
  <c r="W70" i="1" s="1"/>
  <c r="U72" i="1"/>
  <c r="W72" i="1" s="1"/>
  <c r="U94" i="1"/>
  <c r="W94" i="1" s="1"/>
  <c r="U98" i="1"/>
  <c r="W98" i="1" s="1"/>
  <c r="U126" i="1"/>
  <c r="W126" i="1" s="1"/>
  <c r="U165" i="1"/>
  <c r="W165" i="1" s="1"/>
  <c r="U167" i="1"/>
  <c r="W167" i="1" s="1"/>
  <c r="U245" i="1"/>
  <c r="W245" i="1" s="1"/>
  <c r="U277" i="1"/>
  <c r="W277" i="1" s="1"/>
  <c r="U163" i="1"/>
  <c r="W163" i="1" s="1"/>
  <c r="U191" i="1"/>
  <c r="W191" i="1" s="1"/>
  <c r="U223" i="1"/>
  <c r="W223" i="1" s="1"/>
  <c r="U261" i="1"/>
  <c r="W261" i="1" s="1"/>
  <c r="U62" i="1"/>
  <c r="W62" i="1" s="1"/>
  <c r="U66" i="1"/>
  <c r="W66" i="1" s="1"/>
  <c r="U102" i="1"/>
  <c r="W102" i="1" s="1"/>
  <c r="U130" i="1"/>
  <c r="W130" i="1" s="1"/>
  <c r="U151" i="1"/>
  <c r="W151" i="1" s="1"/>
  <c r="U86" i="1"/>
  <c r="W86" i="1" s="1"/>
  <c r="U112" i="1"/>
  <c r="W112" i="1" s="1"/>
  <c r="U139" i="1"/>
  <c r="W139" i="1" s="1"/>
  <c r="U181" i="1"/>
  <c r="W181" i="1" s="1"/>
  <c r="U122" i="1"/>
  <c r="W122" i="1" s="1"/>
  <c r="U175" i="1"/>
  <c r="W175" i="1" s="1"/>
  <c r="U203" i="1"/>
  <c r="W203" i="1" s="1"/>
  <c r="U227" i="1"/>
  <c r="W227" i="1" s="1"/>
  <c r="U273" i="1"/>
  <c r="W273" i="1" s="1"/>
  <c r="U308" i="1"/>
  <c r="W308" i="1" s="1"/>
  <c r="U169" i="1"/>
  <c r="W169" i="1" s="1"/>
  <c r="U183" i="1"/>
  <c r="W183" i="1" s="1"/>
  <c r="U235" i="1"/>
  <c r="W235" i="1" s="1"/>
  <c r="U249" i="1"/>
  <c r="W249" i="1" s="1"/>
  <c r="U251" i="1"/>
  <c r="W251" i="1" s="1"/>
  <c r="U281" i="1"/>
  <c r="W281" i="1" s="1"/>
  <c r="U321" i="1"/>
  <c r="W321" i="1" s="1"/>
  <c r="U137" i="1"/>
  <c r="W137" i="1" s="1"/>
  <c r="Y137" i="1"/>
  <c r="H137" i="1" s="1"/>
  <c r="H119" i="18" s="1"/>
  <c r="U231" i="1"/>
  <c r="W231" i="1" s="1"/>
  <c r="U265" i="1"/>
  <c r="W265" i="1" s="1"/>
  <c r="U229" i="1"/>
  <c r="W229" i="1" s="1"/>
  <c r="U262" i="1"/>
  <c r="W262" i="1" s="1"/>
  <c r="U263" i="1"/>
  <c r="W263" i="1" s="1"/>
  <c r="U293" i="1"/>
  <c r="W293" i="1" s="1"/>
  <c r="U297" i="1"/>
  <c r="W297" i="1" s="1"/>
  <c r="U315" i="1"/>
  <c r="W315" i="1" s="1"/>
  <c r="U275" i="1"/>
  <c r="W275" i="1" s="1"/>
  <c r="U301" i="1"/>
  <c r="W301" i="1" s="1"/>
  <c r="U309" i="1"/>
  <c r="W309" i="1" s="1"/>
  <c r="U313" i="1"/>
  <c r="W313" i="1" s="1"/>
  <c r="U317" i="1"/>
  <c r="W317" i="1" s="1"/>
  <c r="U239" i="1"/>
  <c r="W239" i="1" s="1"/>
  <c r="Y279" i="1"/>
  <c r="Y241" i="1"/>
  <c r="H241" i="1" s="1"/>
  <c r="H223" i="18" s="1"/>
  <c r="W324" i="1"/>
  <c r="N22" i="10"/>
  <c r="N23" i="10"/>
  <c r="N24" i="10"/>
  <c r="N25" i="10"/>
  <c r="N26" i="10"/>
  <c r="N27" i="10"/>
  <c r="N28" i="10"/>
  <c r="N41" i="10"/>
  <c r="N42" i="10"/>
  <c r="N43" i="10"/>
  <c r="N44" i="10"/>
  <c r="N45" i="10"/>
  <c r="N46" i="10"/>
  <c r="N47" i="10"/>
  <c r="N48" i="10"/>
  <c r="N49" i="10"/>
  <c r="N50" i="10"/>
  <c r="N51" i="10"/>
  <c r="N52" i="10"/>
  <c r="N53" i="10"/>
  <c r="N54" i="10"/>
  <c r="N55" i="10"/>
  <c r="N21" i="10"/>
  <c r="N444" i="21" l="1"/>
  <c r="F71" i="22"/>
  <c r="F131" i="22"/>
  <c r="F151" i="22"/>
  <c r="Y308" i="1"/>
  <c r="H308" i="1" s="1"/>
  <c r="H290" i="18" s="1"/>
  <c r="Y296" i="1"/>
  <c r="H296" i="1" s="1"/>
  <c r="H278" i="18" s="1"/>
  <c r="Y301" i="1"/>
  <c r="H301" i="1" s="1"/>
  <c r="H283" i="18" s="1"/>
  <c r="Y277" i="1"/>
  <c r="H277" i="1" s="1"/>
  <c r="H259" i="18" s="1"/>
  <c r="Y566" i="1"/>
  <c r="H566" i="1" s="1"/>
  <c r="H548" i="18" s="1"/>
  <c r="Y531" i="1"/>
  <c r="H531" i="1" s="1"/>
  <c r="H513" i="18" s="1"/>
  <c r="Y478" i="1"/>
  <c r="H478" i="1" s="1"/>
  <c r="H460" i="18" s="1"/>
  <c r="Y469" i="1"/>
  <c r="H469" i="1" s="1"/>
  <c r="H451" i="18" s="1"/>
  <c r="Y403" i="1"/>
  <c r="H403" i="1" s="1"/>
  <c r="H385" i="18" s="1"/>
  <c r="Y402" i="1"/>
  <c r="H402" i="1" s="1"/>
  <c r="H384" i="18" s="1"/>
  <c r="Y386" i="1"/>
  <c r="H386" i="1" s="1"/>
  <c r="H368" i="18" s="1"/>
  <c r="Y28" i="1"/>
  <c r="H28" i="1" s="1"/>
  <c r="H10" i="18" s="1"/>
  <c r="Y36" i="1"/>
  <c r="H36" i="1" s="1"/>
  <c r="H18" i="18" s="1"/>
  <c r="Y52" i="1"/>
  <c r="H52" i="1" s="1"/>
  <c r="H34" i="18" s="1"/>
  <c r="Y68" i="1"/>
  <c r="H68" i="1" s="1"/>
  <c r="H50" i="18" s="1"/>
  <c r="Y76" i="1"/>
  <c r="H76" i="1" s="1"/>
  <c r="H58" i="18" s="1"/>
  <c r="Y132" i="1"/>
  <c r="H132" i="1" s="1"/>
  <c r="H114" i="18" s="1"/>
  <c r="Y157" i="1"/>
  <c r="H157" i="1" s="1"/>
  <c r="H139" i="18" s="1"/>
  <c r="Y251" i="1"/>
  <c r="H251" i="1" s="1"/>
  <c r="H233" i="18" s="1"/>
  <c r="H351" i="1"/>
  <c r="H333" i="18" s="1"/>
  <c r="Y514" i="1"/>
  <c r="H514" i="1" s="1"/>
  <c r="H496" i="18" s="1"/>
  <c r="Y494" i="1"/>
  <c r="H494" i="1" s="1"/>
  <c r="H476" i="18" s="1"/>
  <c r="Y453" i="1"/>
  <c r="H453" i="1" s="1"/>
  <c r="H435" i="18" s="1"/>
  <c r="Y434" i="1"/>
  <c r="H434" i="1" s="1"/>
  <c r="H416" i="18" s="1"/>
  <c r="Y419" i="1"/>
  <c r="H419" i="1" s="1"/>
  <c r="H401" i="18" s="1"/>
  <c r="Y414" i="1"/>
  <c r="H414" i="1" s="1"/>
  <c r="H396" i="18" s="1"/>
  <c r="Y346" i="1"/>
  <c r="H346" i="1" s="1"/>
  <c r="H328" i="18" s="1"/>
  <c r="Y342" i="1"/>
  <c r="H342" i="1" s="1"/>
  <c r="H324" i="18" s="1"/>
  <c r="Y338" i="1"/>
  <c r="Y334" i="1"/>
  <c r="H334" i="1" s="1"/>
  <c r="H316" i="18" s="1"/>
  <c r="Y330" i="1"/>
  <c r="H330" i="1" s="1"/>
  <c r="H312" i="18" s="1"/>
  <c r="Y513" i="1"/>
  <c r="H513" i="1" s="1"/>
  <c r="H495" i="18" s="1"/>
  <c r="Y505" i="1"/>
  <c r="Y473" i="1"/>
  <c r="H473" i="1" s="1"/>
  <c r="H455" i="18" s="1"/>
  <c r="Y407" i="1"/>
  <c r="H407" i="1" s="1"/>
  <c r="H389" i="18" s="1"/>
  <c r="Y266" i="1"/>
  <c r="H266" i="1" s="1"/>
  <c r="H248" i="18" s="1"/>
  <c r="Y258" i="1"/>
  <c r="H258" i="1" s="1"/>
  <c r="H240" i="18" s="1"/>
  <c r="Y481" i="1"/>
  <c r="H481" i="1" s="1"/>
  <c r="H463" i="18" s="1"/>
  <c r="Y435" i="1"/>
  <c r="H435" i="1" s="1"/>
  <c r="H417" i="18" s="1"/>
  <c r="Y428" i="1"/>
  <c r="H428" i="1" s="1"/>
  <c r="H410" i="18" s="1"/>
  <c r="Y420" i="1"/>
  <c r="H420" i="1" s="1"/>
  <c r="H402" i="18" s="1"/>
  <c r="Y389" i="1"/>
  <c r="Y347" i="1"/>
  <c r="H347" i="1" s="1"/>
  <c r="H329" i="18" s="1"/>
  <c r="Y343" i="1"/>
  <c r="H343" i="1" s="1"/>
  <c r="H325" i="18" s="1"/>
  <c r="Y335" i="1"/>
  <c r="H335" i="1" s="1"/>
  <c r="H317" i="18" s="1"/>
  <c r="Y331" i="1"/>
  <c r="Y327" i="1"/>
  <c r="H327" i="1" s="1"/>
  <c r="H309" i="18" s="1"/>
  <c r="D8" i="12"/>
  <c r="D9" i="12"/>
  <c r="D13" i="12"/>
  <c r="D17" i="12"/>
  <c r="D21" i="12"/>
  <c r="D25" i="12"/>
  <c r="D29" i="12"/>
  <c r="D33" i="12"/>
  <c r="D37" i="12"/>
  <c r="D41" i="12"/>
  <c r="D45" i="12"/>
  <c r="D49" i="12"/>
  <c r="D53" i="12"/>
  <c r="D57" i="12"/>
  <c r="D61" i="12"/>
  <c r="D65" i="12"/>
  <c r="D69" i="12"/>
  <c r="D73" i="12"/>
  <c r="D77" i="12"/>
  <c r="D81" i="12"/>
  <c r="D85" i="12"/>
  <c r="D89" i="12"/>
  <c r="D93" i="12"/>
  <c r="D97" i="12"/>
  <c r="D101" i="12"/>
  <c r="D105" i="12"/>
  <c r="D109" i="12"/>
  <c r="D113" i="12"/>
  <c r="D117" i="12"/>
  <c r="D121" i="12"/>
  <c r="D125" i="12"/>
  <c r="D129" i="12"/>
  <c r="D133" i="12"/>
  <c r="D137" i="12"/>
  <c r="D141" i="12"/>
  <c r="D145" i="12"/>
  <c r="D149" i="12"/>
  <c r="D153" i="12"/>
  <c r="D157" i="12"/>
  <c r="D161" i="12"/>
  <c r="D165" i="12"/>
  <c r="D169" i="12"/>
  <c r="D173" i="12"/>
  <c r="D177" i="12"/>
  <c r="D181" i="12"/>
  <c r="D185" i="12"/>
  <c r="D189" i="12"/>
  <c r="D193" i="12"/>
  <c r="D197" i="12"/>
  <c r="D201" i="12"/>
  <c r="D205" i="12"/>
  <c r="D209" i="12"/>
  <c r="D213" i="12"/>
  <c r="D217" i="12"/>
  <c r="D221" i="12"/>
  <c r="D225" i="12"/>
  <c r="D229" i="12"/>
  <c r="D233" i="12"/>
  <c r="D237" i="12"/>
  <c r="D241" i="12"/>
  <c r="D245" i="12"/>
  <c r="D249" i="12"/>
  <c r="D253" i="12"/>
  <c r="D257" i="12"/>
  <c r="D261" i="12"/>
  <c r="D265" i="12"/>
  <c r="D269" i="12"/>
  <c r="D273" i="12"/>
  <c r="D277" i="12"/>
  <c r="D281" i="12"/>
  <c r="D285" i="12"/>
  <c r="D289" i="12"/>
  <c r="D293" i="12"/>
  <c r="D297" i="12"/>
  <c r="D301" i="12"/>
  <c r="D305" i="12"/>
  <c r="D309" i="12"/>
  <c r="D313" i="12"/>
  <c r="D317" i="12"/>
  <c r="D321" i="12"/>
  <c r="D325" i="12"/>
  <c r="D329" i="12"/>
  <c r="D333" i="12"/>
  <c r="D337" i="12"/>
  <c r="D341" i="12"/>
  <c r="D345" i="12"/>
  <c r="D10" i="12"/>
  <c r="D15" i="12"/>
  <c r="D20" i="12"/>
  <c r="D26" i="12"/>
  <c r="D31" i="12"/>
  <c r="D36" i="12"/>
  <c r="D42" i="12"/>
  <c r="D47" i="12"/>
  <c r="D52" i="12"/>
  <c r="D58" i="12"/>
  <c r="D63" i="12"/>
  <c r="D68" i="12"/>
  <c r="D74" i="12"/>
  <c r="D79" i="12"/>
  <c r="D84" i="12"/>
  <c r="D90" i="12"/>
  <c r="D95" i="12"/>
  <c r="D100" i="12"/>
  <c r="D106" i="12"/>
  <c r="D111" i="12"/>
  <c r="D116" i="12"/>
  <c r="D122" i="12"/>
  <c r="D127" i="12"/>
  <c r="D132" i="12"/>
  <c r="D138" i="12"/>
  <c r="D143" i="12"/>
  <c r="D148" i="12"/>
  <c r="D154" i="12"/>
  <c r="D159" i="12"/>
  <c r="D164" i="12"/>
  <c r="D170" i="12"/>
  <c r="D175" i="12"/>
  <c r="D180" i="12"/>
  <c r="D186" i="12"/>
  <c r="D191" i="12"/>
  <c r="D196" i="12"/>
  <c r="D202" i="12"/>
  <c r="D207" i="12"/>
  <c r="D212" i="12"/>
  <c r="D218" i="12"/>
  <c r="D223" i="12"/>
  <c r="D228" i="12"/>
  <c r="D234" i="12"/>
  <c r="D239" i="12"/>
  <c r="D244" i="12"/>
  <c r="D250" i="12"/>
  <c r="D255" i="12"/>
  <c r="D260" i="12"/>
  <c r="D266" i="12"/>
  <c r="D271" i="12"/>
  <c r="D276" i="12"/>
  <c r="D282" i="12"/>
  <c r="D287" i="12"/>
  <c r="D292" i="12"/>
  <c r="D298" i="12"/>
  <c r="D303" i="12"/>
  <c r="D308" i="12"/>
  <c r="D314" i="12"/>
  <c r="D319" i="12"/>
  <c r="D324" i="12"/>
  <c r="D330" i="12"/>
  <c r="D335" i="12"/>
  <c r="D340" i="12"/>
  <c r="D346" i="12"/>
  <c r="D350" i="12"/>
  <c r="D354" i="12"/>
  <c r="D11" i="12"/>
  <c r="D16" i="12"/>
  <c r="D22" i="12"/>
  <c r="D27" i="12"/>
  <c r="D32" i="12"/>
  <c r="D38" i="12"/>
  <c r="D43" i="12"/>
  <c r="D48" i="12"/>
  <c r="D54" i="12"/>
  <c r="D59" i="12"/>
  <c r="D64" i="12"/>
  <c r="D70" i="12"/>
  <c r="D75" i="12"/>
  <c r="D80" i="12"/>
  <c r="D86" i="12"/>
  <c r="D91" i="12"/>
  <c r="D96" i="12"/>
  <c r="D102" i="12"/>
  <c r="D107" i="12"/>
  <c r="D112" i="12"/>
  <c r="D118" i="12"/>
  <c r="D123" i="12"/>
  <c r="D128" i="12"/>
  <c r="D134" i="12"/>
  <c r="D139" i="12"/>
  <c r="D144" i="12"/>
  <c r="D150" i="12"/>
  <c r="D155" i="12"/>
  <c r="D160" i="12"/>
  <c r="D166" i="12"/>
  <c r="D171" i="12"/>
  <c r="D176" i="12"/>
  <c r="D182" i="12"/>
  <c r="D187" i="12"/>
  <c r="D192" i="12"/>
  <c r="D198" i="12"/>
  <c r="D203" i="12"/>
  <c r="D208" i="12"/>
  <c r="D214" i="12"/>
  <c r="D219" i="12"/>
  <c r="D224" i="12"/>
  <c r="D230" i="12"/>
  <c r="D235" i="12"/>
  <c r="D240" i="12"/>
  <c r="D246" i="12"/>
  <c r="D251" i="12"/>
  <c r="D256" i="12"/>
  <c r="D262" i="12"/>
  <c r="D267" i="12"/>
  <c r="D272" i="12"/>
  <c r="D278" i="12"/>
  <c r="D283" i="12"/>
  <c r="D288" i="12"/>
  <c r="D294" i="12"/>
  <c r="D299" i="12"/>
  <c r="D304" i="12"/>
  <c r="D310" i="12"/>
  <c r="D315" i="12"/>
  <c r="D320" i="12"/>
  <c r="D326" i="12"/>
  <c r="D331" i="12"/>
  <c r="D336" i="12"/>
  <c r="D342" i="12"/>
  <c r="D347" i="12"/>
  <c r="D351" i="12"/>
  <c r="D355" i="12"/>
  <c r="D12" i="12"/>
  <c r="D18" i="12"/>
  <c r="D23" i="12"/>
  <c r="D28" i="12"/>
  <c r="D34" i="12"/>
  <c r="D39" i="12"/>
  <c r="D44" i="12"/>
  <c r="D50" i="12"/>
  <c r="D55" i="12"/>
  <c r="D60" i="12"/>
  <c r="D66" i="12"/>
  <c r="D71" i="12"/>
  <c r="D76" i="12"/>
  <c r="D82" i="12"/>
  <c r="D87" i="12"/>
  <c r="D92" i="12"/>
  <c r="D98" i="12"/>
  <c r="D103" i="12"/>
  <c r="D108" i="12"/>
  <c r="D114" i="12"/>
  <c r="D119" i="12"/>
  <c r="D124" i="12"/>
  <c r="D130" i="12"/>
  <c r="D135" i="12"/>
  <c r="D140" i="12"/>
  <c r="D146" i="12"/>
  <c r="D151" i="12"/>
  <c r="D156" i="12"/>
  <c r="D162" i="12"/>
  <c r="D167" i="12"/>
  <c r="D172" i="12"/>
  <c r="D178" i="12"/>
  <c r="D183" i="12"/>
  <c r="D188" i="12"/>
  <c r="D194" i="12"/>
  <c r="D199" i="12"/>
  <c r="D204" i="12"/>
  <c r="D210" i="12"/>
  <c r="D14" i="12"/>
  <c r="D35" i="12"/>
  <c r="D56" i="12"/>
  <c r="D78" i="12"/>
  <c r="D99" i="12"/>
  <c r="D120" i="12"/>
  <c r="D142" i="12"/>
  <c r="D163" i="12"/>
  <c r="D184" i="12"/>
  <c r="D206" i="12"/>
  <c r="D220" i="12"/>
  <c r="D231" i="12"/>
  <c r="D242" i="12"/>
  <c r="D252" i="12"/>
  <c r="D263" i="12"/>
  <c r="D274" i="12"/>
  <c r="D284" i="12"/>
  <c r="D295" i="12"/>
  <c r="D306" i="12"/>
  <c r="D316" i="12"/>
  <c r="D327" i="12"/>
  <c r="D338" i="12"/>
  <c r="D348" i="12"/>
  <c r="D356" i="12"/>
  <c r="D19" i="12"/>
  <c r="D40" i="12"/>
  <c r="D62" i="12"/>
  <c r="D83" i="12"/>
  <c r="D104" i="12"/>
  <c r="D126" i="12"/>
  <c r="D147" i="12"/>
  <c r="D168" i="12"/>
  <c r="D190" i="12"/>
  <c r="D211" i="12"/>
  <c r="D222" i="12"/>
  <c r="D232" i="12"/>
  <c r="D243" i="12"/>
  <c r="D254" i="12"/>
  <c r="D264" i="12"/>
  <c r="D275" i="12"/>
  <c r="D286" i="12"/>
  <c r="D296" i="12"/>
  <c r="D307" i="12"/>
  <c r="D318" i="12"/>
  <c r="D328" i="12"/>
  <c r="D339" i="12"/>
  <c r="D349" i="12"/>
  <c r="D24" i="12"/>
  <c r="D46" i="12"/>
  <c r="D67" i="12"/>
  <c r="D88" i="12"/>
  <c r="D110" i="12"/>
  <c r="D131" i="12"/>
  <c r="D152" i="12"/>
  <c r="D174" i="12"/>
  <c r="D195" i="12"/>
  <c r="D215" i="12"/>
  <c r="D226" i="12"/>
  <c r="D236" i="12"/>
  <c r="D247" i="12"/>
  <c r="D258" i="12"/>
  <c r="D268" i="12"/>
  <c r="D279" i="12"/>
  <c r="D290" i="12"/>
  <c r="D300" i="12"/>
  <c r="D311" i="12"/>
  <c r="D322" i="12"/>
  <c r="D332" i="12"/>
  <c r="D343" i="12"/>
  <c r="D352" i="12"/>
  <c r="D30" i="12"/>
  <c r="D51" i="12"/>
  <c r="D72" i="12"/>
  <c r="D94" i="12"/>
  <c r="D115" i="12"/>
  <c r="D136" i="12"/>
  <c r="D158" i="12"/>
  <c r="D179" i="12"/>
  <c r="D200" i="12"/>
  <c r="D216" i="12"/>
  <c r="D227" i="12"/>
  <c r="D238" i="12"/>
  <c r="D248" i="12"/>
  <c r="D259" i="12"/>
  <c r="D270" i="12"/>
  <c r="D280" i="12"/>
  <c r="D291" i="12"/>
  <c r="D302" i="12"/>
  <c r="D312" i="12"/>
  <c r="D323" i="12"/>
  <c r="D334" i="12"/>
  <c r="D344" i="12"/>
  <c r="D353" i="12"/>
  <c r="N456" i="21"/>
  <c r="N452" i="21"/>
  <c r="Y365" i="1"/>
  <c r="H365" i="1" s="1"/>
  <c r="H347" i="18" s="1"/>
  <c r="Y356" i="1"/>
  <c r="H356" i="1"/>
  <c r="H338" i="18" s="1"/>
  <c r="Y271" i="1"/>
  <c r="H271" i="1" s="1"/>
  <c r="H253" i="18" s="1"/>
  <c r="H359" i="1"/>
  <c r="H341" i="18" s="1"/>
  <c r="H357" i="1"/>
  <c r="H339" i="18" s="1"/>
  <c r="H374" i="1"/>
  <c r="H356" i="18" s="1"/>
  <c r="Y547" i="1"/>
  <c r="H547" i="1" s="1"/>
  <c r="H529" i="18" s="1"/>
  <c r="Y542" i="1"/>
  <c r="H542" i="1" s="1"/>
  <c r="H524" i="18" s="1"/>
  <c r="Y536" i="1"/>
  <c r="H536" i="1" s="1"/>
  <c r="H518" i="18" s="1"/>
  <c r="Y488" i="1"/>
  <c r="H488" i="1" s="1"/>
  <c r="H470" i="18" s="1"/>
  <c r="Y466" i="1"/>
  <c r="H466" i="1" s="1"/>
  <c r="H448" i="18" s="1"/>
  <c r="Y410" i="1"/>
  <c r="H410" i="1" s="1"/>
  <c r="H392" i="18" s="1"/>
  <c r="Y120" i="1"/>
  <c r="H120" i="1" s="1"/>
  <c r="H102" i="18" s="1"/>
  <c r="Y320" i="1"/>
  <c r="H320" i="1" s="1"/>
  <c r="H302" i="18" s="1"/>
  <c r="Y316" i="1"/>
  <c r="H316" i="1" s="1"/>
  <c r="H298" i="18" s="1"/>
  <c r="Y304" i="1"/>
  <c r="H304" i="1" s="1"/>
  <c r="H286" i="18" s="1"/>
  <c r="Y292" i="1"/>
  <c r="H292" i="1" s="1"/>
  <c r="H274" i="18" s="1"/>
  <c r="Y284" i="1"/>
  <c r="H284" i="1" s="1"/>
  <c r="H266" i="18" s="1"/>
  <c r="Y280" i="1"/>
  <c r="H280" i="1" s="1"/>
  <c r="H262" i="18" s="1"/>
  <c r="Y272" i="1"/>
  <c r="H272" i="1" s="1"/>
  <c r="H254" i="18" s="1"/>
  <c r="Y268" i="1"/>
  <c r="H268" i="1" s="1"/>
  <c r="H250" i="18" s="1"/>
  <c r="Y264" i="1"/>
  <c r="H264" i="1" s="1"/>
  <c r="H246" i="18" s="1"/>
  <c r="Y256" i="1"/>
  <c r="H256" i="1" s="1"/>
  <c r="H238" i="18" s="1"/>
  <c r="H348" i="1"/>
  <c r="H330" i="18" s="1"/>
  <c r="Y555" i="1"/>
  <c r="H555" i="1" s="1"/>
  <c r="H537" i="18" s="1"/>
  <c r="Y550" i="1"/>
  <c r="H550" i="1" s="1"/>
  <c r="H532" i="18" s="1"/>
  <c r="Y539" i="1"/>
  <c r="H539" i="1" s="1"/>
  <c r="H521" i="18" s="1"/>
  <c r="Y519" i="1"/>
  <c r="Y467" i="1"/>
  <c r="H467" i="1" s="1"/>
  <c r="H449" i="18" s="1"/>
  <c r="Y462" i="1"/>
  <c r="H462" i="1" s="1"/>
  <c r="H444" i="18" s="1"/>
  <c r="Y526" i="1"/>
  <c r="H526" i="1" s="1"/>
  <c r="H508" i="18" s="1"/>
  <c r="Y522" i="1"/>
  <c r="H522" i="1" s="1"/>
  <c r="H504" i="18" s="1"/>
  <c r="Y487" i="1"/>
  <c r="Y484" i="1"/>
  <c r="H484" i="1" s="1"/>
  <c r="H466" i="18" s="1"/>
  <c r="Y411" i="1"/>
  <c r="H411" i="1" s="1"/>
  <c r="H393" i="18" s="1"/>
  <c r="Y387" i="1"/>
  <c r="H387" i="1" s="1"/>
  <c r="H369" i="18" s="1"/>
  <c r="Y297" i="1"/>
  <c r="H297" i="1" s="1"/>
  <c r="H279" i="18" s="1"/>
  <c r="Y309" i="1"/>
  <c r="H309" i="1" s="1"/>
  <c r="H291" i="18" s="1"/>
  <c r="Y267" i="1"/>
  <c r="H267" i="1" s="1"/>
  <c r="H249" i="18" s="1"/>
  <c r="Y255" i="1"/>
  <c r="H255" i="1" s="1"/>
  <c r="H237" i="18" s="1"/>
  <c r="Y247" i="1"/>
  <c r="H247" i="1" s="1"/>
  <c r="H229" i="18" s="1"/>
  <c r="Y237" i="1"/>
  <c r="H237" i="1" s="1"/>
  <c r="H219" i="18" s="1"/>
  <c r="Y229" i="1"/>
  <c r="H229" i="1" s="1"/>
  <c r="H211" i="18" s="1"/>
  <c r="Y221" i="1"/>
  <c r="H221" i="1" s="1"/>
  <c r="H203" i="18" s="1"/>
  <c r="Y213" i="1"/>
  <c r="H213" i="1" s="1"/>
  <c r="H195" i="18" s="1"/>
  <c r="Y205" i="1"/>
  <c r="H205" i="1" s="1"/>
  <c r="H187" i="18" s="1"/>
  <c r="Y197" i="1"/>
  <c r="H197" i="1" s="1"/>
  <c r="H179" i="18" s="1"/>
  <c r="Y189" i="1"/>
  <c r="Y177" i="1"/>
  <c r="H177" i="1" s="1"/>
  <c r="H159" i="18" s="1"/>
  <c r="Y161" i="1"/>
  <c r="H161" i="1" s="1"/>
  <c r="H143" i="18" s="1"/>
  <c r="Y375" i="1"/>
  <c r="H375" i="1" s="1"/>
  <c r="H357" i="18" s="1"/>
  <c r="Y520" i="1"/>
  <c r="H520" i="1" s="1"/>
  <c r="H502" i="18" s="1"/>
  <c r="Y515" i="1"/>
  <c r="H515" i="1" s="1"/>
  <c r="H497" i="18" s="1"/>
  <c r="Y477" i="1"/>
  <c r="H477" i="1" s="1"/>
  <c r="H459" i="18" s="1"/>
  <c r="Y463" i="1"/>
  <c r="H463" i="1" s="1"/>
  <c r="H445" i="18" s="1"/>
  <c r="Y454" i="1"/>
  <c r="H454" i="1" s="1"/>
  <c r="H436" i="18" s="1"/>
  <c r="Y443" i="1"/>
  <c r="H443" i="1" s="1"/>
  <c r="H425" i="18" s="1"/>
  <c r="Y439" i="1"/>
  <c r="H439" i="1" s="1"/>
  <c r="H421" i="18" s="1"/>
  <c r="Y418" i="1"/>
  <c r="H418" i="1" s="1"/>
  <c r="H400" i="18" s="1"/>
  <c r="Y401" i="1"/>
  <c r="H401" i="1" s="1"/>
  <c r="H383" i="18" s="1"/>
  <c r="Y400" i="1"/>
  <c r="H400" i="1" s="1"/>
  <c r="H382" i="18" s="1"/>
  <c r="Y188" i="1"/>
  <c r="H188" i="1" s="1"/>
  <c r="H170" i="18" s="1"/>
  <c r="Y191" i="1"/>
  <c r="H191" i="1" s="1"/>
  <c r="H173" i="18" s="1"/>
  <c r="Y204" i="1"/>
  <c r="H204" i="1" s="1"/>
  <c r="H186" i="18" s="1"/>
  <c r="Y254" i="1"/>
  <c r="H254" i="1" s="1"/>
  <c r="H236" i="18" s="1"/>
  <c r="Y265" i="1"/>
  <c r="H265" i="1" s="1"/>
  <c r="H247" i="18" s="1"/>
  <c r="Y273" i="1"/>
  <c r="H273" i="1" s="1"/>
  <c r="H255" i="18" s="1"/>
  <c r="Y285" i="1"/>
  <c r="H285" i="1" s="1"/>
  <c r="H267" i="18" s="1"/>
  <c r="Y287" i="1"/>
  <c r="H287" i="1" s="1"/>
  <c r="H269" i="18" s="1"/>
  <c r="Y299" i="1"/>
  <c r="H299" i="1" s="1"/>
  <c r="H281" i="18" s="1"/>
  <c r="Y305" i="1"/>
  <c r="H305" i="1" s="1"/>
  <c r="H287" i="18" s="1"/>
  <c r="Y317" i="1"/>
  <c r="H317" i="1" s="1"/>
  <c r="H299" i="18" s="1"/>
  <c r="Y319" i="1"/>
  <c r="H319" i="1" s="1"/>
  <c r="H301" i="18" s="1"/>
  <c r="Y530" i="1"/>
  <c r="H530" i="1" s="1"/>
  <c r="H512" i="18" s="1"/>
  <c r="Y516" i="1"/>
  <c r="H516" i="1" s="1"/>
  <c r="H498" i="18" s="1"/>
  <c r="Y510" i="1"/>
  <c r="H510" i="1" s="1"/>
  <c r="H492" i="18" s="1"/>
  <c r="Y508" i="1"/>
  <c r="H508" i="1" s="1"/>
  <c r="H490" i="18" s="1"/>
  <c r="Y499" i="1"/>
  <c r="H499" i="1" s="1"/>
  <c r="H481" i="18" s="1"/>
  <c r="Y475" i="1"/>
  <c r="H475" i="1" s="1"/>
  <c r="H457" i="18" s="1"/>
  <c r="Y471" i="1"/>
  <c r="H471" i="1" s="1"/>
  <c r="H453" i="18" s="1"/>
  <c r="Y456" i="1"/>
  <c r="H456" i="1" s="1"/>
  <c r="H438" i="18" s="1"/>
  <c r="Y441" i="1"/>
  <c r="H441" i="1" s="1"/>
  <c r="H423" i="18" s="1"/>
  <c r="Y430" i="1"/>
  <c r="Y423" i="1"/>
  <c r="H423" i="1" s="1"/>
  <c r="H405" i="18" s="1"/>
  <c r="Y398" i="1"/>
  <c r="H398" i="1" s="1"/>
  <c r="H380" i="18" s="1"/>
  <c r="Y391" i="1"/>
  <c r="H391" i="1" s="1"/>
  <c r="H373" i="18" s="1"/>
  <c r="Y385" i="1"/>
  <c r="H385" i="1" s="1"/>
  <c r="H367" i="18" s="1"/>
  <c r="Y233" i="1"/>
  <c r="H233" i="1" s="1"/>
  <c r="H215" i="18" s="1"/>
  <c r="Y225" i="1"/>
  <c r="H225" i="1" s="1"/>
  <c r="H207" i="18" s="1"/>
  <c r="Y217" i="1"/>
  <c r="H217" i="1" s="1"/>
  <c r="H199" i="18" s="1"/>
  <c r="Y209" i="1"/>
  <c r="H209" i="1" s="1"/>
  <c r="H191" i="18" s="1"/>
  <c r="Y201" i="1"/>
  <c r="H201" i="1" s="1"/>
  <c r="H183" i="18" s="1"/>
  <c r="Y193" i="1"/>
  <c r="H193" i="1" s="1"/>
  <c r="H175" i="18" s="1"/>
  <c r="Y185" i="1"/>
  <c r="H185" i="1" s="1"/>
  <c r="H167" i="18" s="1"/>
  <c r="Y169" i="1"/>
  <c r="H169" i="1" s="1"/>
  <c r="H151" i="18" s="1"/>
  <c r="Y275" i="1"/>
  <c r="H275" i="1" s="1"/>
  <c r="H257" i="18" s="1"/>
  <c r="H307" i="1"/>
  <c r="H289" i="18" s="1"/>
  <c r="Y262" i="1"/>
  <c r="H262" i="1" s="1"/>
  <c r="H244" i="18" s="1"/>
  <c r="Y246" i="1"/>
  <c r="H246" i="1" s="1"/>
  <c r="H228" i="18" s="1"/>
  <c r="Y240" i="1"/>
  <c r="H240" i="1" s="1"/>
  <c r="H222" i="18" s="1"/>
  <c r="Y236" i="1"/>
  <c r="H236" i="1" s="1"/>
  <c r="H218" i="18" s="1"/>
  <c r="Y232" i="1"/>
  <c r="H232" i="1" s="1"/>
  <c r="H214" i="18" s="1"/>
  <c r="Y228" i="1"/>
  <c r="H228" i="1" s="1"/>
  <c r="H210" i="18" s="1"/>
  <c r="Y224" i="1"/>
  <c r="H224" i="1" s="1"/>
  <c r="H206" i="18" s="1"/>
  <c r="Y220" i="1"/>
  <c r="H220" i="1" s="1"/>
  <c r="H202" i="18" s="1"/>
  <c r="Y216" i="1"/>
  <c r="Y212" i="1"/>
  <c r="H212" i="1" s="1"/>
  <c r="H194" i="18" s="1"/>
  <c r="Y208" i="1"/>
  <c r="H208" i="1" s="1"/>
  <c r="H190" i="18" s="1"/>
  <c r="Y196" i="1"/>
  <c r="H196" i="1" s="1"/>
  <c r="H178" i="18" s="1"/>
  <c r="Y192" i="1"/>
  <c r="H192" i="1" s="1"/>
  <c r="H174" i="18" s="1"/>
  <c r="Y184" i="1"/>
  <c r="H184" i="1" s="1"/>
  <c r="H166" i="18" s="1"/>
  <c r="Y180" i="1"/>
  <c r="H180" i="1" s="1"/>
  <c r="H162" i="18" s="1"/>
  <c r="Y176" i="1"/>
  <c r="H176" i="1" s="1"/>
  <c r="H158" i="18" s="1"/>
  <c r="Y172" i="1"/>
  <c r="H172" i="1" s="1"/>
  <c r="H154" i="18" s="1"/>
  <c r="Y168" i="1"/>
  <c r="H168" i="1" s="1"/>
  <c r="H150" i="18" s="1"/>
  <c r="Y164" i="1"/>
  <c r="H164" i="1" s="1"/>
  <c r="H146" i="18" s="1"/>
  <c r="Y160" i="1"/>
  <c r="H160" i="1" s="1"/>
  <c r="H142" i="18" s="1"/>
  <c r="Y156" i="1"/>
  <c r="H156" i="1" s="1"/>
  <c r="H138" i="18" s="1"/>
  <c r="Y152" i="1"/>
  <c r="H152" i="1" s="1"/>
  <c r="H134" i="18" s="1"/>
  <c r="H189" i="1"/>
  <c r="H171" i="18" s="1"/>
  <c r="H279" i="1"/>
  <c r="H261" i="18" s="1"/>
  <c r="Y291" i="1"/>
  <c r="H291" i="1" s="1"/>
  <c r="H273" i="18" s="1"/>
  <c r="Y323" i="1"/>
  <c r="Y260" i="1"/>
  <c r="H260" i="1" s="1"/>
  <c r="H242" i="18" s="1"/>
  <c r="Y248" i="1"/>
  <c r="H248" i="1" s="1"/>
  <c r="H230" i="18" s="1"/>
  <c r="Y244" i="1"/>
  <c r="H244" i="1" s="1"/>
  <c r="H226" i="18" s="1"/>
  <c r="Y238" i="1"/>
  <c r="H238" i="1" s="1"/>
  <c r="H220" i="18" s="1"/>
  <c r="Y230" i="1"/>
  <c r="H230" i="1" s="1"/>
  <c r="H212" i="18" s="1"/>
  <c r="Y222" i="1"/>
  <c r="H222" i="1" s="1"/>
  <c r="H204" i="18" s="1"/>
  <c r="Y218" i="1"/>
  <c r="H218" i="1" s="1"/>
  <c r="H200" i="18" s="1"/>
  <c r="Y214" i="1"/>
  <c r="H214" i="1" s="1"/>
  <c r="H196" i="18" s="1"/>
  <c r="Y210" i="1"/>
  <c r="H210" i="1" s="1"/>
  <c r="H192" i="18" s="1"/>
  <c r="Y206" i="1"/>
  <c r="H206" i="1" s="1"/>
  <c r="H188" i="18" s="1"/>
  <c r="Y202" i="1"/>
  <c r="H202" i="1" s="1"/>
  <c r="H184" i="18" s="1"/>
  <c r="Y198" i="1"/>
  <c r="H198" i="1" s="1"/>
  <c r="H180" i="18" s="1"/>
  <c r="Y194" i="1"/>
  <c r="H194" i="1" s="1"/>
  <c r="H176" i="18" s="1"/>
  <c r="Y190" i="1"/>
  <c r="H190" i="1" s="1"/>
  <c r="H172" i="18" s="1"/>
  <c r="Y30" i="1"/>
  <c r="H30" i="1" s="1"/>
  <c r="H12" i="18" s="1"/>
  <c r="Y44" i="1"/>
  <c r="H44" i="1" s="1"/>
  <c r="H26" i="18" s="1"/>
  <c r="Y46" i="1"/>
  <c r="H46" i="1" s="1"/>
  <c r="H28" i="18" s="1"/>
  <c r="Y54" i="1"/>
  <c r="H54" i="1" s="1"/>
  <c r="H36" i="18" s="1"/>
  <c r="Y60" i="1"/>
  <c r="H60" i="1" s="1"/>
  <c r="H42" i="18" s="1"/>
  <c r="Y62" i="1"/>
  <c r="H62" i="1" s="1"/>
  <c r="H44" i="18" s="1"/>
  <c r="Y84" i="1"/>
  <c r="H84" i="1" s="1"/>
  <c r="H66" i="18" s="1"/>
  <c r="Y92" i="1"/>
  <c r="H92" i="1" s="1"/>
  <c r="H74" i="18" s="1"/>
  <c r="Y100" i="1"/>
  <c r="H100" i="1" s="1"/>
  <c r="H82" i="18" s="1"/>
  <c r="Y108" i="1"/>
  <c r="H108" i="1" s="1"/>
  <c r="H90" i="18" s="1"/>
  <c r="Y116" i="1"/>
  <c r="H116" i="1" s="1"/>
  <c r="H98" i="18" s="1"/>
  <c r="Y118" i="1"/>
  <c r="H118" i="1" s="1"/>
  <c r="H100" i="18" s="1"/>
  <c r="Y124" i="1"/>
  <c r="H124" i="1" s="1"/>
  <c r="H106" i="18" s="1"/>
  <c r="Y141" i="1"/>
  <c r="H141" i="1" s="1"/>
  <c r="H123" i="18" s="1"/>
  <c r="Y149" i="1"/>
  <c r="H149" i="1" s="1"/>
  <c r="H131" i="18" s="1"/>
  <c r="Y159" i="1"/>
  <c r="H159" i="1" s="1"/>
  <c r="H141" i="18" s="1"/>
  <c r="Y165" i="1"/>
  <c r="H165" i="1" s="1"/>
  <c r="H147" i="18" s="1"/>
  <c r="Y173" i="1"/>
  <c r="H173" i="1" s="1"/>
  <c r="H155" i="18" s="1"/>
  <c r="Y175" i="1"/>
  <c r="H175" i="1" s="1"/>
  <c r="H157" i="18" s="1"/>
  <c r="Y181" i="1"/>
  <c r="H181" i="1" s="1"/>
  <c r="H163" i="18" s="1"/>
  <c r="Y261" i="1"/>
  <c r="H261" i="1" s="1"/>
  <c r="H243" i="18" s="1"/>
  <c r="Y263" i="1"/>
  <c r="H263" i="1" s="1"/>
  <c r="H245" i="18" s="1"/>
  <c r="Y474" i="1"/>
  <c r="H474" i="1" s="1"/>
  <c r="H456" i="18" s="1"/>
  <c r="Y470" i="1"/>
  <c r="H470" i="1" s="1"/>
  <c r="H452" i="18" s="1"/>
  <c r="Y459" i="1"/>
  <c r="H459" i="1" s="1"/>
  <c r="H441" i="18" s="1"/>
  <c r="Y455" i="1"/>
  <c r="H455" i="1" s="1"/>
  <c r="H437" i="18" s="1"/>
  <c r="H430" i="1"/>
  <c r="H412" i="18" s="1"/>
  <c r="Y422" i="1"/>
  <c r="H422" i="1" s="1"/>
  <c r="H404" i="18" s="1"/>
  <c r="Y415" i="1"/>
  <c r="H415" i="1" s="1"/>
  <c r="H397" i="18" s="1"/>
  <c r="Y390" i="1"/>
  <c r="H390" i="1" s="1"/>
  <c r="H372" i="18" s="1"/>
  <c r="Y383" i="1"/>
  <c r="H383" i="1" s="1"/>
  <c r="H365" i="18" s="1"/>
  <c r="Y148" i="1"/>
  <c r="H148" i="1" s="1"/>
  <c r="H130" i="18" s="1"/>
  <c r="Y144" i="1"/>
  <c r="H144" i="1" s="1"/>
  <c r="H126" i="18" s="1"/>
  <c r="Y140" i="1"/>
  <c r="H140" i="1" s="1"/>
  <c r="H122" i="18" s="1"/>
  <c r="Y135" i="1"/>
  <c r="H135" i="1" s="1"/>
  <c r="H117" i="18" s="1"/>
  <c r="Y131" i="1"/>
  <c r="H131" i="1" s="1"/>
  <c r="H113" i="18" s="1"/>
  <c r="Y127" i="1"/>
  <c r="H127" i="1" s="1"/>
  <c r="H109" i="18" s="1"/>
  <c r="Y123" i="1"/>
  <c r="H123" i="1" s="1"/>
  <c r="H105" i="18" s="1"/>
  <c r="Y119" i="1"/>
  <c r="H119" i="1" s="1"/>
  <c r="H101" i="18" s="1"/>
  <c r="Y115" i="1"/>
  <c r="H115" i="1" s="1"/>
  <c r="H97" i="18" s="1"/>
  <c r="Y111" i="1"/>
  <c r="H111" i="1" s="1"/>
  <c r="H93" i="18" s="1"/>
  <c r="Y107" i="1"/>
  <c r="H107" i="1" s="1"/>
  <c r="H89" i="18" s="1"/>
  <c r="Y103" i="1"/>
  <c r="H103" i="1" s="1"/>
  <c r="H85" i="18" s="1"/>
  <c r="Y99" i="1"/>
  <c r="H99" i="1" s="1"/>
  <c r="H81" i="18" s="1"/>
  <c r="Y95" i="1"/>
  <c r="H95" i="1" s="1"/>
  <c r="H77" i="18" s="1"/>
  <c r="Y91" i="1"/>
  <c r="H91" i="1" s="1"/>
  <c r="H73" i="18" s="1"/>
  <c r="Y87" i="1"/>
  <c r="H87" i="1" s="1"/>
  <c r="H69" i="18" s="1"/>
  <c r="Y83" i="1"/>
  <c r="H83" i="1" s="1"/>
  <c r="H65" i="18" s="1"/>
  <c r="Y79" i="1"/>
  <c r="H79" i="1" s="1"/>
  <c r="H61" i="18" s="1"/>
  <c r="Y75" i="1"/>
  <c r="H75" i="1" s="1"/>
  <c r="H57" i="18" s="1"/>
  <c r="Y71" i="1"/>
  <c r="H71" i="1" s="1"/>
  <c r="H53" i="18" s="1"/>
  <c r="Y67" i="1"/>
  <c r="H67" i="1" s="1"/>
  <c r="H49" i="18" s="1"/>
  <c r="Y63" i="1"/>
  <c r="H63" i="1" s="1"/>
  <c r="H45" i="18" s="1"/>
  <c r="Y59" i="1"/>
  <c r="H59" i="1" s="1"/>
  <c r="H41" i="18" s="1"/>
  <c r="Y55" i="1"/>
  <c r="H55" i="1" s="1"/>
  <c r="H37" i="18" s="1"/>
  <c r="Y51" i="1"/>
  <c r="H51" i="1" s="1"/>
  <c r="H33" i="18" s="1"/>
  <c r="Y47" i="1"/>
  <c r="H47" i="1" s="1"/>
  <c r="H29" i="18" s="1"/>
  <c r="Y43" i="1"/>
  <c r="H43" i="1" s="1"/>
  <c r="H25" i="18" s="1"/>
  <c r="Y39" i="1"/>
  <c r="H39" i="1" s="1"/>
  <c r="H21" i="18" s="1"/>
  <c r="Y35" i="1"/>
  <c r="H35" i="1" s="1"/>
  <c r="H17" i="18" s="1"/>
  <c r="Y31" i="1"/>
  <c r="H31" i="1" s="1"/>
  <c r="H13" i="18" s="1"/>
  <c r="Y27" i="1"/>
  <c r="H27" i="1" s="1"/>
  <c r="H9" i="18" s="1"/>
  <c r="Y21" i="1"/>
  <c r="H21" i="1" s="1"/>
  <c r="H3" i="18" s="1"/>
  <c r="Y34" i="1"/>
  <c r="H34" i="1" s="1"/>
  <c r="H16" i="18" s="1"/>
  <c r="Y40" i="1"/>
  <c r="H40" i="1" s="1"/>
  <c r="H22" i="18" s="1"/>
  <c r="Y48" i="1"/>
  <c r="H48" i="1" s="1"/>
  <c r="H30" i="18" s="1"/>
  <c r="Y56" i="1"/>
  <c r="H56" i="1" s="1"/>
  <c r="H38" i="18" s="1"/>
  <c r="Y58" i="1"/>
  <c r="H58" i="1" s="1"/>
  <c r="H40" i="18" s="1"/>
  <c r="Y64" i="1"/>
  <c r="H64" i="1" s="1"/>
  <c r="H46" i="18" s="1"/>
  <c r="Y66" i="1"/>
  <c r="H66" i="1" s="1"/>
  <c r="H48" i="18" s="1"/>
  <c r="Y72" i="1"/>
  <c r="H72" i="1" s="1"/>
  <c r="H54" i="18" s="1"/>
  <c r="Y80" i="1"/>
  <c r="H80" i="1" s="1"/>
  <c r="H62" i="18" s="1"/>
  <c r="Y82" i="1"/>
  <c r="H82" i="1" s="1"/>
  <c r="H64" i="18" s="1"/>
  <c r="Y90" i="1"/>
  <c r="Y96" i="1"/>
  <c r="H96" i="1" s="1"/>
  <c r="H78" i="18" s="1"/>
  <c r="Y104" i="1"/>
  <c r="H104" i="1" s="1"/>
  <c r="H86" i="18" s="1"/>
  <c r="Y106" i="1"/>
  <c r="H106" i="1" s="1"/>
  <c r="H88" i="18" s="1"/>
  <c r="Y112" i="1"/>
  <c r="H112" i="1" s="1"/>
  <c r="H94" i="18" s="1"/>
  <c r="Y128" i="1"/>
  <c r="H128" i="1" s="1"/>
  <c r="H110" i="18" s="1"/>
  <c r="Y145" i="1"/>
  <c r="H145" i="1" s="1"/>
  <c r="H127" i="18" s="1"/>
  <c r="Y153" i="1"/>
  <c r="H153" i="1" s="1"/>
  <c r="H135" i="18" s="1"/>
  <c r="Y155" i="1"/>
  <c r="H155" i="1" s="1"/>
  <c r="H137" i="18" s="1"/>
  <c r="Y171" i="1"/>
  <c r="H171" i="1" s="1"/>
  <c r="H153" i="18" s="1"/>
  <c r="Y187" i="1"/>
  <c r="H187" i="1" s="1"/>
  <c r="H169" i="18" s="1"/>
  <c r="Y195" i="1"/>
  <c r="H195" i="1" s="1"/>
  <c r="H177" i="18" s="1"/>
  <c r="Y200" i="1"/>
  <c r="H200" i="1" s="1"/>
  <c r="H182" i="18" s="1"/>
  <c r="Y203" i="1"/>
  <c r="H203" i="1" s="1"/>
  <c r="H185" i="18" s="1"/>
  <c r="Y207" i="1"/>
  <c r="H207" i="1" s="1"/>
  <c r="H189" i="18" s="1"/>
  <c r="Y211" i="1"/>
  <c r="H211" i="1" s="1"/>
  <c r="H193" i="18" s="1"/>
  <c r="Y215" i="1"/>
  <c r="H215" i="1" s="1"/>
  <c r="H197" i="18" s="1"/>
  <c r="Y219" i="1"/>
  <c r="H219" i="1" s="1"/>
  <c r="H201" i="18" s="1"/>
  <c r="Y223" i="1"/>
  <c r="H223" i="1" s="1"/>
  <c r="H205" i="18" s="1"/>
  <c r="Y227" i="1"/>
  <c r="H227" i="1" s="1"/>
  <c r="H209" i="18" s="1"/>
  <c r="Y231" i="1"/>
  <c r="H231" i="1" s="1"/>
  <c r="H213" i="18" s="1"/>
  <c r="Y235" i="1"/>
  <c r="H235" i="1" s="1"/>
  <c r="H217" i="18" s="1"/>
  <c r="Y239" i="1"/>
  <c r="H239" i="1" s="1"/>
  <c r="H221" i="18" s="1"/>
  <c r="Y245" i="1"/>
  <c r="H245" i="1" s="1"/>
  <c r="H227" i="18" s="1"/>
  <c r="Y249" i="1"/>
  <c r="H249" i="1" s="1"/>
  <c r="H231" i="18" s="1"/>
  <c r="Y253" i="1"/>
  <c r="H253" i="1" s="1"/>
  <c r="H235" i="18" s="1"/>
  <c r="Y563" i="1"/>
  <c r="H563" i="1" s="1"/>
  <c r="H545" i="18" s="1"/>
  <c r="Y558" i="1"/>
  <c r="H558" i="1" s="1"/>
  <c r="H540" i="18" s="1"/>
  <c r="Y535" i="1"/>
  <c r="H535" i="1" s="1"/>
  <c r="H517" i="18" s="1"/>
  <c r="Y511" i="1"/>
  <c r="H511" i="1" s="1"/>
  <c r="H493" i="18" s="1"/>
  <c r="Y504" i="1"/>
  <c r="H504" i="1" s="1"/>
  <c r="H486" i="18" s="1"/>
  <c r="Y497" i="1"/>
  <c r="H497" i="1" s="1"/>
  <c r="H479" i="18" s="1"/>
  <c r="Y457" i="1"/>
  <c r="H457" i="1" s="1"/>
  <c r="H439" i="18" s="1"/>
  <c r="Y442" i="1"/>
  <c r="H442" i="1" s="1"/>
  <c r="H424" i="18" s="1"/>
  <c r="Y438" i="1"/>
  <c r="H438" i="1" s="1"/>
  <c r="H420" i="18" s="1"/>
  <c r="Y431" i="1"/>
  <c r="H431" i="1" s="1"/>
  <c r="H413" i="18" s="1"/>
  <c r="Y406" i="1"/>
  <c r="H406" i="1" s="1"/>
  <c r="H388" i="18" s="1"/>
  <c r="Y399" i="1"/>
  <c r="H399" i="1" s="1"/>
  <c r="H381" i="18" s="1"/>
  <c r="H371" i="1"/>
  <c r="H353" i="18" s="1"/>
  <c r="H368" i="1"/>
  <c r="H350" i="18" s="1"/>
  <c r="H363" i="1"/>
  <c r="H345" i="18" s="1"/>
  <c r="H361" i="1"/>
  <c r="H343" i="18" s="1"/>
  <c r="H354" i="1"/>
  <c r="H336" i="18" s="1"/>
  <c r="H352" i="1"/>
  <c r="H334" i="18" s="1"/>
  <c r="H345" i="1"/>
  <c r="H327" i="18" s="1"/>
  <c r="H340" i="1"/>
  <c r="H322" i="18" s="1"/>
  <c r="H338" i="1"/>
  <c r="H320" i="18" s="1"/>
  <c r="H331" i="1"/>
  <c r="H313" i="18" s="1"/>
  <c r="H329" i="1"/>
  <c r="H311" i="18" s="1"/>
  <c r="Y328" i="1"/>
  <c r="H328" i="1" s="1"/>
  <c r="H310" i="18" s="1"/>
  <c r="Y325" i="1"/>
  <c r="H325" i="1"/>
  <c r="H307" i="18" s="1"/>
  <c r="Y569" i="1"/>
  <c r="Y568" i="1"/>
  <c r="H568" i="1" s="1"/>
  <c r="H550" i="18" s="1"/>
  <c r="Y567" i="1"/>
  <c r="Y557" i="1"/>
  <c r="H557" i="1" s="1"/>
  <c r="H539" i="18" s="1"/>
  <c r="Y548" i="1"/>
  <c r="H548" i="1" s="1"/>
  <c r="H530" i="18" s="1"/>
  <c r="Y546" i="1"/>
  <c r="H546" i="1" s="1"/>
  <c r="H528" i="18" s="1"/>
  <c r="Y544" i="1"/>
  <c r="H544" i="1" s="1"/>
  <c r="H526" i="18" s="1"/>
  <c r="Y532" i="1"/>
  <c r="H532" i="1" s="1"/>
  <c r="H514" i="18" s="1"/>
  <c r="Y517" i="1"/>
  <c r="H517" i="1" s="1"/>
  <c r="H499" i="18" s="1"/>
  <c r="Y506" i="1"/>
  <c r="H506" i="1" s="1"/>
  <c r="H488" i="18" s="1"/>
  <c r="Y492" i="1"/>
  <c r="H492" i="1" s="1"/>
  <c r="H474" i="18" s="1"/>
  <c r="Y483" i="1"/>
  <c r="H483" i="1" s="1"/>
  <c r="H465" i="18" s="1"/>
  <c r="Y452" i="1"/>
  <c r="H452" i="1" s="1"/>
  <c r="H434" i="18" s="1"/>
  <c r="Y448" i="1"/>
  <c r="H448" i="1" s="1"/>
  <c r="H430" i="18" s="1"/>
  <c r="Y445" i="1"/>
  <c r="H445" i="1" s="1"/>
  <c r="H427" i="18" s="1"/>
  <c r="Y432" i="1"/>
  <c r="H432" i="1" s="1"/>
  <c r="H414" i="18" s="1"/>
  <c r="Y429" i="1"/>
  <c r="H429" i="1" s="1"/>
  <c r="H411" i="18" s="1"/>
  <c r="Y425" i="1"/>
  <c r="H425" i="1" s="1"/>
  <c r="H407" i="18" s="1"/>
  <c r="Y416" i="1"/>
  <c r="H416" i="1" s="1"/>
  <c r="H398" i="18" s="1"/>
  <c r="Y412" i="1"/>
  <c r="H412" i="1" s="1"/>
  <c r="H394" i="18" s="1"/>
  <c r="Y409" i="1"/>
  <c r="H409" i="1" s="1"/>
  <c r="H391" i="18" s="1"/>
  <c r="Y397" i="1"/>
  <c r="H397" i="1" s="1"/>
  <c r="H379" i="18" s="1"/>
  <c r="Y384" i="1"/>
  <c r="H384" i="1" s="1"/>
  <c r="H366" i="18" s="1"/>
  <c r="Y23" i="1"/>
  <c r="H23" i="1" s="1"/>
  <c r="H5" i="18" s="1"/>
  <c r="Y570" i="1"/>
  <c r="H570" i="1" s="1"/>
  <c r="H552" i="18" s="1"/>
  <c r="Y562" i="1"/>
  <c r="H562" i="1" s="1"/>
  <c r="H544" i="18" s="1"/>
  <c r="Y560" i="1"/>
  <c r="H560" i="1" s="1"/>
  <c r="H542" i="18" s="1"/>
  <c r="Y553" i="1"/>
  <c r="H553" i="1" s="1"/>
  <c r="H535" i="18" s="1"/>
  <c r="Y552" i="1"/>
  <c r="H552" i="1" s="1"/>
  <c r="H534" i="18" s="1"/>
  <c r="Y551" i="1"/>
  <c r="H551" i="1" s="1"/>
  <c r="H533" i="18" s="1"/>
  <c r="Y541" i="1"/>
  <c r="H541" i="1" s="1"/>
  <c r="H523" i="18" s="1"/>
  <c r="Y538" i="1"/>
  <c r="H538" i="1" s="1"/>
  <c r="H520" i="18" s="1"/>
  <c r="Y528" i="1"/>
  <c r="H528" i="1" s="1"/>
  <c r="H510" i="18" s="1"/>
  <c r="Y524" i="1"/>
  <c r="H524" i="1" s="1"/>
  <c r="H506" i="18" s="1"/>
  <c r="Y500" i="1"/>
  <c r="H500" i="1" s="1"/>
  <c r="H482" i="18" s="1"/>
  <c r="Y489" i="1"/>
  <c r="H489" i="1" s="1"/>
  <c r="H471" i="18" s="1"/>
  <c r="Y485" i="1"/>
  <c r="H485" i="1" s="1"/>
  <c r="H467" i="18" s="1"/>
  <c r="Y472" i="1"/>
  <c r="H472" i="1" s="1"/>
  <c r="H454" i="18" s="1"/>
  <c r="Y468" i="1"/>
  <c r="H468" i="1" s="1"/>
  <c r="H450" i="18" s="1"/>
  <c r="Y464" i="1"/>
  <c r="H464" i="1" s="1"/>
  <c r="H446" i="18" s="1"/>
  <c r="Y461" i="1"/>
  <c r="H461" i="1" s="1"/>
  <c r="H443" i="18" s="1"/>
  <c r="Y440" i="1"/>
  <c r="H440" i="1" s="1"/>
  <c r="H422" i="18" s="1"/>
  <c r="Y437" i="1"/>
  <c r="H437" i="1" s="1"/>
  <c r="H419" i="18" s="1"/>
  <c r="Y436" i="1"/>
  <c r="H436" i="1" s="1"/>
  <c r="H418" i="18" s="1"/>
  <c r="Y433" i="1"/>
  <c r="H433" i="1" s="1"/>
  <c r="H415" i="18" s="1"/>
  <c r="Y417" i="1"/>
  <c r="H417" i="1" s="1"/>
  <c r="H399" i="18" s="1"/>
  <c r="Y408" i="1"/>
  <c r="H408" i="1" s="1"/>
  <c r="H390" i="18" s="1"/>
  <c r="Y405" i="1"/>
  <c r="H405" i="1" s="1"/>
  <c r="H387" i="18" s="1"/>
  <c r="Y404" i="1"/>
  <c r="H404" i="1" s="1"/>
  <c r="H386" i="18" s="1"/>
  <c r="Y392" i="1"/>
  <c r="H392" i="1" s="1"/>
  <c r="H374" i="18" s="1"/>
  <c r="Y388" i="1"/>
  <c r="H388" i="1" s="1"/>
  <c r="H370" i="18" s="1"/>
  <c r="Y182" i="1"/>
  <c r="H182" i="1" s="1"/>
  <c r="H164" i="18" s="1"/>
  <c r="Y178" i="1"/>
  <c r="H178" i="1" s="1"/>
  <c r="H160" i="18" s="1"/>
  <c r="Y174" i="1"/>
  <c r="H174" i="1" s="1"/>
  <c r="H156" i="18" s="1"/>
  <c r="Y170" i="1"/>
  <c r="H170" i="1" s="1"/>
  <c r="H152" i="18" s="1"/>
  <c r="Y166" i="1"/>
  <c r="H166" i="1" s="1"/>
  <c r="H148" i="18" s="1"/>
  <c r="Y162" i="1"/>
  <c r="H162" i="1" s="1"/>
  <c r="H144" i="18" s="1"/>
  <c r="Y158" i="1"/>
  <c r="H158" i="1" s="1"/>
  <c r="H140" i="18" s="1"/>
  <c r="Y154" i="1"/>
  <c r="H154" i="1" s="1"/>
  <c r="H136" i="18" s="1"/>
  <c r="Y150" i="1"/>
  <c r="H150" i="1" s="1"/>
  <c r="H132" i="18" s="1"/>
  <c r="Y146" i="1"/>
  <c r="H146" i="1" s="1"/>
  <c r="H128" i="18" s="1"/>
  <c r="Y142" i="1"/>
  <c r="H142" i="1" s="1"/>
  <c r="H124" i="18" s="1"/>
  <c r="Y138" i="1"/>
  <c r="H138" i="1" s="1"/>
  <c r="H120" i="18" s="1"/>
  <c r="Y133" i="1"/>
  <c r="H133" i="1" s="1"/>
  <c r="H115" i="18" s="1"/>
  <c r="Y129" i="1"/>
  <c r="H129" i="1" s="1"/>
  <c r="H111" i="18" s="1"/>
  <c r="Y125" i="1"/>
  <c r="H125" i="1" s="1"/>
  <c r="H107" i="18" s="1"/>
  <c r="Y121" i="1"/>
  <c r="H121" i="1" s="1"/>
  <c r="H103" i="18" s="1"/>
  <c r="Y117" i="1"/>
  <c r="H117" i="1" s="1"/>
  <c r="H99" i="18" s="1"/>
  <c r="Y113" i="1"/>
  <c r="H113" i="1" s="1"/>
  <c r="H95" i="18" s="1"/>
  <c r="Y109" i="1"/>
  <c r="H109" i="1" s="1"/>
  <c r="H91" i="18" s="1"/>
  <c r="Y105" i="1"/>
  <c r="H105" i="1" s="1"/>
  <c r="H87" i="18" s="1"/>
  <c r="Y101" i="1"/>
  <c r="H101" i="1" s="1"/>
  <c r="H83" i="18" s="1"/>
  <c r="Y97" i="1"/>
  <c r="H97" i="1" s="1"/>
  <c r="H79" i="18" s="1"/>
  <c r="Y93" i="1"/>
  <c r="H93" i="1" s="1"/>
  <c r="H75" i="18" s="1"/>
  <c r="Y89" i="1"/>
  <c r="H89" i="1" s="1"/>
  <c r="H71" i="18" s="1"/>
  <c r="Y85" i="1"/>
  <c r="H85" i="1" s="1"/>
  <c r="H67" i="18" s="1"/>
  <c r="Y81" i="1"/>
  <c r="H81" i="1" s="1"/>
  <c r="H63" i="18" s="1"/>
  <c r="Y77" i="1"/>
  <c r="H77" i="1" s="1"/>
  <c r="H59" i="18" s="1"/>
  <c r="Y73" i="1"/>
  <c r="H73" i="1" s="1"/>
  <c r="H55" i="18" s="1"/>
  <c r="Y69" i="1"/>
  <c r="H69" i="1" s="1"/>
  <c r="H51" i="18" s="1"/>
  <c r="Y65" i="1"/>
  <c r="H65" i="1" s="1"/>
  <c r="H47" i="18" s="1"/>
  <c r="Y61" i="1"/>
  <c r="H61" i="1" s="1"/>
  <c r="H43" i="18" s="1"/>
  <c r="Y57" i="1"/>
  <c r="H57" i="1" s="1"/>
  <c r="H39" i="18" s="1"/>
  <c r="Y53" i="1"/>
  <c r="H53" i="1" s="1"/>
  <c r="H35" i="18" s="1"/>
  <c r="Y49" i="1"/>
  <c r="H49" i="1" s="1"/>
  <c r="H31" i="18" s="1"/>
  <c r="Y45" i="1"/>
  <c r="H45" i="1" s="1"/>
  <c r="H27" i="18" s="1"/>
  <c r="Y41" i="1"/>
  <c r="H41" i="1" s="1"/>
  <c r="H23" i="18" s="1"/>
  <c r="Y37" i="1"/>
  <c r="H37" i="1" s="1"/>
  <c r="H19" i="18" s="1"/>
  <c r="Y33" i="1"/>
  <c r="H33" i="1" s="1"/>
  <c r="H15" i="18" s="1"/>
  <c r="Y29" i="1"/>
  <c r="H29" i="1" s="1"/>
  <c r="H11" i="18" s="1"/>
  <c r="Y25" i="1"/>
  <c r="H25" i="1" s="1"/>
  <c r="H7" i="18" s="1"/>
  <c r="H413" i="1"/>
  <c r="H395" i="18" s="1"/>
  <c r="Y382" i="1"/>
  <c r="H382" i="1" s="1"/>
  <c r="H364" i="18" s="1"/>
  <c r="Y561" i="1"/>
  <c r="H561" i="1" s="1"/>
  <c r="H543" i="18" s="1"/>
  <c r="Y549" i="1"/>
  <c r="H549" i="1" s="1"/>
  <c r="H531" i="18" s="1"/>
  <c r="H323" i="1"/>
  <c r="H305" i="18" s="1"/>
  <c r="Y314" i="1"/>
  <c r="H314" i="1" s="1"/>
  <c r="H296" i="18" s="1"/>
  <c r="Y298" i="1"/>
  <c r="H298" i="1" s="1"/>
  <c r="H280" i="18" s="1"/>
  <c r="Y286" i="1"/>
  <c r="H286" i="1" s="1"/>
  <c r="H268" i="18" s="1"/>
  <c r="Y274" i="1"/>
  <c r="H274" i="1" s="1"/>
  <c r="H256" i="18" s="1"/>
  <c r="H569" i="1"/>
  <c r="H551" i="18" s="1"/>
  <c r="H389" i="1"/>
  <c r="H371" i="18" s="1"/>
  <c r="H90" i="1"/>
  <c r="H72" i="18" s="1"/>
  <c r="Y322" i="1"/>
  <c r="H322" i="1" s="1"/>
  <c r="H304" i="18" s="1"/>
  <c r="Y318" i="1"/>
  <c r="H318" i="1" s="1"/>
  <c r="H300" i="18" s="1"/>
  <c r="Y310" i="1"/>
  <c r="H310" i="1" s="1"/>
  <c r="H292" i="18" s="1"/>
  <c r="Y306" i="1"/>
  <c r="H306" i="1" s="1"/>
  <c r="H288" i="18" s="1"/>
  <c r="Y302" i="1"/>
  <c r="H302" i="1" s="1"/>
  <c r="H284" i="18" s="1"/>
  <c r="Y294" i="1"/>
  <c r="H294" i="1" s="1"/>
  <c r="H276" i="18" s="1"/>
  <c r="Y290" i="1"/>
  <c r="H290" i="1" s="1"/>
  <c r="H272" i="18" s="1"/>
  <c r="Y282" i="1"/>
  <c r="H282" i="1" s="1"/>
  <c r="H264" i="18" s="1"/>
  <c r="Y278" i="1"/>
  <c r="H278" i="1" s="1"/>
  <c r="H260" i="18" s="1"/>
  <c r="Y270" i="1"/>
  <c r="H270" i="1" s="1"/>
  <c r="H252" i="18" s="1"/>
  <c r="Y86" i="1"/>
  <c r="H86" i="1" s="1"/>
  <c r="H68" i="18" s="1"/>
  <c r="Y554" i="1"/>
  <c r="H554" i="1" s="1"/>
  <c r="H536" i="18" s="1"/>
  <c r="Y545" i="1"/>
  <c r="H545" i="1" s="1"/>
  <c r="H527" i="18" s="1"/>
  <c r="Y543" i="1"/>
  <c r="H543" i="1" s="1"/>
  <c r="H525" i="18" s="1"/>
  <c r="Y480" i="1"/>
  <c r="H480" i="1" s="1"/>
  <c r="H462" i="18" s="1"/>
  <c r="Y20" i="1"/>
  <c r="H20" i="1" s="1"/>
  <c r="H2" i="18" s="1"/>
  <c r="Y22" i="1"/>
  <c r="H22" i="1" s="1"/>
  <c r="H4" i="18" s="1"/>
  <c r="Y24" i="1"/>
  <c r="H24" i="1" s="1"/>
  <c r="H6" i="18" s="1"/>
  <c r="Y26" i="1"/>
  <c r="H26" i="1" s="1"/>
  <c r="H8" i="18" s="1"/>
  <c r="Y32" i="1"/>
  <c r="H32" i="1" s="1"/>
  <c r="H14" i="18" s="1"/>
  <c r="Y38" i="1"/>
  <c r="H38" i="1" s="1"/>
  <c r="H20" i="18" s="1"/>
  <c r="Y70" i="1"/>
  <c r="H70" i="1" s="1"/>
  <c r="H52" i="18" s="1"/>
  <c r="Y78" i="1"/>
  <c r="H78" i="1" s="1"/>
  <c r="H60" i="18" s="1"/>
  <c r="Y94" i="1"/>
  <c r="H94" i="1" s="1"/>
  <c r="H76" i="18" s="1"/>
  <c r="Y110" i="1"/>
  <c r="H110" i="1" s="1"/>
  <c r="H92" i="18" s="1"/>
  <c r="Y126" i="1"/>
  <c r="H126" i="1" s="1"/>
  <c r="H108" i="18" s="1"/>
  <c r="Y134" i="1"/>
  <c r="H134" i="1" s="1"/>
  <c r="H116" i="18" s="1"/>
  <c r="Y151" i="1"/>
  <c r="H151" i="1" s="1"/>
  <c r="H133" i="18" s="1"/>
  <c r="Y167" i="1"/>
  <c r="H167" i="1" s="1"/>
  <c r="H149" i="18" s="1"/>
  <c r="Y183" i="1"/>
  <c r="H183" i="1" s="1"/>
  <c r="H165" i="18" s="1"/>
  <c r="Y295" i="1"/>
  <c r="H295" i="1" s="1"/>
  <c r="H277" i="18" s="1"/>
  <c r="Y303" i="1"/>
  <c r="H303" i="1" s="1"/>
  <c r="H285" i="18" s="1"/>
  <c r="Y534" i="1"/>
  <c r="H534" i="1" s="1"/>
  <c r="H516" i="18" s="1"/>
  <c r="Y527" i="1"/>
  <c r="H527" i="1" s="1"/>
  <c r="H509" i="18" s="1"/>
  <c r="Y523" i="1"/>
  <c r="H523" i="1" s="1"/>
  <c r="H505" i="18" s="1"/>
  <c r="Y502" i="1"/>
  <c r="H502" i="1" s="1"/>
  <c r="H484" i="18" s="1"/>
  <c r="Y496" i="1"/>
  <c r="H496" i="1" s="1"/>
  <c r="H478" i="18" s="1"/>
  <c r="Y495" i="1"/>
  <c r="H495" i="1" s="1"/>
  <c r="H477" i="18" s="1"/>
  <c r="Y460" i="1"/>
  <c r="H460" i="1" s="1"/>
  <c r="H442" i="18" s="1"/>
  <c r="Y42" i="1"/>
  <c r="H42" i="1" s="1"/>
  <c r="H24" i="18" s="1"/>
  <c r="Y50" i="1"/>
  <c r="H50" i="1" s="1"/>
  <c r="H32" i="18" s="1"/>
  <c r="Y74" i="1"/>
  <c r="H74" i="1" s="1"/>
  <c r="H56" i="18" s="1"/>
  <c r="Y114" i="1"/>
  <c r="H114" i="1" s="1"/>
  <c r="H96" i="18" s="1"/>
  <c r="Y130" i="1"/>
  <c r="H130" i="1" s="1"/>
  <c r="H112" i="18" s="1"/>
  <c r="Y139" i="1"/>
  <c r="H139" i="1" s="1"/>
  <c r="H121" i="18" s="1"/>
  <c r="Y147" i="1"/>
  <c r="H147" i="1" s="1"/>
  <c r="H129" i="18" s="1"/>
  <c r="Y163" i="1"/>
  <c r="H163" i="1" s="1"/>
  <c r="H145" i="18" s="1"/>
  <c r="Y179" i="1"/>
  <c r="H179" i="1" s="1"/>
  <c r="H161" i="18" s="1"/>
  <c r="Y572" i="1"/>
  <c r="H572" i="1" s="1"/>
  <c r="H554" i="18" s="1"/>
  <c r="Y564" i="1"/>
  <c r="H564" i="1" s="1"/>
  <c r="H546" i="18" s="1"/>
  <c r="Y556" i="1"/>
  <c r="H556" i="1" s="1"/>
  <c r="H538" i="18" s="1"/>
  <c r="Y540" i="1"/>
  <c r="H540" i="1" s="1"/>
  <c r="H522" i="18" s="1"/>
  <c r="Y518" i="1"/>
  <c r="H518" i="1" s="1"/>
  <c r="H500" i="18" s="1"/>
  <c r="Y512" i="1"/>
  <c r="H512" i="1" s="1"/>
  <c r="H494" i="18" s="1"/>
  <c r="Y507" i="1"/>
  <c r="H507" i="1" s="1"/>
  <c r="H489" i="18" s="1"/>
  <c r="Y486" i="1"/>
  <c r="H486" i="1" s="1"/>
  <c r="H468" i="18" s="1"/>
  <c r="Y476" i="1"/>
  <c r="H476" i="1" s="1"/>
  <c r="H458" i="18" s="1"/>
  <c r="Y424" i="1"/>
  <c r="H424" i="1" s="1"/>
  <c r="H406" i="18" s="1"/>
  <c r="Y421" i="1"/>
  <c r="H421" i="1" s="1"/>
  <c r="H403" i="18" s="1"/>
  <c r="Y525" i="1"/>
  <c r="H525" i="1" s="1"/>
  <c r="H507" i="18" s="1"/>
  <c r="Y521" i="1"/>
  <c r="H521" i="1" s="1"/>
  <c r="H503" i="18" s="1"/>
  <c r="Y465" i="1"/>
  <c r="H465" i="1" s="1"/>
  <c r="H447" i="18" s="1"/>
  <c r="Y242" i="1"/>
  <c r="Y186" i="1"/>
  <c r="H186" i="1" s="1"/>
  <c r="H168" i="18" s="1"/>
  <c r="H216" i="1"/>
  <c r="H198" i="18" s="1"/>
  <c r="H98" i="1"/>
  <c r="H80" i="18" s="1"/>
  <c r="H136" i="1"/>
  <c r="H118" i="18" s="1"/>
  <c r="Y565" i="1"/>
  <c r="H565" i="1" s="1"/>
  <c r="H547" i="18" s="1"/>
  <c r="H533" i="1"/>
  <c r="H515" i="18" s="1"/>
  <c r="Y509" i="1"/>
  <c r="H509" i="1" s="1"/>
  <c r="H491" i="18" s="1"/>
  <c r="Y501" i="1"/>
  <c r="H501" i="1" s="1"/>
  <c r="H483" i="18" s="1"/>
  <c r="Y493" i="1"/>
  <c r="H493" i="1" s="1"/>
  <c r="H475" i="18" s="1"/>
  <c r="H529" i="1"/>
  <c r="H511" i="18" s="1"/>
  <c r="H505" i="1"/>
  <c r="H487" i="18" s="1"/>
  <c r="H567" i="1"/>
  <c r="H549" i="18" s="1"/>
  <c r="Y559" i="1"/>
  <c r="H559" i="1" s="1"/>
  <c r="H541" i="18" s="1"/>
  <c r="H519" i="1"/>
  <c r="H501" i="18" s="1"/>
  <c r="Y503" i="1"/>
  <c r="H503" i="1" s="1"/>
  <c r="H485" i="18" s="1"/>
  <c r="H487" i="1"/>
  <c r="H469" i="18" s="1"/>
  <c r="Y479" i="1"/>
  <c r="H479" i="1" s="1"/>
  <c r="H461" i="18" s="1"/>
  <c r="Y571" i="1"/>
  <c r="H571" i="1" s="1"/>
  <c r="H553" i="18" s="1"/>
  <c r="Y491" i="1"/>
  <c r="H491" i="1" s="1"/>
  <c r="H473" i="18" s="1"/>
  <c r="H332" i="1"/>
  <c r="H314" i="18" s="1"/>
  <c r="H326" i="1"/>
  <c r="H308" i="18" s="1"/>
  <c r="Y243" i="1"/>
  <c r="H243" i="1" s="1"/>
  <c r="H225" i="18" s="1"/>
  <c r="H242" i="1"/>
  <c r="H224" i="18" s="1"/>
  <c r="N432" i="21"/>
  <c r="N440" i="21"/>
  <c r="N448" i="21"/>
  <c r="N436" i="21"/>
</calcChain>
</file>

<file path=xl/sharedStrings.xml><?xml version="1.0" encoding="utf-8"?>
<sst xmlns="http://schemas.openxmlformats.org/spreadsheetml/2006/main" count="10388" uniqueCount="2056">
  <si>
    <t>Pharmacode</t>
  </si>
  <si>
    <t>Konzentration</t>
  </si>
  <si>
    <t>Konzentrationseinheit</t>
  </si>
  <si>
    <t>Menge</t>
  </si>
  <si>
    <t>Mengeneinheit</t>
  </si>
  <si>
    <t>Multiplikator</t>
  </si>
  <si>
    <t>Stk</t>
  </si>
  <si>
    <t>ME SDRG</t>
  </si>
  <si>
    <t>Zähler Konz</t>
  </si>
  <si>
    <t>Nenner Konz.</t>
  </si>
  <si>
    <t>Zähler</t>
  </si>
  <si>
    <t>Nenner</t>
  </si>
  <si>
    <t>Stk.</t>
  </si>
  <si>
    <t>Umr.</t>
  </si>
  <si>
    <t>ATC Code</t>
  </si>
  <si>
    <t>A07AA12</t>
  </si>
  <si>
    <t>mg</t>
  </si>
  <si>
    <t>U</t>
  </si>
  <si>
    <t>B01AB02</t>
  </si>
  <si>
    <t>B01AB09</t>
  </si>
  <si>
    <t>B01AC11</t>
  </si>
  <si>
    <t>Iloprost</t>
  </si>
  <si>
    <t>mcg</t>
  </si>
  <si>
    <t>B01AC13</t>
  </si>
  <si>
    <t>Abciximab</t>
  </si>
  <si>
    <t>B01AC16</t>
  </si>
  <si>
    <t>Eptifibatid</t>
  </si>
  <si>
    <t>B01AC17</t>
  </si>
  <si>
    <t>Tirofiban</t>
  </si>
  <si>
    <t>B01AD11</t>
  </si>
  <si>
    <t>Tenecteplase</t>
  </si>
  <si>
    <t>B01AE03</t>
  </si>
  <si>
    <t>Argatroban</t>
  </si>
  <si>
    <t>B02BB01</t>
  </si>
  <si>
    <t>g</t>
  </si>
  <si>
    <t>B02BD01</t>
  </si>
  <si>
    <t>B02BD02</t>
  </si>
  <si>
    <t>B02BD03</t>
  </si>
  <si>
    <t>B02BD04</t>
  </si>
  <si>
    <t>B02BD05</t>
  </si>
  <si>
    <t>B02BD06</t>
  </si>
  <si>
    <t>B02BD07</t>
  </si>
  <si>
    <t>B02BD08</t>
  </si>
  <si>
    <t>B02BD09</t>
  </si>
  <si>
    <t>B02BX04</t>
  </si>
  <si>
    <t>Romiplostim</t>
  </si>
  <si>
    <t>B06AC01</t>
  </si>
  <si>
    <t>C01CX08</t>
  </si>
  <si>
    <t>Levosimendan</t>
  </si>
  <si>
    <t>C01EA01</t>
  </si>
  <si>
    <t>Alprostadil</t>
  </si>
  <si>
    <t>C02KX01</t>
  </si>
  <si>
    <t>Bosentan</t>
  </si>
  <si>
    <t>C02KX02</t>
  </si>
  <si>
    <t>Ambrisentan</t>
  </si>
  <si>
    <t>G04BE03</t>
  </si>
  <si>
    <t>Sildenafil</t>
  </si>
  <si>
    <t>nur Behandlung Lungenhochdruck</t>
  </si>
  <si>
    <t>H01BA04</t>
  </si>
  <si>
    <t>J01XX08</t>
  </si>
  <si>
    <t>Linezolid</t>
  </si>
  <si>
    <t>J02AA01</t>
  </si>
  <si>
    <t>J02AC03</t>
  </si>
  <si>
    <t>J02AC04</t>
  </si>
  <si>
    <t>J02AX04</t>
  </si>
  <si>
    <t>J02AX05</t>
  </si>
  <si>
    <t>Micafungin</t>
  </si>
  <si>
    <t>J02AX06</t>
  </si>
  <si>
    <t>J05AD01</t>
  </si>
  <si>
    <t>Foscarnet</t>
  </si>
  <si>
    <t>J05AE11</t>
  </si>
  <si>
    <t>J05AE12</t>
  </si>
  <si>
    <t xml:space="preserve">Boceprevir </t>
  </si>
  <si>
    <t>J06BA02</t>
  </si>
  <si>
    <t>J06BB04</t>
  </si>
  <si>
    <t>J06BB09</t>
  </si>
  <si>
    <t>J06BB16</t>
  </si>
  <si>
    <t>Palivizumab</t>
  </si>
  <si>
    <t>L01AB01</t>
  </si>
  <si>
    <t>Busulfan</t>
  </si>
  <si>
    <t>L01AD01</t>
  </si>
  <si>
    <t>L01BA04</t>
  </si>
  <si>
    <t>Pemetrexed</t>
  </si>
  <si>
    <t>L01BA05</t>
  </si>
  <si>
    <t>L01BB04</t>
  </si>
  <si>
    <t>L01BB06</t>
  </si>
  <si>
    <t>L01BB07</t>
  </si>
  <si>
    <t>L01BC07</t>
  </si>
  <si>
    <t>Azacitidin</t>
  </si>
  <si>
    <t>L01CX01</t>
  </si>
  <si>
    <t>Trabectedin</t>
  </si>
  <si>
    <t>L01DB06</t>
  </si>
  <si>
    <t>L01XC02</t>
  </si>
  <si>
    <t>Rituximab</t>
  </si>
  <si>
    <t>L01XC03</t>
  </si>
  <si>
    <t>Trastuzumab</t>
  </si>
  <si>
    <t>Alemtuzumab</t>
  </si>
  <si>
    <t>L01XC06</t>
  </si>
  <si>
    <t>Cetuximab</t>
  </si>
  <si>
    <t>L01XC07</t>
  </si>
  <si>
    <t>Bevacizumab</t>
  </si>
  <si>
    <t>L01XC08</t>
  </si>
  <si>
    <t>Panitumumab</t>
  </si>
  <si>
    <t>L01XC10</t>
  </si>
  <si>
    <t xml:space="preserve">Ofatumumab </t>
  </si>
  <si>
    <t>L01XC12</t>
  </si>
  <si>
    <t>Brentuximab Vedotin</t>
  </si>
  <si>
    <t>L01XC13</t>
  </si>
  <si>
    <t>Pertuzumab</t>
  </si>
  <si>
    <t>L01XC14</t>
  </si>
  <si>
    <t>Trastuzumab emtansin</t>
  </si>
  <si>
    <t>L01XE01</t>
  </si>
  <si>
    <t>Imatinib</t>
  </si>
  <si>
    <t>L01XE02</t>
  </si>
  <si>
    <t>Gefitinib</t>
  </si>
  <si>
    <t>L01XE03</t>
  </si>
  <si>
    <t>Erlotinib</t>
  </si>
  <si>
    <t>L01XE04</t>
  </si>
  <si>
    <t>Sunitinib</t>
  </si>
  <si>
    <t>L01XE05</t>
  </si>
  <si>
    <t>Sorafenib</t>
  </si>
  <si>
    <t>L01XE06</t>
  </si>
  <si>
    <t>Dasatinib</t>
  </si>
  <si>
    <t>L01XE07</t>
  </si>
  <si>
    <t>Lapatinib</t>
  </si>
  <si>
    <t>L01XE08</t>
  </si>
  <si>
    <t>Nilotinib</t>
  </si>
  <si>
    <t>L01XE11</t>
  </si>
  <si>
    <t>Pazopanib</t>
  </si>
  <si>
    <t>L01XE15</t>
  </si>
  <si>
    <t>Vemurafenib</t>
  </si>
  <si>
    <t>L01XE16</t>
  </si>
  <si>
    <t>L01XE17</t>
  </si>
  <si>
    <t>Axitinib</t>
  </si>
  <si>
    <t>L01XE23</t>
  </si>
  <si>
    <t>L01XX01</t>
  </si>
  <si>
    <t>L01XX02</t>
  </si>
  <si>
    <t>Asparaginase</t>
  </si>
  <si>
    <t>L01XX24</t>
  </si>
  <si>
    <t>Pegaspargase</t>
  </si>
  <si>
    <t>L01XX27</t>
  </si>
  <si>
    <t>Arsentrioxid</t>
  </si>
  <si>
    <t>L01XX32</t>
  </si>
  <si>
    <t>L01XX43</t>
  </si>
  <si>
    <t>L02BX03</t>
  </si>
  <si>
    <t>L03AA13</t>
  </si>
  <si>
    <t>Pegfilgrastim</t>
  </si>
  <si>
    <t>L03AX16</t>
  </si>
  <si>
    <t>Plerixafor</t>
  </si>
  <si>
    <t>L04AA03</t>
  </si>
  <si>
    <t>L04AA04</t>
  </si>
  <si>
    <t>L04AA23</t>
  </si>
  <si>
    <t>Natalizumab</t>
  </si>
  <si>
    <t>L04AA24</t>
  </si>
  <si>
    <t>Abatacept</t>
  </si>
  <si>
    <t>L04AA25</t>
  </si>
  <si>
    <t>Eculizumab</t>
  </si>
  <si>
    <t>L04AB01</t>
  </si>
  <si>
    <t>Etanercept</t>
  </si>
  <si>
    <t>L04AB02</t>
  </si>
  <si>
    <t>Infliximab</t>
  </si>
  <si>
    <t>L04AB04</t>
  </si>
  <si>
    <t>Adalimumab</t>
  </si>
  <si>
    <t>L04AB05</t>
  </si>
  <si>
    <t>Certolizumab</t>
  </si>
  <si>
    <t>L04AB06</t>
  </si>
  <si>
    <t>Golimumab</t>
  </si>
  <si>
    <t>L04AC03</t>
  </si>
  <si>
    <t>Anakinra</t>
  </si>
  <si>
    <t>L04AC05</t>
  </si>
  <si>
    <t>Ustekinumab</t>
  </si>
  <si>
    <t>L04AC07</t>
  </si>
  <si>
    <t>Tocilizumab</t>
  </si>
  <si>
    <t>L04AX04</t>
  </si>
  <si>
    <t>Lenalidomid</t>
  </si>
  <si>
    <t>M05BC01</t>
  </si>
  <si>
    <t>M05BX04</t>
  </si>
  <si>
    <t>Denosumab</t>
  </si>
  <si>
    <t>R07AA02</t>
  </si>
  <si>
    <t>Surfactant</t>
  </si>
  <si>
    <t>S01LA04</t>
  </si>
  <si>
    <t>Ranibizumab</t>
  </si>
  <si>
    <t>V03AF07</t>
  </si>
  <si>
    <t>Rasburicase</t>
  </si>
  <si>
    <r>
      <t>Medikament / Substanz</t>
    </r>
    <r>
      <rPr>
        <b/>
        <vertAlign val="superscript"/>
        <sz val="8"/>
        <rFont val="Arial"/>
        <family val="2"/>
      </rPr>
      <t xml:space="preserve"> 1)</t>
    </r>
  </si>
  <si>
    <t>IE</t>
  </si>
  <si>
    <t>E</t>
  </si>
  <si>
    <t>ml</t>
  </si>
  <si>
    <t>MG</t>
  </si>
  <si>
    <t>IE/5ML</t>
  </si>
  <si>
    <t>MCG/ML</t>
  </si>
  <si>
    <t>MCG/2.5ML</t>
  </si>
  <si>
    <t>MCG/2ML</t>
  </si>
  <si>
    <t>MG/100ML</t>
  </si>
  <si>
    <t>MG/10ML</t>
  </si>
  <si>
    <t>MG/250ML</t>
  </si>
  <si>
    <t>MG/20ML</t>
  </si>
  <si>
    <t>G</t>
  </si>
  <si>
    <t>MCG</t>
  </si>
  <si>
    <t>E/0.6ML</t>
  </si>
  <si>
    <t>IE/10ML</t>
  </si>
  <si>
    <t>MG/ML</t>
  </si>
  <si>
    <t>G/50ML</t>
  </si>
  <si>
    <t>G/100ML</t>
  </si>
  <si>
    <t>G/200ML</t>
  </si>
  <si>
    <t>g/20ML</t>
  </si>
  <si>
    <t>G/10ML</t>
  </si>
  <si>
    <t>G/25ML</t>
  </si>
  <si>
    <t>G/300ML</t>
  </si>
  <si>
    <t>G/400ML</t>
  </si>
  <si>
    <t>E/10ML</t>
  </si>
  <si>
    <t>E/40ML</t>
  </si>
  <si>
    <t>E/100ML</t>
  </si>
  <si>
    <t>E/20ML</t>
  </si>
  <si>
    <t>E/50ML</t>
  </si>
  <si>
    <t>MG/1.5ML</t>
  </si>
  <si>
    <t>MG/5ML</t>
  </si>
  <si>
    <t>MG/4ML</t>
  </si>
  <si>
    <t>MG/1ML</t>
  </si>
  <si>
    <t>MG/16ML</t>
  </si>
  <si>
    <t>mg/1.2ml</t>
  </si>
  <si>
    <t>MG/1.7ML</t>
  </si>
  <si>
    <t>MG/0.6ML</t>
  </si>
  <si>
    <t>MG/15ML</t>
  </si>
  <si>
    <t>mg/30ml</t>
  </si>
  <si>
    <t>MG/0.5ML</t>
  </si>
  <si>
    <t>MG/0.8ML</t>
  </si>
  <si>
    <t>MG/0.23ML</t>
  </si>
  <si>
    <t>datenerhebung@swissdrg.org</t>
  </si>
  <si>
    <t>031 / 544 12 25</t>
  </si>
  <si>
    <t>031 / 544 12 26</t>
  </si>
  <si>
    <t>Implantate</t>
  </si>
  <si>
    <t>33.71.11</t>
  </si>
  <si>
    <t>33.71.12</t>
  </si>
  <si>
    <t>33.71.13</t>
  </si>
  <si>
    <t>33.71.14</t>
  </si>
  <si>
    <t>33.71.15</t>
  </si>
  <si>
    <t>33.71.21</t>
  </si>
  <si>
    <t>33.71.22</t>
  </si>
  <si>
    <t>33.71.23</t>
  </si>
  <si>
    <t>33.71.24</t>
  </si>
  <si>
    <t xml:space="preserve"> </t>
  </si>
  <si>
    <t>48.99.50</t>
  </si>
  <si>
    <t>48.99.60</t>
  </si>
  <si>
    <t xml:space="preserve">52.93.10 </t>
  </si>
  <si>
    <t>52.93.20</t>
  </si>
  <si>
    <t>76.5X.70</t>
  </si>
  <si>
    <t>76.5X.71</t>
  </si>
  <si>
    <t>39.72.13</t>
  </si>
  <si>
    <t>84.53.11
78.50.2G</t>
  </si>
  <si>
    <t>CHOP 2015</t>
  </si>
  <si>
    <t>00.4A.01</t>
  </si>
  <si>
    <t>00.4A.02</t>
  </si>
  <si>
    <t>00.4A.03</t>
  </si>
  <si>
    <t>00.4A.04</t>
  </si>
  <si>
    <t>00.4A.05</t>
  </si>
  <si>
    <t>00.4A.06</t>
  </si>
  <si>
    <t>00.4A.07</t>
  </si>
  <si>
    <t>00.4A.08</t>
  </si>
  <si>
    <t>00.4A.09</t>
  </si>
  <si>
    <t>00.4A.10</t>
  </si>
  <si>
    <t>00.4A.11</t>
  </si>
  <si>
    <t>00.4A.12</t>
  </si>
  <si>
    <t>00.4A.13</t>
  </si>
  <si>
    <t>00.4A.14</t>
  </si>
  <si>
    <t>00.4A.15</t>
  </si>
  <si>
    <t>00.4A.16</t>
  </si>
  <si>
    <t>00.4A.17</t>
  </si>
  <si>
    <t>00.4A.18</t>
  </si>
  <si>
    <t>00.4A.19</t>
  </si>
  <si>
    <t>00.4A.20</t>
  </si>
  <si>
    <t>51.87.10
51.98.20 
51.99.20
51.99.30</t>
  </si>
  <si>
    <t>51.87.20
51.98.30
51.99.40
51.99.50</t>
  </si>
  <si>
    <t>52.95.40
52.95.41</t>
  </si>
  <si>
    <t>52.95.50
52.95.51</t>
  </si>
  <si>
    <t>56.92
56.93</t>
  </si>
  <si>
    <t>37.6a.81
37.6a.82</t>
  </si>
  <si>
    <t>37.6a.41
37.6a.42</t>
  </si>
  <si>
    <t>76.5X.60
76.5X.61</t>
  </si>
  <si>
    <t>84.53.10
78.50.2F</t>
  </si>
  <si>
    <t>57.96
57.97</t>
  </si>
  <si>
    <t>99.71.10</t>
  </si>
  <si>
    <t>99.71.11</t>
  </si>
  <si>
    <t>99.76.10</t>
  </si>
  <si>
    <t>99.76.11</t>
  </si>
  <si>
    <t>99.76.20</t>
  </si>
  <si>
    <t>99.79.05</t>
  </si>
  <si>
    <t>92.28.32</t>
  </si>
  <si>
    <t>Teure Verfahren</t>
  </si>
  <si>
    <t>Kunstherzen</t>
  </si>
  <si>
    <t>54.98.21-25
54.98.31-35
54.98.29
54.98.39</t>
  </si>
  <si>
    <t>39.95.21-24
39.95.61-64
39.95.B1-B3
39.95.B9</t>
  </si>
  <si>
    <t>99.05.21-29
99.05.2A-2O</t>
  </si>
  <si>
    <t>99.05.30
99.05.32-39
99.05.3A-3R</t>
  </si>
  <si>
    <t>39.95.31-35
39.95.41-45
39.95.39
39.95.49</t>
  </si>
  <si>
    <t>39.95.C1-C5
39.95.D1-D5
39.95.E1-E5
39.95.C9
39.95.D9
39.95.E9</t>
  </si>
  <si>
    <t>39.95.71-75
39.95.81-85
39.95.A1-A5
39.95.79
39.95.89
39.95.A9</t>
  </si>
  <si>
    <t>99.04.10-19
99.04.1A-1P</t>
  </si>
  <si>
    <t>99.05.10-19
99.05.1A-1R</t>
  </si>
  <si>
    <t>00.4A.01-20</t>
  </si>
  <si>
    <t>33.71.11-15
33.71.21-15</t>
  </si>
  <si>
    <t>42.81.10-30</t>
  </si>
  <si>
    <t>42.81.40-60</t>
  </si>
  <si>
    <t>44.99.50-52</t>
  </si>
  <si>
    <t>44.99.60-62</t>
  </si>
  <si>
    <t>46.99.50-52</t>
  </si>
  <si>
    <t>46.99.60-62</t>
  </si>
  <si>
    <t>78.49.21-25</t>
  </si>
  <si>
    <t>84.80.10-11
84.80.20-21</t>
  </si>
  <si>
    <t>39.95.32</t>
  </si>
  <si>
    <t>39.95.33</t>
  </si>
  <si>
    <t>39.95.34</t>
  </si>
  <si>
    <t>39.95.35</t>
  </si>
  <si>
    <t>39.95.39</t>
  </si>
  <si>
    <t>39.95.41</t>
  </si>
  <si>
    <t>39.95.42</t>
  </si>
  <si>
    <t>39.95.43</t>
  </si>
  <si>
    <t>39.95.44</t>
  </si>
  <si>
    <t>39.95.45</t>
  </si>
  <si>
    <t>39.95.C2</t>
  </si>
  <si>
    <t>39.95.C3</t>
  </si>
  <si>
    <t>39.95.C4</t>
  </si>
  <si>
    <t>39.95.C5</t>
  </si>
  <si>
    <t>39.95.C9</t>
  </si>
  <si>
    <t>39.95.D1</t>
  </si>
  <si>
    <t>39.95.D2</t>
  </si>
  <si>
    <t>39.95.D3</t>
  </si>
  <si>
    <t>39.95.D4</t>
  </si>
  <si>
    <t>39.95.D5</t>
  </si>
  <si>
    <t>39.95.D9</t>
  </si>
  <si>
    <t>39.95.E1</t>
  </si>
  <si>
    <t>39.95.E2</t>
  </si>
  <si>
    <t>39.95.E3</t>
  </si>
  <si>
    <t>39.95.E4</t>
  </si>
  <si>
    <t>39.95.E5</t>
  </si>
  <si>
    <t>39.95.72</t>
  </si>
  <si>
    <t>39.95.73</t>
  </si>
  <si>
    <t>39.95.74</t>
  </si>
  <si>
    <t>39.95.75</t>
  </si>
  <si>
    <t>39.95.79</t>
  </si>
  <si>
    <t>39.95.81</t>
  </si>
  <si>
    <t>39.95.82</t>
  </si>
  <si>
    <t>39.95.83</t>
  </si>
  <si>
    <t>39.95.84</t>
  </si>
  <si>
    <t>39.95.85</t>
  </si>
  <si>
    <t>39.95.89</t>
  </si>
  <si>
    <t>39.95.A1</t>
  </si>
  <si>
    <t>39.95.A2</t>
  </si>
  <si>
    <t>39.95.A3</t>
  </si>
  <si>
    <t>39.95.A4</t>
  </si>
  <si>
    <t>39.95.A5</t>
  </si>
  <si>
    <t>54.98.22</t>
  </si>
  <si>
    <t>54.98.23</t>
  </si>
  <si>
    <t>54.98.24</t>
  </si>
  <si>
    <t>54.98.25</t>
  </si>
  <si>
    <t>54.98.29</t>
  </si>
  <si>
    <t>54.98.31</t>
  </si>
  <si>
    <t>54.98.32</t>
  </si>
  <si>
    <t>54.98.33</t>
  </si>
  <si>
    <t>54.98.34</t>
  </si>
  <si>
    <t>54.98.35</t>
  </si>
  <si>
    <t>37.69.71</t>
  </si>
  <si>
    <t>37.69.72</t>
  </si>
  <si>
    <t>37.69.73</t>
  </si>
  <si>
    <t>37.69.74</t>
  </si>
  <si>
    <t>37.69.75</t>
  </si>
  <si>
    <t>37.69.76</t>
  </si>
  <si>
    <t>37.69.A1</t>
  </si>
  <si>
    <t>37.69.A2</t>
  </si>
  <si>
    <t>37.69.A3</t>
  </si>
  <si>
    <t>37.69.A4</t>
  </si>
  <si>
    <t xml:space="preserve">37.69.A5 </t>
  </si>
  <si>
    <t>37.69.A6</t>
  </si>
  <si>
    <t>39.95.22</t>
  </si>
  <si>
    <t>39.95.23</t>
  </si>
  <si>
    <t>39.95.24</t>
  </si>
  <si>
    <t>39.95.61</t>
  </si>
  <si>
    <t>39.95.62</t>
  </si>
  <si>
    <t>39.95.63</t>
  </si>
  <si>
    <t>39.95.64</t>
  </si>
  <si>
    <t>39.95.B1</t>
  </si>
  <si>
    <t>39.95.B2</t>
  </si>
  <si>
    <t>39.95.B3</t>
  </si>
  <si>
    <t>99.04.11</t>
  </si>
  <si>
    <t>99.04.12</t>
  </si>
  <si>
    <t>99.04.13</t>
  </si>
  <si>
    <t>99.04.14</t>
  </si>
  <si>
    <t>99.04.15</t>
  </si>
  <si>
    <t>99.04.16</t>
  </si>
  <si>
    <t>99.04.17</t>
  </si>
  <si>
    <t>99.04.18</t>
  </si>
  <si>
    <t>99.04.19</t>
  </si>
  <si>
    <t>99.04.1A</t>
  </si>
  <si>
    <t>99.04.1B</t>
  </si>
  <si>
    <t>99.04.1C</t>
  </si>
  <si>
    <t>99.04.1D</t>
  </si>
  <si>
    <t>99.04.1E</t>
  </si>
  <si>
    <t>99.04.1F</t>
  </si>
  <si>
    <t>99.04.1G</t>
  </si>
  <si>
    <t>99.04.1H</t>
  </si>
  <si>
    <t>99.04.1I</t>
  </si>
  <si>
    <t>99.04.1J</t>
  </si>
  <si>
    <t>99.04.1K</t>
  </si>
  <si>
    <t>99.04.1L</t>
  </si>
  <si>
    <t>99.04.1M</t>
  </si>
  <si>
    <t>99.04.1N</t>
  </si>
  <si>
    <t>99.04.1O</t>
  </si>
  <si>
    <t>99.05.11</t>
  </si>
  <si>
    <t>99.05.12</t>
  </si>
  <si>
    <t>99.05.13</t>
  </si>
  <si>
    <t>99.05.14</t>
  </si>
  <si>
    <t>99.05.15</t>
  </si>
  <si>
    <t>99.05.16</t>
  </si>
  <si>
    <t>99.05.17</t>
  </si>
  <si>
    <t>99.05.18</t>
  </si>
  <si>
    <t>99.05.19</t>
  </si>
  <si>
    <t>99.05.1A</t>
  </si>
  <si>
    <t>99.05.1B</t>
  </si>
  <si>
    <t>99.05.1C</t>
  </si>
  <si>
    <t>99.05.1D</t>
  </si>
  <si>
    <t>99.05.1E</t>
  </si>
  <si>
    <t>99.05.1F</t>
  </si>
  <si>
    <t>99.05.1G</t>
  </si>
  <si>
    <t>99.05.1H</t>
  </si>
  <si>
    <t>99.05.1I</t>
  </si>
  <si>
    <t>99.05.1J</t>
  </si>
  <si>
    <t>99.05.1K</t>
  </si>
  <si>
    <t>99.05.1L</t>
  </si>
  <si>
    <t>99.05.1M</t>
  </si>
  <si>
    <t>99.05.1N</t>
  </si>
  <si>
    <t>99.05.1O</t>
  </si>
  <si>
    <t>99.05.1P</t>
  </si>
  <si>
    <t>99.05.1Q</t>
  </si>
  <si>
    <t>99.05.22</t>
  </si>
  <si>
    <t>99.05.23</t>
  </si>
  <si>
    <t>99.05.24</t>
  </si>
  <si>
    <t>99.05.25</t>
  </si>
  <si>
    <t>99.05.26</t>
  </si>
  <si>
    <t>99.05.27</t>
  </si>
  <si>
    <t>99.05.28</t>
  </si>
  <si>
    <t>99.05.29</t>
  </si>
  <si>
    <t>99.05.2A</t>
  </si>
  <si>
    <t>99.05.2B</t>
  </si>
  <si>
    <t>99.05.2C</t>
  </si>
  <si>
    <t>99.05.2D</t>
  </si>
  <si>
    <t>99.05.2E</t>
  </si>
  <si>
    <t>99.05.2F</t>
  </si>
  <si>
    <t>99.05.2G</t>
  </si>
  <si>
    <t>99.05.2H</t>
  </si>
  <si>
    <t>99.05.2I</t>
  </si>
  <si>
    <t>99.05.2J</t>
  </si>
  <si>
    <t>99.05.2K</t>
  </si>
  <si>
    <t>99.05.2L</t>
  </si>
  <si>
    <t>99.05.2M</t>
  </si>
  <si>
    <t>99.05.2N</t>
  </si>
  <si>
    <t>99.05.32</t>
  </si>
  <si>
    <t>99.05.33</t>
  </si>
  <si>
    <t>99.05.34</t>
  </si>
  <si>
    <t>99.05.35</t>
  </si>
  <si>
    <t>99.05.36</t>
  </si>
  <si>
    <t>99.05.37</t>
  </si>
  <si>
    <t>99.05.38</t>
  </si>
  <si>
    <t>99.05.39</t>
  </si>
  <si>
    <t>99.05.3A</t>
  </si>
  <si>
    <t>99.05.3B</t>
  </si>
  <si>
    <t>99.05.3C</t>
  </si>
  <si>
    <t>99.05.3D</t>
  </si>
  <si>
    <t>99.05.3E</t>
  </si>
  <si>
    <t>99.05.3F</t>
  </si>
  <si>
    <t>99.05.3G</t>
  </si>
  <si>
    <t>99.05.3H</t>
  </si>
  <si>
    <t>99.05.3I</t>
  </si>
  <si>
    <t>99.05.3J</t>
  </si>
  <si>
    <t>99.05.3K</t>
  </si>
  <si>
    <t>99.05.3L</t>
  </si>
  <si>
    <t>99.05.3M</t>
  </si>
  <si>
    <t>99.05.3N</t>
  </si>
  <si>
    <t>99.05.3O</t>
  </si>
  <si>
    <t>99.05.3P</t>
  </si>
  <si>
    <t>99.05.3Q</t>
  </si>
  <si>
    <t>39.95.31</t>
  </si>
  <si>
    <t>39.95.49</t>
  </si>
  <si>
    <t>39.95.C1</t>
  </si>
  <si>
    <t>39.95.E9</t>
  </si>
  <si>
    <t>39.95.71</t>
  </si>
  <si>
    <t>39.95.A9</t>
  </si>
  <si>
    <t>54.98.21</t>
  </si>
  <si>
    <t>54.98.39</t>
  </si>
  <si>
    <t>37.69.70</t>
  </si>
  <si>
    <t>37.69.77</t>
  </si>
  <si>
    <t>37.69.A0</t>
  </si>
  <si>
    <t>37.69.A7</t>
  </si>
  <si>
    <t>39.95.21</t>
  </si>
  <si>
    <t>39.95.B9</t>
  </si>
  <si>
    <t>99.04.10</t>
  </si>
  <si>
    <t>99.04.1P</t>
  </si>
  <si>
    <t>99.05.10</t>
  </si>
  <si>
    <t>99.05.1R</t>
  </si>
  <si>
    <t>99.05.21</t>
  </si>
  <si>
    <t>99.05.2O</t>
  </si>
  <si>
    <t>99.05.30</t>
  </si>
  <si>
    <t>99.05.3R</t>
  </si>
  <si>
    <t>33.71.25</t>
  </si>
  <si>
    <t>37.6a.81</t>
  </si>
  <si>
    <t>37.6a.82</t>
  </si>
  <si>
    <t>37.6a.41</t>
  </si>
  <si>
    <t>37.6a.42</t>
  </si>
  <si>
    <t>42.81.10</t>
  </si>
  <si>
    <t>42.81.20</t>
  </si>
  <si>
    <t>42.81.30</t>
  </si>
  <si>
    <t>42.81.40</t>
  </si>
  <si>
    <t>42.81.50</t>
  </si>
  <si>
    <t>42.81.60</t>
  </si>
  <si>
    <t>44.99.50</t>
  </si>
  <si>
    <t>44.99.51</t>
  </si>
  <si>
    <t>44.99.52</t>
  </si>
  <si>
    <t>44.99.60</t>
  </si>
  <si>
    <t>44.99.61</t>
  </si>
  <si>
    <t>44.99.62</t>
  </si>
  <si>
    <t>46.99.50</t>
  </si>
  <si>
    <t>46.99.51</t>
  </si>
  <si>
    <t xml:space="preserve">46.99.52  </t>
  </si>
  <si>
    <t>46.99.60</t>
  </si>
  <si>
    <t>46.99.61</t>
  </si>
  <si>
    <t>46.99.62</t>
  </si>
  <si>
    <t>51.87.10</t>
  </si>
  <si>
    <t>51.98.20</t>
  </si>
  <si>
    <t>51.99.20</t>
  </si>
  <si>
    <t>51.99.30</t>
  </si>
  <si>
    <t>51.87.20</t>
  </si>
  <si>
    <t>51.98.30</t>
  </si>
  <si>
    <t>51.99.40</t>
  </si>
  <si>
    <t>51.99.50</t>
  </si>
  <si>
    <t>52.93.10</t>
  </si>
  <si>
    <t>52.95.40</t>
  </si>
  <si>
    <t>52.95.41</t>
  </si>
  <si>
    <t>52.95.50</t>
  </si>
  <si>
    <t>52.95.51</t>
  </si>
  <si>
    <t>76.5X.60</t>
  </si>
  <si>
    <t>76.5X.61</t>
  </si>
  <si>
    <t>78.49.21</t>
  </si>
  <si>
    <t>78.49.22</t>
  </si>
  <si>
    <t>78.49.23</t>
  </si>
  <si>
    <t>78.49.24</t>
  </si>
  <si>
    <t>78.49.25</t>
  </si>
  <si>
    <t>84.53.10</t>
  </si>
  <si>
    <t>78.50.2F</t>
  </si>
  <si>
    <t>84.53.11</t>
  </si>
  <si>
    <t>78.50.2G</t>
  </si>
  <si>
    <t>84.80.10</t>
  </si>
  <si>
    <t>84.80.11</t>
  </si>
  <si>
    <t>84.80.20</t>
  </si>
  <si>
    <t>84.80.21</t>
  </si>
  <si>
    <t>37.6a.11</t>
  </si>
  <si>
    <t>37.6a.12</t>
  </si>
  <si>
    <t>37.6a.21</t>
  </si>
  <si>
    <t>37.6a.31</t>
  </si>
  <si>
    <t>37.6a.32</t>
  </si>
  <si>
    <t>37.6a.33</t>
  </si>
  <si>
    <t>37.6d.11</t>
  </si>
  <si>
    <t>33.79.21-29</t>
  </si>
  <si>
    <t>GTIN</t>
  </si>
  <si>
    <t>ARGATRA MULTIDOSE (IMP D) 250 mg/2.5ml 2.5 ml</t>
  </si>
  <si>
    <t>MG/2.5ML</t>
  </si>
  <si>
    <t>MG/12.5ML</t>
  </si>
  <si>
    <t>MG/14ML</t>
  </si>
  <si>
    <t>L04AA34</t>
  </si>
  <si>
    <t>MG/0.9ML</t>
  </si>
  <si>
    <t>MG/0.165ML</t>
  </si>
  <si>
    <t>Liste der in der Medizinischen Statistik erfassbaren Medikamente/Substanzen</t>
  </si>
  <si>
    <t>MG/50ML</t>
  </si>
  <si>
    <t>39.95.H1</t>
  </si>
  <si>
    <t>33.79.21</t>
  </si>
  <si>
    <t>33.79.22</t>
  </si>
  <si>
    <t>33.79.23</t>
  </si>
  <si>
    <t>33.79.24</t>
  </si>
  <si>
    <t>33.79.25</t>
  </si>
  <si>
    <t>33.79.26</t>
  </si>
  <si>
    <t>33.79.27</t>
  </si>
  <si>
    <t>33.79.28</t>
  </si>
  <si>
    <t>33.79.29</t>
  </si>
  <si>
    <t>I1a</t>
  </si>
  <si>
    <t>I1b</t>
  </si>
  <si>
    <t>I2</t>
  </si>
  <si>
    <t>I3</t>
  </si>
  <si>
    <t>I4</t>
  </si>
  <si>
    <t>I5</t>
  </si>
  <si>
    <t>I6</t>
  </si>
  <si>
    <t>I7</t>
  </si>
  <si>
    <t>I8</t>
  </si>
  <si>
    <t>I9</t>
  </si>
  <si>
    <t>I10</t>
  </si>
  <si>
    <t>I11</t>
  </si>
  <si>
    <t>I13</t>
  </si>
  <si>
    <t>I14</t>
  </si>
  <si>
    <t>I15</t>
  </si>
  <si>
    <t>I16</t>
  </si>
  <si>
    <t>I17</t>
  </si>
  <si>
    <t>I18</t>
  </si>
  <si>
    <t>I19</t>
  </si>
  <si>
    <t>I20</t>
  </si>
  <si>
    <t>I21</t>
  </si>
  <si>
    <t>I22</t>
  </si>
  <si>
    <t>I23</t>
  </si>
  <si>
    <t>I24</t>
  </si>
  <si>
    <t>I25</t>
  </si>
  <si>
    <t>I26</t>
  </si>
  <si>
    <t>I27</t>
  </si>
  <si>
    <t>I28</t>
  </si>
  <si>
    <t>I29</t>
  </si>
  <si>
    <t>I30</t>
  </si>
  <si>
    <t>I31</t>
  </si>
  <si>
    <t>I32</t>
  </si>
  <si>
    <t>I33</t>
  </si>
  <si>
    <t>I12</t>
  </si>
  <si>
    <t>T1a</t>
  </si>
  <si>
    <t>T1b</t>
  </si>
  <si>
    <t>T2a</t>
  </si>
  <si>
    <t>T2b</t>
  </si>
  <si>
    <t>T3a</t>
  </si>
  <si>
    <t>T3b</t>
  </si>
  <si>
    <t>T4a</t>
  </si>
  <si>
    <t>T4b</t>
  </si>
  <si>
    <t>T5a</t>
  </si>
  <si>
    <t>T5b</t>
  </si>
  <si>
    <t>T6a</t>
  </si>
  <si>
    <t>T6b</t>
  </si>
  <si>
    <t>T7</t>
  </si>
  <si>
    <t>T8</t>
  </si>
  <si>
    <t>T9</t>
  </si>
  <si>
    <t>T10</t>
  </si>
  <si>
    <t>T11</t>
  </si>
  <si>
    <t>T12</t>
  </si>
  <si>
    <t>T13</t>
  </si>
  <si>
    <t>T14</t>
  </si>
  <si>
    <t>T15</t>
  </si>
  <si>
    <t>T16</t>
  </si>
  <si>
    <t>T17</t>
  </si>
  <si>
    <t>T18</t>
  </si>
  <si>
    <t>T19</t>
  </si>
  <si>
    <t>T20</t>
  </si>
  <si>
    <t>T21</t>
  </si>
  <si>
    <t>T22</t>
  </si>
  <si>
    <t>T23</t>
  </si>
  <si>
    <t>T24</t>
  </si>
  <si>
    <t>I1a/1b</t>
  </si>
  <si>
    <t>T1a/1b</t>
  </si>
  <si>
    <t>T2a/2b</t>
  </si>
  <si>
    <t>T3a/3b</t>
  </si>
  <si>
    <t>T4a/4b</t>
  </si>
  <si>
    <t>T5a/5b</t>
  </si>
  <si>
    <t>T6a/6b</t>
  </si>
  <si>
    <t>zum ausblenden</t>
  </si>
  <si>
    <t>Ausblenden</t>
  </si>
  <si>
    <t>spitalname</t>
  </si>
  <si>
    <t>atc</t>
  </si>
  <si>
    <t>bez</t>
  </si>
  <si>
    <t>atc_zu</t>
  </si>
  <si>
    <t>unite</t>
  </si>
  <si>
    <t>va</t>
  </si>
  <si>
    <t>ppu_de</t>
  </si>
  <si>
    <t>comment</t>
  </si>
  <si>
    <t>primary key</t>
  </si>
  <si>
    <t>37.69.10-17</t>
  </si>
  <si>
    <t>T7a</t>
  </si>
  <si>
    <t>T7b</t>
  </si>
  <si>
    <t>T8a</t>
  </si>
  <si>
    <t>T8b</t>
  </si>
  <si>
    <t>T9a</t>
  </si>
  <si>
    <t>T9b</t>
  </si>
  <si>
    <t>T25</t>
  </si>
  <si>
    <t>T26</t>
  </si>
  <si>
    <t>46.99.63</t>
  </si>
  <si>
    <t>B01AD02</t>
  </si>
  <si>
    <t>B03XA01</t>
  </si>
  <si>
    <t>IE/0.5ML</t>
  </si>
  <si>
    <t>IE/ML</t>
  </si>
  <si>
    <t>IE/0.3ML</t>
  </si>
  <si>
    <t>IE/0.4ML</t>
  </si>
  <si>
    <t>IE/0.6ML</t>
  </si>
  <si>
    <t>IE/0.8ML</t>
  </si>
  <si>
    <t>IE/0.7ML</t>
  </si>
  <si>
    <t>IE/0.9ML</t>
  </si>
  <si>
    <t>IE/0.75ML</t>
  </si>
  <si>
    <t>E/0.3ML</t>
  </si>
  <si>
    <t>B03XA02</t>
  </si>
  <si>
    <t>B03XA03</t>
  </si>
  <si>
    <t>MCG/0.3ML</t>
  </si>
  <si>
    <t>MCG/0.6ML</t>
  </si>
  <si>
    <t>B06AC02</t>
  </si>
  <si>
    <t>MG/3ML</t>
  </si>
  <si>
    <t>H01CB02</t>
  </si>
  <si>
    <t>J01XX09</t>
  </si>
  <si>
    <t>J05AB14</t>
  </si>
  <si>
    <t>J06BB03</t>
  </si>
  <si>
    <t>IE/50ML</t>
  </si>
  <si>
    <t>IE/20ML</t>
  </si>
  <si>
    <t>L01AX03</t>
  </si>
  <si>
    <t>L01BA01</t>
  </si>
  <si>
    <t>MG/8ML</t>
  </si>
  <si>
    <t>MG/2ML</t>
  </si>
  <si>
    <t>MG/200ML</t>
  </si>
  <si>
    <t>L01BC01</t>
  </si>
  <si>
    <t>L01DC04</t>
  </si>
  <si>
    <t>L01XA03</t>
  </si>
  <si>
    <t>L01XC11</t>
  </si>
  <si>
    <t>L01XD04</t>
  </si>
  <si>
    <t>L01XE09</t>
  </si>
  <si>
    <t>L01XE10</t>
  </si>
  <si>
    <t>L01XX17</t>
  </si>
  <si>
    <t>L03AB03</t>
  </si>
  <si>
    <t>MCG/0.5ML</t>
  </si>
  <si>
    <t>L03AB04</t>
  </si>
  <si>
    <t>L03AB05</t>
  </si>
  <si>
    <t>L03AB08</t>
  </si>
  <si>
    <t>L03AB10</t>
  </si>
  <si>
    <t>L03AB11</t>
  </si>
  <si>
    <t>L03AC01</t>
  </si>
  <si>
    <t>L04AA26</t>
  </si>
  <si>
    <t>L04AC02</t>
  </si>
  <si>
    <t>L04AC08</t>
  </si>
  <si>
    <t>R03DX05</t>
  </si>
  <si>
    <t>V04CJ01</t>
  </si>
  <si>
    <t>V04CX</t>
  </si>
  <si>
    <t>A16AB01</t>
  </si>
  <si>
    <t>Stand: 11.11.2014, mit Korrektur vom 26.05.2015</t>
  </si>
  <si>
    <t>Erratum: ATC-Kode für Alemtuzumab wurde durch die WHO neu vergeben. Bisher: L01XC04, Neu: L04AA34</t>
  </si>
  <si>
    <r>
      <t>zu kodierende Zuzatzangaben</t>
    </r>
    <r>
      <rPr>
        <b/>
        <vertAlign val="superscript"/>
        <sz val="8"/>
        <rFont val="Arial"/>
        <family val="2"/>
      </rPr>
      <t xml:space="preserve"> 2)</t>
    </r>
  </si>
  <si>
    <r>
      <t xml:space="preserve">betroffene Verabreichungsart oder Indikation </t>
    </r>
    <r>
      <rPr>
        <b/>
        <vertAlign val="superscript"/>
        <sz val="8"/>
        <rFont val="Arial"/>
        <family val="2"/>
      </rPr>
      <t>3)</t>
    </r>
  </si>
  <si>
    <r>
      <t xml:space="preserve">zu kodierende Einheit </t>
    </r>
    <r>
      <rPr>
        <b/>
        <vertAlign val="superscript"/>
        <sz val="8"/>
        <rFont val="Arial"/>
        <family val="2"/>
      </rPr>
      <t>4)</t>
    </r>
  </si>
  <si>
    <t>zu erfassen seit</t>
  </si>
  <si>
    <t>Fidaxomicinum</t>
  </si>
  <si>
    <t>Alglucerase</t>
  </si>
  <si>
    <t>Alteplase</t>
  </si>
  <si>
    <t>IU</t>
  </si>
  <si>
    <t>plasmatisch</t>
  </si>
  <si>
    <t>rekombinant</t>
  </si>
  <si>
    <t>Methoxy-PEG-Epoetin beta</t>
  </si>
  <si>
    <t>Icatibant</t>
  </si>
  <si>
    <t>Octreotidum</t>
  </si>
  <si>
    <t>nur Depotinjektion</t>
  </si>
  <si>
    <t>Daptomycin</t>
  </si>
  <si>
    <t>nur liposomal  i.v.</t>
  </si>
  <si>
    <t>oral</t>
  </si>
  <si>
    <t>intravenös</t>
  </si>
  <si>
    <t>Valganciclovir</t>
  </si>
  <si>
    <t>nur intrathekal</t>
  </si>
  <si>
    <t>nur hochdosiert (&gt;= 3g / m2 KOF)</t>
  </si>
  <si>
    <t>Pralatrexatum</t>
  </si>
  <si>
    <t>nur liposomal intrathekal</t>
  </si>
  <si>
    <t>Ixabepilon</t>
  </si>
  <si>
    <t>subkutan</t>
  </si>
  <si>
    <t xml:space="preserve">Ipilimumab </t>
  </si>
  <si>
    <t>Temsirolimus</t>
  </si>
  <si>
    <t>Everolimus</t>
  </si>
  <si>
    <t>Crizotinibum</t>
  </si>
  <si>
    <t>Dabrafenibum</t>
  </si>
  <si>
    <t>Vismodegibum</t>
  </si>
  <si>
    <t>nicht pegylierte Form</t>
  </si>
  <si>
    <t>MIU</t>
  </si>
  <si>
    <t>pegylierte Form</t>
  </si>
  <si>
    <t>Belimumab (Anti-Blys-BAFF)</t>
  </si>
  <si>
    <t>Basiliximab</t>
  </si>
  <si>
    <t>Canakinumab</t>
  </si>
  <si>
    <t>Omalizumab</t>
  </si>
  <si>
    <t>Thyrotropin alpha</t>
  </si>
  <si>
    <t>Mannitol</t>
  </si>
  <si>
    <t>nur Diagnostik (Aridol)</t>
  </si>
  <si>
    <t>MG/40ML</t>
  </si>
  <si>
    <t>MIOE/0.5ML</t>
  </si>
  <si>
    <t>nr</t>
  </si>
  <si>
    <t>re</t>
  </si>
  <si>
    <t>pl</t>
  </si>
  <si>
    <t>O</t>
  </si>
  <si>
    <t>IV</t>
  </si>
  <si>
    <t>SC</t>
  </si>
  <si>
    <t>präp</t>
  </si>
  <si>
    <t>Nr</t>
  </si>
  <si>
    <t>Einheit</t>
  </si>
  <si>
    <t>Min</t>
  </si>
  <si>
    <t>x</t>
  </si>
  <si>
    <t>=</t>
  </si>
  <si>
    <t>…</t>
  </si>
  <si>
    <t>..</t>
  </si>
  <si>
    <t>T1</t>
  </si>
  <si>
    <t>T2</t>
  </si>
  <si>
    <t>T3</t>
  </si>
  <si>
    <t>T4</t>
  </si>
  <si>
    <t>T5</t>
  </si>
  <si>
    <t>T6</t>
  </si>
  <si>
    <t>Ergebnis</t>
  </si>
  <si>
    <t>37.69.10</t>
  </si>
  <si>
    <t>37.69.11</t>
  </si>
  <si>
    <t>37.69.12</t>
  </si>
  <si>
    <t>37.69.13</t>
  </si>
  <si>
    <t>37.69.14</t>
  </si>
  <si>
    <t>37.69.15</t>
  </si>
  <si>
    <t>37.69.16</t>
  </si>
  <si>
    <t>37.69.17</t>
  </si>
  <si>
    <t>37.69.80</t>
  </si>
  <si>
    <t>37.69.81</t>
  </si>
  <si>
    <t>37.69.82</t>
  </si>
  <si>
    <t>37.69.83</t>
  </si>
  <si>
    <t>37.69.84</t>
  </si>
  <si>
    <t>37.69.85</t>
  </si>
  <si>
    <t>37.69.86</t>
  </si>
  <si>
    <t>37.69.87</t>
  </si>
  <si>
    <t>T7a/7b</t>
  </si>
  <si>
    <t>37.69.B0</t>
  </si>
  <si>
    <t>37.69.B1</t>
  </si>
  <si>
    <t>37.69.B2</t>
  </si>
  <si>
    <t>37.69.B3</t>
  </si>
  <si>
    <t>37.69.B4</t>
  </si>
  <si>
    <t>37.69.B5</t>
  </si>
  <si>
    <t>37.69.B6</t>
  </si>
  <si>
    <t>37.69.B7</t>
  </si>
  <si>
    <t>T8a/8b</t>
  </si>
  <si>
    <t>T9a/9b</t>
  </si>
  <si>
    <t>Land</t>
  </si>
  <si>
    <t>ISO</t>
  </si>
  <si>
    <t>Jahresmittelkurs</t>
  </si>
  <si>
    <t>Gibraltar</t>
  </si>
  <si>
    <t>Ukraine</t>
  </si>
  <si>
    <t>EURO</t>
  </si>
  <si>
    <t>Leks</t>
  </si>
  <si>
    <t>Kuna</t>
  </si>
  <si>
    <t>Denar</t>
  </si>
  <si>
    <t>Leu</t>
  </si>
  <si>
    <t>Hryvnia</t>
  </si>
  <si>
    <t>ALL</t>
  </si>
  <si>
    <t>EUR</t>
  </si>
  <si>
    <t>BAM</t>
  </si>
  <si>
    <t>BGN</t>
  </si>
  <si>
    <t>DKK</t>
  </si>
  <si>
    <t>GBP</t>
  </si>
  <si>
    <t>GIP</t>
  </si>
  <si>
    <t>ISK</t>
  </si>
  <si>
    <t>HRK</t>
  </si>
  <si>
    <t>MKD</t>
  </si>
  <si>
    <t>NOK</t>
  </si>
  <si>
    <t>PLN</t>
  </si>
  <si>
    <t>RON</t>
  </si>
  <si>
    <t>RUB</t>
  </si>
  <si>
    <t>SEK</t>
  </si>
  <si>
    <t>RSD</t>
  </si>
  <si>
    <t>CZK</t>
  </si>
  <si>
    <t>TRY</t>
  </si>
  <si>
    <t>UAH</t>
  </si>
  <si>
    <t>HUF</t>
  </si>
  <si>
    <t>Bahamas</t>
  </si>
  <si>
    <t>Dollar</t>
  </si>
  <si>
    <t>BSD</t>
  </si>
  <si>
    <t>BBD</t>
  </si>
  <si>
    <t>BZD</t>
  </si>
  <si>
    <t>BMD</t>
  </si>
  <si>
    <t>Boliviano</t>
  </si>
  <si>
    <t>BOB</t>
  </si>
  <si>
    <t>Real</t>
  </si>
  <si>
    <t>BRL</t>
  </si>
  <si>
    <t>KYD</t>
  </si>
  <si>
    <t>Peso</t>
  </si>
  <si>
    <t>CLP</t>
  </si>
  <si>
    <t>Costa Rica</t>
  </si>
  <si>
    <t>Colon</t>
  </si>
  <si>
    <t>CRC</t>
  </si>
  <si>
    <t>DOP</t>
  </si>
  <si>
    <t>USD</t>
  </si>
  <si>
    <t>FKP</t>
  </si>
  <si>
    <t>Quetzal</t>
  </si>
  <si>
    <t>GTQ</t>
  </si>
  <si>
    <t>GYD</t>
  </si>
  <si>
    <t>Gourde</t>
  </si>
  <si>
    <t>HTG</t>
  </si>
  <si>
    <t>Honduras</t>
  </si>
  <si>
    <t>Lempira</t>
  </si>
  <si>
    <t>HNL</t>
  </si>
  <si>
    <t>JMD</t>
  </si>
  <si>
    <t>CAD</t>
  </si>
  <si>
    <t>COP</t>
  </si>
  <si>
    <t>CUP</t>
  </si>
  <si>
    <t>MXN</t>
  </si>
  <si>
    <t>ANG</t>
  </si>
  <si>
    <t>Nicaragua</t>
  </si>
  <si>
    <t>Panama</t>
  </si>
  <si>
    <t>Balboa</t>
  </si>
  <si>
    <t>PAB</t>
  </si>
  <si>
    <t>Paraguay</t>
  </si>
  <si>
    <t>PYG</t>
  </si>
  <si>
    <t>Nuevo Sol</t>
  </si>
  <si>
    <t>PEN</t>
  </si>
  <si>
    <t>SVC</t>
  </si>
  <si>
    <t>Surinam</t>
  </si>
  <si>
    <t>SRD</t>
  </si>
  <si>
    <t>TTD</t>
  </si>
  <si>
    <t>Uruguay</t>
  </si>
  <si>
    <t>UYU</t>
  </si>
  <si>
    <t>Venezuela</t>
  </si>
  <si>
    <t>XCD</t>
  </si>
  <si>
    <t>ARS</t>
  </si>
  <si>
    <t>AUD</t>
  </si>
  <si>
    <t>Bahrain</t>
  </si>
  <si>
    <t>Dinar</t>
  </si>
  <si>
    <t>BHD</t>
  </si>
  <si>
    <t>Taka</t>
  </si>
  <si>
    <t>BDT</t>
  </si>
  <si>
    <t>BND</t>
  </si>
  <si>
    <t>Yuan</t>
  </si>
  <si>
    <t>CNY</t>
  </si>
  <si>
    <t>Fidji</t>
  </si>
  <si>
    <t>FJD</t>
  </si>
  <si>
    <t>HKD</t>
  </si>
  <si>
    <t>INR</t>
  </si>
  <si>
    <t>IDR</t>
  </si>
  <si>
    <t>Irak</t>
  </si>
  <si>
    <t>IQD</t>
  </si>
  <si>
    <t>Iran</t>
  </si>
  <si>
    <t>Rial</t>
  </si>
  <si>
    <t>IRR</t>
  </si>
  <si>
    <t>Shekel</t>
  </si>
  <si>
    <t>ILS</t>
  </si>
  <si>
    <t>JPY</t>
  </si>
  <si>
    <t>YER</t>
  </si>
  <si>
    <t>JOD</t>
  </si>
  <si>
    <t>Riel</t>
  </si>
  <si>
    <t>KHR</t>
  </si>
  <si>
    <t>Won</t>
  </si>
  <si>
    <t>KRW</t>
  </si>
  <si>
    <t>KPW</t>
  </si>
  <si>
    <t>KWD</t>
  </si>
  <si>
    <t>Laos</t>
  </si>
  <si>
    <t>LAK</t>
  </si>
  <si>
    <t>LBP</t>
  </si>
  <si>
    <t>Macao</t>
  </si>
  <si>
    <t>Pataca</t>
  </si>
  <si>
    <t>MOP</t>
  </si>
  <si>
    <t>Ringgit</t>
  </si>
  <si>
    <t>MYR</t>
  </si>
  <si>
    <t>Rufiyaa</t>
  </si>
  <si>
    <t>MVR</t>
  </si>
  <si>
    <t>Tugrik</t>
  </si>
  <si>
    <t>MNT</t>
  </si>
  <si>
    <t>Kyat</t>
  </si>
  <si>
    <t>MMK</t>
  </si>
  <si>
    <t>NPR</t>
  </si>
  <si>
    <t>XPF</t>
  </si>
  <si>
    <t>NZD</t>
  </si>
  <si>
    <t>Oman</t>
  </si>
  <si>
    <t>OMR</t>
  </si>
  <si>
    <t>Pakistan</t>
  </si>
  <si>
    <t>PKR</t>
  </si>
  <si>
    <t>Kina</t>
  </si>
  <si>
    <t>PGK</t>
  </si>
  <si>
    <t>PHP</t>
  </si>
  <si>
    <t>Qatar</t>
  </si>
  <si>
    <t>Riyal</t>
  </si>
  <si>
    <t>QAR</t>
  </si>
  <si>
    <t>Tala</t>
  </si>
  <si>
    <t>WST</t>
  </si>
  <si>
    <t>SAR</t>
  </si>
  <si>
    <t>SGD</t>
  </si>
  <si>
    <t>Sri Lanka</t>
  </si>
  <si>
    <t>LKR</t>
  </si>
  <si>
    <t>SYP</t>
  </si>
  <si>
    <t>Somoni</t>
  </si>
  <si>
    <t>TJS</t>
  </si>
  <si>
    <t>Taiwan</t>
  </si>
  <si>
    <t>TWD</t>
  </si>
  <si>
    <t>Bahts</t>
  </si>
  <si>
    <t>THB</t>
  </si>
  <si>
    <t>Tonga</t>
  </si>
  <si>
    <t>Pa'anga</t>
  </si>
  <si>
    <t>TOP</t>
  </si>
  <si>
    <t>Vanuatu</t>
  </si>
  <si>
    <t>VUV</t>
  </si>
  <si>
    <t>AED</t>
  </si>
  <si>
    <t>Viet-Nam</t>
  </si>
  <si>
    <t>VND</t>
  </si>
  <si>
    <t>Afghanistan</t>
  </si>
  <si>
    <t>AFN</t>
  </si>
  <si>
    <t>Birr</t>
  </si>
  <si>
    <t>ETB</t>
  </si>
  <si>
    <t>Dinars</t>
  </si>
  <si>
    <t>DZD</t>
  </si>
  <si>
    <t>Angola</t>
  </si>
  <si>
    <t>AOA</t>
  </si>
  <si>
    <t>XOF</t>
  </si>
  <si>
    <t>Botswana</t>
  </si>
  <si>
    <t>Pula</t>
  </si>
  <si>
    <t>BWP</t>
  </si>
  <si>
    <t>Burundi</t>
  </si>
  <si>
    <t>BIF</t>
  </si>
  <si>
    <t>Djibouti</t>
  </si>
  <si>
    <t>DJF</t>
  </si>
  <si>
    <t>Eritrea</t>
  </si>
  <si>
    <t>Nakfa</t>
  </si>
  <si>
    <t>ERN</t>
  </si>
  <si>
    <t>Dalasi</t>
  </si>
  <si>
    <t>GMD</t>
  </si>
  <si>
    <t>Ghana</t>
  </si>
  <si>
    <t>Cedi</t>
  </si>
  <si>
    <t>GHS</t>
  </si>
  <si>
    <t>GNF</t>
  </si>
  <si>
    <t>Escudos</t>
  </si>
  <si>
    <t>CVE</t>
  </si>
  <si>
    <t>Kenya</t>
  </si>
  <si>
    <t>KES</t>
  </si>
  <si>
    <t>CDF</t>
  </si>
  <si>
    <t>LRD</t>
  </si>
  <si>
    <t>LYD</t>
  </si>
  <si>
    <t>Ariary</t>
  </si>
  <si>
    <t>MGA</t>
  </si>
  <si>
    <t>Malawi</t>
  </si>
  <si>
    <t>Kwacha</t>
  </si>
  <si>
    <t>MWK</t>
  </si>
  <si>
    <t>Dirhams</t>
  </si>
  <si>
    <t>MAD</t>
  </si>
  <si>
    <t>MRO</t>
  </si>
  <si>
    <t>MUR</t>
  </si>
  <si>
    <t>Mozambique</t>
  </si>
  <si>
    <t>MZN</t>
  </si>
  <si>
    <t>NAD</t>
  </si>
  <si>
    <t>Naira</t>
  </si>
  <si>
    <t>NGN</t>
  </si>
  <si>
    <t>Rwanda</t>
  </si>
  <si>
    <t>RWF</t>
  </si>
  <si>
    <t>Sao Tomé</t>
  </si>
  <si>
    <t>STD</t>
  </si>
  <si>
    <t>SCR</t>
  </si>
  <si>
    <t>Sierra Leone</t>
  </si>
  <si>
    <t>Leone</t>
  </si>
  <si>
    <t>SLL</t>
  </si>
  <si>
    <t>SOS</t>
  </si>
  <si>
    <t>SDG</t>
  </si>
  <si>
    <t>ZAR</t>
  </si>
  <si>
    <t>Swaziland</t>
  </si>
  <si>
    <t>Emalangeni</t>
  </si>
  <si>
    <t>SZL</t>
  </si>
  <si>
    <t>TZS</t>
  </si>
  <si>
    <t>TND</t>
  </si>
  <si>
    <t>N. Schilling</t>
  </si>
  <si>
    <t>UGX</t>
  </si>
  <si>
    <t>ZMW</t>
  </si>
  <si>
    <t>EGP</t>
  </si>
  <si>
    <t>NIO</t>
  </si>
  <si>
    <t>Bolivar Fuerte</t>
  </si>
  <si>
    <t>VEF</t>
  </si>
  <si>
    <t>XAF</t>
  </si>
  <si>
    <t>Zimbabwe</t>
  </si>
  <si>
    <t>ZWD</t>
  </si>
  <si>
    <t>Währung</t>
  </si>
  <si>
    <t>37.69.70-77
37.6A.51</t>
  </si>
  <si>
    <t>37.69.80-87
37.6A.61
37.6A.62</t>
  </si>
  <si>
    <t xml:space="preserve">37.69.A0-A7
37.6A.71-73
</t>
  </si>
  <si>
    <t>37.69.B0-B7
37.6A.A1
37.6A.A2</t>
  </si>
  <si>
    <t>37.6A.51</t>
  </si>
  <si>
    <t>37.6A.62</t>
  </si>
  <si>
    <t>37.6A.61</t>
  </si>
  <si>
    <t>37.6A.11</t>
  </si>
  <si>
    <t>37.6A.12</t>
  </si>
  <si>
    <t>37.6A.21</t>
  </si>
  <si>
    <t>37.6A.31</t>
  </si>
  <si>
    <t>37.6A.32</t>
  </si>
  <si>
    <t>37.6A.33</t>
  </si>
  <si>
    <t>37.6A.41</t>
  </si>
  <si>
    <t>37.6A.42</t>
  </si>
  <si>
    <t>37.6A.81</t>
  </si>
  <si>
    <t>37.6A.82</t>
  </si>
  <si>
    <t>37.6D.00</t>
  </si>
  <si>
    <t>37.6D.11</t>
  </si>
  <si>
    <t>37.6D.21</t>
  </si>
  <si>
    <t>37.6A.71</t>
  </si>
  <si>
    <t>37.6A.72</t>
  </si>
  <si>
    <t>37.6A.73</t>
  </si>
  <si>
    <t>37.6A.A1</t>
  </si>
  <si>
    <t>37.6A.A2</t>
  </si>
  <si>
    <t>- Vous pouvez ajouter des commentaires généraux sur le relevé détaillé dans le champ destiné aux commentaires ci-dessous.</t>
  </si>
  <si>
    <t xml:space="preserve">  Pour les commentaires spécifiques, un champ destiné aux commentaires est à votre disposition dans chaque relevé. </t>
  </si>
  <si>
    <t xml:space="preserve">Procédure pour remplir le relevé détaillé: </t>
  </si>
  <si>
    <r>
      <t xml:space="preserve">- Veuillez lire </t>
    </r>
    <r>
      <rPr>
        <b/>
        <sz val="11"/>
        <color theme="1"/>
        <rFont val="Calibri"/>
        <family val="2"/>
        <scheme val="minor"/>
      </rPr>
      <t>attentivement</t>
    </r>
    <r>
      <rPr>
        <sz val="11"/>
        <color theme="1"/>
        <rFont val="Calibri"/>
        <family val="2"/>
        <scheme val="minor"/>
      </rPr>
      <t xml:space="preserve"> les explications correspondant à chaque relevé, avec les informations et la procédure pour remplir le relevé.</t>
    </r>
  </si>
  <si>
    <r>
      <t xml:space="preserve">- Veuillez ne remplir que les champs marqués en </t>
    </r>
    <r>
      <rPr>
        <b/>
        <sz val="11"/>
        <color theme="1"/>
        <rFont val="Calibri"/>
        <family val="2"/>
        <scheme val="minor"/>
      </rPr>
      <t>jaune.</t>
    </r>
    <r>
      <rPr>
        <sz val="11"/>
        <color theme="1"/>
        <rFont val="Calibri"/>
        <family val="2"/>
        <scheme val="minor"/>
      </rPr>
      <t xml:space="preserve"> Les calculs se font automatiquement dans les champs en orange.</t>
    </r>
  </si>
  <si>
    <r>
      <t xml:space="preserve">- Merci de n’effacer ni modifier aucun </t>
    </r>
    <r>
      <rPr>
        <b/>
        <sz val="11"/>
        <color theme="1"/>
        <rFont val="Calibri"/>
        <family val="2"/>
        <scheme val="minor"/>
      </rPr>
      <t>formatage des tableaux</t>
    </r>
    <r>
      <rPr>
        <sz val="11"/>
        <color theme="1"/>
        <rFont val="Calibri"/>
        <family val="2"/>
        <scheme val="minor"/>
      </rPr>
      <t>. Si vous ne pouvez pas remplir tous les relevés, laissez simplement les rubriques correspondantes vides (intactes).</t>
    </r>
  </si>
  <si>
    <t>Procédure / informations pour remplir le relevé: médicaments</t>
  </si>
  <si>
    <t xml:space="preserve">- En cas de différences entre les prix unitaires pour l’année de données 2015, veuillez indiquer le prix le plus avantageux pour chaque produit. </t>
  </si>
  <si>
    <t xml:space="preserve">- Le tableau peut être filtré/trié selon les critères «Code ATC», «Substance», «Pharmacode», «GTIN» et/ou «Désignation de l’article». </t>
  </si>
  <si>
    <t>- Pour les autres notes ou explications, veuillez utiliser la colonne «Commentaire».</t>
  </si>
  <si>
    <r>
      <t xml:space="preserve">- Pour </t>
    </r>
    <r>
      <rPr>
        <b/>
        <sz val="11"/>
        <color theme="1"/>
        <rFont val="Calibri"/>
        <family val="2"/>
        <scheme val="minor"/>
      </rPr>
      <t>tous</t>
    </r>
    <r>
      <rPr>
        <sz val="11"/>
        <color theme="1"/>
        <rFont val="Calibri"/>
        <family val="2"/>
        <scheme val="minor"/>
      </rPr>
      <t xml:space="preserve"> les médicaments utilisés pour l’année de données 2015 en secteur stationnaire, conformément à la liste de la Statistique médicale indiquant les médicaments/substances à relever,   </t>
    </r>
  </si>
  <si>
    <r>
      <t xml:space="preserve">  du médicament, TVA </t>
    </r>
    <r>
      <rPr>
        <b/>
        <sz val="11"/>
        <color theme="1"/>
        <rFont val="Calibri"/>
        <family val="2"/>
        <scheme val="minor"/>
      </rPr>
      <t>incluse,</t>
    </r>
    <r>
      <rPr>
        <sz val="11"/>
        <color theme="1"/>
        <rFont val="Calibri"/>
        <family val="2"/>
        <scheme val="minor"/>
      </rPr>
      <t xml:space="preserve"> après </t>
    </r>
    <r>
      <rPr>
        <b/>
        <sz val="11"/>
        <color theme="1"/>
        <rFont val="Calibri"/>
        <family val="2"/>
        <scheme val="minor"/>
      </rPr>
      <t>déduction</t>
    </r>
    <r>
      <rPr>
        <sz val="11"/>
        <color theme="1"/>
        <rFont val="Calibri"/>
        <family val="2"/>
        <scheme val="minor"/>
      </rPr>
      <t xml:space="preserve"> des rabais et escomptes. Les frais de transport, de stockage, de préparation, des pharmacies externes etc. ne doivent pas être comptabilisés.</t>
    </r>
  </si>
  <si>
    <r>
      <t xml:space="preserve">- Attention: les prix à l’unité </t>
    </r>
    <r>
      <rPr>
        <b/>
        <sz val="11"/>
        <color theme="1"/>
        <rFont val="Calibri"/>
        <family val="2"/>
        <scheme val="minor"/>
      </rPr>
      <t>(PàE)</t>
    </r>
    <r>
      <rPr>
        <sz val="11"/>
        <color theme="1"/>
        <rFont val="Calibri"/>
        <family val="2"/>
        <scheme val="minor"/>
      </rPr>
      <t xml:space="preserve"> affichés sont </t>
    </r>
    <r>
      <rPr>
        <b/>
        <sz val="11"/>
        <color theme="1"/>
        <rFont val="Calibri"/>
        <family val="2"/>
        <scheme val="minor"/>
      </rPr>
      <t>automatiquement convertis dans l’unité exigée par SwissDRG</t>
    </r>
    <r>
      <rPr>
        <sz val="11"/>
        <color theme="1"/>
        <rFont val="Calibri"/>
        <family val="2"/>
        <scheme val="minor"/>
      </rPr>
      <t xml:space="preserve"> (ce qui peut faire une différence par rapport à l’unité des médicaments).</t>
    </r>
  </si>
  <si>
    <t xml:space="preserve">- Veuillez indiquer tous les médicaments utilisés pour l’année de données 2015 en secteur stationnaire, conformément à la liste de la  Statistique médicale indiquant les médicaments/substances à relever, </t>
  </si>
  <si>
    <t>- Une fois le code ATC sélectionné, la substance et l’unité correspondante de SwissDRG sont automatiquement affichées.</t>
  </si>
  <si>
    <t>- Veuillez dans la mesure du possible remplir toutes les colonnes pour chaque médicament.</t>
  </si>
  <si>
    <t>- Pour plus de clarté, veuillez indiquer la désignation complète du produit (avec la taille de l’emballage et la concentration).</t>
  </si>
  <si>
    <t>Procédure / informations pour remplir le tableau:</t>
  </si>
  <si>
    <r>
      <t xml:space="preserve">  qui </t>
    </r>
    <r>
      <rPr>
        <b/>
        <sz val="11"/>
        <color theme="1"/>
        <rFont val="Calibri"/>
        <family val="2"/>
        <scheme val="minor"/>
      </rPr>
      <t>ne figurent pas</t>
    </r>
    <r>
      <rPr>
        <sz val="11"/>
        <color theme="1"/>
        <rFont val="Calibri"/>
        <family val="2"/>
        <scheme val="minor"/>
      </rPr>
      <t xml:space="preserve"> dans la rubrique «Médicaments».</t>
    </r>
  </si>
  <si>
    <t>- En cas de différences entre les prix unitaires pour un même produit, pour l’année de données 2015, veuillez indiquer le prix d’achat le plus avantageux.</t>
  </si>
  <si>
    <t xml:space="preserve">  TVA incluse, après déduction des rabais et escomptes. Les frais de transport, de stockage, de traitement, ceux du matériel médical complémentaire, etc. ne doivent pas être comptabilisés.</t>
  </si>
  <si>
    <t xml:space="preserve">- Quand il y a plusieurs produits par catégorie, pour calculer le prix moyen pondéré par le poids, veuillez utiliser la catégorie «Implants - Schéma produits». </t>
  </si>
  <si>
    <t xml:space="preserve">- Le tableau peut être filtré/trié selon les critères «Numéro», «CHOP 2015», et/ou «Désignation». </t>
  </si>
  <si>
    <t>- Pour les notes ou explications, veuillez utiliser la colonne «Commentaire».</t>
  </si>
  <si>
    <r>
      <t xml:space="preserve">Procédure / informations pour remplir le relevé: </t>
    </r>
    <r>
      <rPr>
        <b/>
        <u/>
        <sz val="11"/>
        <color theme="1"/>
        <rFont val="Calibri"/>
        <family val="2"/>
        <scheme val="minor"/>
      </rPr>
      <t>implants</t>
    </r>
  </si>
  <si>
    <r>
      <t xml:space="preserve">- Pour </t>
    </r>
    <r>
      <rPr>
        <b/>
        <sz val="11"/>
        <color theme="1"/>
        <rFont val="Calibri"/>
        <family val="2"/>
        <scheme val="minor"/>
      </rPr>
      <t>tous</t>
    </r>
    <r>
      <rPr>
        <sz val="11"/>
        <color theme="1"/>
        <rFont val="Calibri"/>
        <family val="2"/>
        <scheme val="minor"/>
      </rPr>
      <t xml:space="preserve"> les implants utilisés pour l’année de données 2015 en secteur stationnaire, selon la liste ci-après, veuillez indiquer les prix coûtants (PC) par unité, </t>
    </r>
  </si>
  <si>
    <t>- Pour chaque catégorie nécessaire, veuillez indiquer tous les produits (implants) utilisés pour l’année de données 2015 en secteur stationnaire.</t>
  </si>
  <si>
    <t xml:space="preserve">- Pour saisir d’autres produits, veuillez étendre le tableau correspondant: </t>
  </si>
  <si>
    <t>Procédure / informations pour remplir les schémas détaillés:</t>
  </si>
  <si>
    <t>- Le prix moyen pondéré par le poids se calcule automatiquement (ligne de résultat, cellule à l’extrême droite) et peut être repris dans le relevé, dans la rubrique «Implants».</t>
  </si>
  <si>
    <t xml:space="preserve">- L’ensemble des coûts de la prestation est en principe composé des dépenses pour le corps médical, le personnel infirmier, les médicaments, les produits sanguins, les implants, le matériel médical, l’utilisation des appareils, ainsi que d’autres frais. </t>
  </si>
  <si>
    <t xml:space="preserve">  Sont considérés comme frais fixes les frais indépendants de la durée du procédé, à savoir tous les frais de montage, de démontage et d’entretien des appareils nécessaires, ainsi que le matériel utilisé à chaque intervention.   </t>
  </si>
  <si>
    <t>- Pour le calcul des coûts de chaque procédé, veuillez utiliser le schéma d’aide correspondant dans la rubrique «Procédés onéreux - Schémas coûts».</t>
  </si>
  <si>
    <t xml:space="preserve">- Le tableau peut être filtré/trié selon les critères «Numéro», «CHOP 2015», «Procédé» et/ou «Type». </t>
  </si>
  <si>
    <r>
      <t xml:space="preserve">Procédure / informations pour remplir le relevé: </t>
    </r>
    <r>
      <rPr>
        <b/>
        <u/>
        <sz val="11"/>
        <color theme="1"/>
        <rFont val="Calibri"/>
        <family val="2"/>
        <scheme val="minor"/>
      </rPr>
      <t>procédés onéreux</t>
    </r>
  </si>
  <si>
    <r>
      <t xml:space="preserve">- Dans la mesure du possible, pour </t>
    </r>
    <r>
      <rPr>
        <b/>
        <sz val="11"/>
        <color theme="1"/>
        <rFont val="Calibri"/>
        <family val="2"/>
        <scheme val="minor"/>
      </rPr>
      <t>tous</t>
    </r>
    <r>
      <rPr>
        <sz val="11"/>
        <color theme="1"/>
        <rFont val="Calibri"/>
        <family val="2"/>
        <scheme val="minor"/>
      </rPr>
      <t xml:space="preserve"> les procédés onéreux utilisés pour l’année de données 2015 en secteur stationnaire, veuillez indiquer les coûts correspondants, en </t>
    </r>
    <r>
      <rPr>
        <b/>
        <sz val="11"/>
        <color theme="1"/>
        <rFont val="Calibri"/>
        <family val="2"/>
        <scheme val="minor"/>
      </rPr>
      <t>francs suisses</t>
    </r>
    <r>
      <rPr>
        <sz val="11"/>
        <color theme="1"/>
        <rFont val="Calibri"/>
        <family val="2"/>
        <scheme val="minor"/>
      </rPr>
      <t xml:space="preserve">, pour chaque procédé.  </t>
    </r>
  </si>
  <si>
    <r>
      <t xml:space="preserve">- Les champs grisés </t>
    </r>
    <r>
      <rPr>
        <b/>
        <sz val="11"/>
        <color theme="1"/>
        <rFont val="Calibri"/>
        <family val="2"/>
        <scheme val="minor"/>
      </rPr>
      <t>ne doivent pas</t>
    </r>
    <r>
      <rPr>
        <sz val="11"/>
        <color theme="1"/>
        <rFont val="Calibri"/>
        <family val="2"/>
        <scheme val="minor"/>
      </rPr>
      <t xml:space="preserve"> être remplis. </t>
    </r>
  </si>
  <si>
    <r>
      <t xml:space="preserve">- Pour les procédés numérotés de 1 à 9, les frais fixes </t>
    </r>
    <r>
      <rPr>
        <b/>
        <sz val="11"/>
        <color theme="1"/>
        <rFont val="Calibri"/>
        <family val="2"/>
        <scheme val="minor"/>
      </rPr>
      <t>et</t>
    </r>
    <r>
      <rPr>
        <sz val="11"/>
        <color theme="1"/>
        <rFont val="Calibri"/>
        <family val="2"/>
        <scheme val="minor"/>
      </rPr>
      <t xml:space="preserve"> variables sont relevés:</t>
    </r>
  </si>
  <si>
    <r>
      <t xml:space="preserve">  Sont considérés comme frais variables les frais dépendant de la durée du procédé, à savoir les frais réitérés chaque heure du procédé (ex. amortissement des appareils, frais de personnel, etc.), </t>
    </r>
    <r>
      <rPr>
        <b/>
        <sz val="11"/>
        <color theme="1"/>
        <rFont val="Calibri"/>
        <family val="2"/>
        <scheme val="minor"/>
      </rPr>
      <t>hors frais généraux</t>
    </r>
    <r>
      <rPr>
        <sz val="11"/>
        <color theme="1"/>
        <rFont val="Calibri"/>
        <family val="2"/>
        <scheme val="minor"/>
      </rPr>
      <t>.</t>
    </r>
  </si>
  <si>
    <r>
      <t xml:space="preserve">- Là où c’est indiqué, veuillez respecter </t>
    </r>
    <r>
      <rPr>
        <b/>
        <sz val="11"/>
        <color theme="1"/>
        <rFont val="Calibri"/>
        <family val="2"/>
        <scheme val="minor"/>
      </rPr>
      <t>les unités exigées</t>
    </r>
    <r>
      <rPr>
        <sz val="11"/>
        <color theme="1"/>
        <rFont val="Calibri"/>
        <family val="2"/>
        <scheme val="minor"/>
      </rPr>
      <t xml:space="preserve">. </t>
    </r>
  </si>
  <si>
    <t>- Les codes CHOP à saisir peuvent être sélectionnés dans la colonne «CHOP 2015», dans les lignes du menu déroulant.</t>
  </si>
  <si>
    <t xml:space="preserve">- Suivant les informations disponibles, vous pouvez filtrer/trier le tableau à  partir de toutes les colonnes. </t>
  </si>
  <si>
    <r>
      <t xml:space="preserve">Procédure / informations pour remplir le relevé: </t>
    </r>
    <r>
      <rPr>
        <b/>
        <u/>
        <sz val="11"/>
        <color theme="1"/>
        <rFont val="Calibri"/>
        <family val="2"/>
        <scheme val="minor"/>
      </rPr>
      <t>cœurs artificiels</t>
    </r>
  </si>
  <si>
    <r>
      <t xml:space="preserve">- Pour tous les cœurs artificiels utilisés pour l’année de données 2015, veuillez indiquer les prix coûtants (CP) par composant, en </t>
    </r>
    <r>
      <rPr>
        <b/>
        <sz val="11"/>
        <color theme="1"/>
        <rFont val="Calibri"/>
        <family val="2"/>
        <scheme val="minor"/>
      </rPr>
      <t>francs suisses</t>
    </r>
    <r>
      <rPr>
        <sz val="11"/>
        <color theme="1"/>
        <rFont val="Calibri"/>
        <family val="2"/>
        <scheme val="minor"/>
      </rPr>
      <t>.</t>
    </r>
  </si>
  <si>
    <r>
      <t xml:space="preserve">- Les prix coûtants (CP) par composant correspondent au prix d’achat des différents composants d’un cœur artificiel, TVA </t>
    </r>
    <r>
      <rPr>
        <b/>
        <sz val="11"/>
        <color theme="1"/>
        <rFont val="Calibri"/>
        <family val="2"/>
        <scheme val="minor"/>
      </rPr>
      <t>incluse</t>
    </r>
    <r>
      <rPr>
        <sz val="11"/>
        <color theme="1"/>
        <rFont val="Calibri"/>
        <family val="2"/>
        <scheme val="minor"/>
      </rPr>
      <t xml:space="preserve">, après déduction des rabais et escomptes. </t>
    </r>
  </si>
  <si>
    <r>
      <t xml:space="preserve">  Les frais de transport, de stockage, de traitement, etc. </t>
    </r>
    <r>
      <rPr>
        <b/>
        <sz val="11"/>
        <color theme="1"/>
        <rFont val="Calibri"/>
        <family val="2"/>
        <scheme val="minor"/>
      </rPr>
      <t>ne doivent pas</t>
    </r>
    <r>
      <rPr>
        <sz val="11"/>
        <color theme="1"/>
        <rFont val="Calibri"/>
        <family val="2"/>
        <scheme val="minor"/>
      </rPr>
      <t xml:space="preserve"> être comptabilisés.</t>
    </r>
  </si>
  <si>
    <r>
      <t>- Pour chaque cœur artificiel, tous les composants doivent être saisis séparément (</t>
    </r>
    <r>
      <rPr>
        <b/>
        <sz val="11"/>
        <color theme="1"/>
        <rFont val="Calibri"/>
        <family val="2"/>
        <scheme val="minor"/>
      </rPr>
      <t>plusieurs lignes par cas, soit une ligne par composant pour un cas</t>
    </r>
    <r>
      <rPr>
        <sz val="11"/>
        <color theme="1"/>
        <rFont val="Calibri"/>
        <family val="2"/>
        <scheme val="minor"/>
      </rPr>
      <t>).</t>
    </r>
  </si>
  <si>
    <t>Fibrinogène</t>
  </si>
  <si>
    <t>Facteur XIII de coagulation</t>
  </si>
  <si>
    <t>Eptacog alfa (facteur VII de coagulation recombinant)</t>
  </si>
  <si>
    <t>Nonacog alfa (facteur IX de coagulation recombinant)</t>
  </si>
  <si>
    <t>Terlipressine</t>
  </si>
  <si>
    <t>Amphotéricine B</t>
  </si>
  <si>
    <t>Voriconazole</t>
  </si>
  <si>
    <t>Posaconazole</t>
  </si>
  <si>
    <t>Caspofungine</t>
  </si>
  <si>
    <t>Anidulafungine</t>
  </si>
  <si>
    <t>Immunoglobuline humaine, polyvalente</t>
  </si>
  <si>
    <t>Immunoglobuline humaine contre l'hépatite B</t>
  </si>
  <si>
    <t>Immunoglobuline humaine contre le cytomegalovirus</t>
  </si>
  <si>
    <t>Carmustine</t>
  </si>
  <si>
    <t>Cladribine</t>
  </si>
  <si>
    <t>Clofarabine</t>
  </si>
  <si>
    <t>Idarubicine</t>
  </si>
  <si>
    <t>Amsacrine</t>
  </si>
  <si>
    <t>Bortézomib</t>
  </si>
  <si>
    <t>Immunoglobuline anti-thymocytes (lapin)</t>
  </si>
  <si>
    <t>gültig ab dem 1. Januar 2015</t>
  </si>
  <si>
    <t>Antithrombine III</t>
  </si>
  <si>
    <t xml:space="preserve">Danaparoïde </t>
  </si>
  <si>
    <r>
      <t>Facteurs de coagulation II, VII IX et X en combinaison (complexe de prothrombine)</t>
    </r>
    <r>
      <rPr>
        <vertAlign val="superscript"/>
        <sz val="8"/>
        <rFont val="Arial"/>
        <family val="2"/>
      </rPr>
      <t>5)</t>
    </r>
  </si>
  <si>
    <t>Facteur VIII de coagulation plasmatique</t>
  </si>
  <si>
    <t>Facteur VIII de coagulation recombinant</t>
  </si>
  <si>
    <t>Inhibiteur du facteur VIII (Substitut de coagulation court-circuitant le facteur VIII)</t>
  </si>
  <si>
    <t>Facteur IX de coagulation plasmatique</t>
  </si>
  <si>
    <t>Facteur VII de coagulation plasmatique</t>
  </si>
  <si>
    <t>Facteur de Von-Willebrand et facteur VIII en combinaison</t>
  </si>
  <si>
    <t xml:space="preserve">Epoétine </t>
  </si>
  <si>
    <t>Darbépoétine alfa</t>
  </si>
  <si>
    <t>Inhibiteur de la C1-Esterase</t>
  </si>
  <si>
    <t>Telapravir</t>
  </si>
  <si>
    <t>Immunoglobuline humaine contre le virus varicelle-zona</t>
  </si>
  <si>
    <t>Témozolomide</t>
  </si>
  <si>
    <t>Méthotrexate</t>
  </si>
  <si>
    <t>Nelarabine</t>
  </si>
  <si>
    <t>Cytarabine</t>
  </si>
  <si>
    <t>Oxaliplatine</t>
  </si>
  <si>
    <t>Acide Aminolevulin</t>
  </si>
  <si>
    <t>Topotécan</t>
  </si>
  <si>
    <t xml:space="preserve">Arbirateron </t>
  </si>
  <si>
    <t>Interféron gamma</t>
  </si>
  <si>
    <t>Interféron alpha 2a (non PEG)</t>
  </si>
  <si>
    <t>Interféron alpha 2b (non PEG)</t>
  </si>
  <si>
    <t>Interféron beta-1b</t>
  </si>
  <si>
    <t>Peginterféron alfa-2b</t>
  </si>
  <si>
    <t>Peginterféron alfa-2a</t>
  </si>
  <si>
    <t>Aldesleukine</t>
  </si>
  <si>
    <t>Immunoglobine anti-lymphocytes T humains</t>
  </si>
  <si>
    <t>Dibotermine alfa</t>
  </si>
  <si>
    <t>DIFICLIR cpr pell 200 mg 20 pce</t>
  </si>
  <si>
    <t>KYBERNIN P subst sèche 500 UI c solv fl</t>
  </si>
  <si>
    <t>KYBERNIN P subst sèche 1000 UI c solv fl</t>
  </si>
  <si>
    <t>ATENATIV subst sèche 500 UI c solv fl</t>
  </si>
  <si>
    <t>ORGARAN sol inj 750 U/0.6ml 10 amp 0.6 ml [!]</t>
  </si>
  <si>
    <t>ILOMEDIN conc perf 20 mcg/ml i.v. amp 1 ml</t>
  </si>
  <si>
    <t>ILOMEDIN conc perf 50 mcg/2.5ml i.v. amp 2.5 ml</t>
  </si>
  <si>
    <t>VENTAVIS sol inhal 20 mcg/2ml 2 ml amp 30 pce</t>
  </si>
  <si>
    <t>VENTAVIS sol inhal 20 mcg/2ml 2 ml amp 300 pce</t>
  </si>
  <si>
    <t>VENTAVIS sol inhal 20 mcg/2ml 2 ml amp 10 x 30 pce</t>
  </si>
  <si>
    <t>REOPRO sol inj 10 mg/5ml amp 5 ml</t>
  </si>
  <si>
    <t>INTEGRILIN sol perf 75 mg/100ml flac</t>
  </si>
  <si>
    <t>INTEGRILIN sol inj 20 mg/10ml flac</t>
  </si>
  <si>
    <t>AGGRASTAT conc perf 12.5 mg/50ml flac 50 ml</t>
  </si>
  <si>
    <t>AGGRASTAT sol perf 12.5 mg/250ml fl 250 ml</t>
  </si>
  <si>
    <t>ACTILYSE subst sèche 50 mg c solv amp</t>
  </si>
  <si>
    <t>ACTILYSE subst sèche 10 mg c solv amp</t>
  </si>
  <si>
    <t>ACTILYSE subst sèche 20 mg c solv amp</t>
  </si>
  <si>
    <t>ACTILYSE Cathflo 2 mg c solv flac 5 pce</t>
  </si>
  <si>
    <t>METALYSE 8000 U c solv (ser prê 8ml) flac</t>
  </si>
  <si>
    <t>METALYSE 10000 U c solv (ser prê 10ml) flac</t>
  </si>
  <si>
    <t>HAEMOCOMPLETTAN P subst sèche 1 g i.v. fl</t>
  </si>
  <si>
    <t>HAEMOCOMPLETTAN P subst sèche 2 g i.v. fl</t>
  </si>
  <si>
    <t>BERIPLEX P/N 500 subst sèche avec solv fl 20 ml</t>
  </si>
  <si>
    <t>OCTAPLEX 500 subst sèche c solv flac</t>
  </si>
  <si>
    <t>PROTHROMPLEX NF 600 UI c solv flac 20 ml</t>
  </si>
  <si>
    <t>BERIPLEX P/N 1000 subst sèche avec solv flac</t>
  </si>
  <si>
    <t>BERIATE P subst sèche 250 UI c solv flac</t>
  </si>
  <si>
    <t>BERIATE P subst sèche 500 UI c solv flac</t>
  </si>
  <si>
    <t>BERIATE P subst sèche 1000 UI c solv flac</t>
  </si>
  <si>
    <t>OCTANATE subst sèche 500 UI c solv flac</t>
  </si>
  <si>
    <t>OCTANATE subst sèche 1000 UI c solv flac</t>
  </si>
  <si>
    <t>KOGENATE SF Bio-Set subst sèche 250 UI c solv vial</t>
  </si>
  <si>
    <t>KOGENATE SF Bio-Set subst sèche 500 UI c solv vial</t>
  </si>
  <si>
    <t>KOGENATE SF Bio-Set subst sèche 1000 UI c sol vial</t>
  </si>
  <si>
    <t>KOGENATE SF Bio-Set subst sèche 2000 UI c sol vial</t>
  </si>
  <si>
    <t>HELIXATE M2V subst sèche 250 UI c solv flac</t>
  </si>
  <si>
    <t>HELIXATE M2V subst sèche 500 UI c solv flac</t>
  </si>
  <si>
    <t>HELIXATE M2V subst sèche 1000 UI c solv flac</t>
  </si>
  <si>
    <t>HELIXATE M2V subst sèche 2000 UI c solv flac</t>
  </si>
  <si>
    <t>REFACTO AF subst sèche 250 UI c solv flac</t>
  </si>
  <si>
    <t>REFACTO AF subst sèche 500 UI c solv flac</t>
  </si>
  <si>
    <t>REFACTO AF subst sèche 1000 UI c solv flac</t>
  </si>
  <si>
    <t>REFACTO AF subst sèche 2000 UI c solv flac</t>
  </si>
  <si>
    <t>HAEMOCTIN subst sèche 500 UI c solv flac</t>
  </si>
  <si>
    <t>HAEMOCTIN subst sèche 250 UI c solv flac</t>
  </si>
  <si>
    <t>HAEMOCTIN subst sèche 1000 UI c solv flac</t>
  </si>
  <si>
    <t>REFACTO AF FuseNGo 500 UI c solv ser prê</t>
  </si>
  <si>
    <t>REFACTO AF FuseNGo 1000 UI c solv ser prê</t>
  </si>
  <si>
    <t>REFACTO AF FuseNGo 2000 UI c solv ser prê</t>
  </si>
  <si>
    <t>REFACTO AF FuseNGo 3000 UI c solv ser prê</t>
  </si>
  <si>
    <t>BERIATE subst sèche 250 UI c solv flac</t>
  </si>
  <si>
    <t>BERIATE subst sèche 500 UI c solv flac</t>
  </si>
  <si>
    <t>BERIATE subst sèche 1000 UI c solv flac</t>
  </si>
  <si>
    <t>REFACTO AF FuseNGo 250 UI c solv ser prê</t>
  </si>
  <si>
    <t>NOVOEIGHT subst sèche 250 UI c solv flac</t>
  </si>
  <si>
    <t>NOVOEIGHT subst sèche 500 UI c solv flac</t>
  </si>
  <si>
    <t>NOVOEIGHT subst sèche 1000 UI c solv flac</t>
  </si>
  <si>
    <t>NOVOEIGHT subst sèche 1500 UI c solv flac</t>
  </si>
  <si>
    <t>NOVOEIGHT subst sèche 2000 UI c solv flac</t>
  </si>
  <si>
    <t>NOVOEIGHT subst sèche 3000 UI c solv flac</t>
  </si>
  <si>
    <t>ADVATE subst sèche 1000 UI c solv 2 ml flac</t>
  </si>
  <si>
    <t>ADVATE subst sèche 1500 UI c solv 2 ml flac</t>
  </si>
  <si>
    <t>ADVATE subst sèche 2000 UI c solv 5 ml flac</t>
  </si>
  <si>
    <t>ADVATE subst sèche 250 UI c solv 2 ml flac</t>
  </si>
  <si>
    <t>ADVATE subst sèche 3000 UI c solv 5 ml flac</t>
  </si>
  <si>
    <t>ADVATE subst sèche 500 UI c solv 2 ml flac</t>
  </si>
  <si>
    <t>FEIBA NF subst sèche 1000 U c solv flac</t>
  </si>
  <si>
    <t>FEIBA NF subst sèche 2500 U c solv flac</t>
  </si>
  <si>
    <t>IMMUNINE STIM Plus subst sèche 1200 UI c s flac</t>
  </si>
  <si>
    <t>IMMUNINE STIM Plus subst sèche 600 UI c s flac</t>
  </si>
  <si>
    <t>BERININ P subst sèche 600 UI avec solv amp</t>
  </si>
  <si>
    <t>BERININ P subst sèche 1200 UI avec solv amp</t>
  </si>
  <si>
    <t>RIXUBIS subst sèche 250 UI cum solv</t>
  </si>
  <si>
    <t>RIXUBIS subst sèche 500 UI cum solv</t>
  </si>
  <si>
    <t>RIXUBIS subst sèche 1000 UI cum solv</t>
  </si>
  <si>
    <t>RIXUBIS subst sèche 2000 UI cum solv</t>
  </si>
  <si>
    <t>RIXUBIS subst sèche 3000 UI cum solv</t>
  </si>
  <si>
    <t>FACTEUR VII NF Baxter 600 UI c solv flac</t>
  </si>
  <si>
    <t>FACTEUR VII NF Baxalta 600 UI c solv flac</t>
  </si>
  <si>
    <t>IMMUNATE S/D subst sèche 250 UI cum solv flac</t>
  </si>
  <si>
    <t>IMMUNATE S/D subst sèche 500 UI cum solv flac</t>
  </si>
  <si>
    <t>IMMUNATE S/D subst sèche 1000 UI cum solv flac</t>
  </si>
  <si>
    <t>HAEMATE P subst sèche 250 UI c solv amp</t>
  </si>
  <si>
    <t>HAEMATE P subst sèche 500 UI c solv amp</t>
  </si>
  <si>
    <t>HAEMATE P subst sèche 1000 UI c solv amp</t>
  </si>
  <si>
    <t>WILATE subst sèche 450 UI c solv flac</t>
  </si>
  <si>
    <t>WILATE subst sèche 900 UI c solv flac</t>
  </si>
  <si>
    <t>WILATE subst sèche 500 UI c solv flac</t>
  </si>
  <si>
    <t>WILATE subst sèche 1000 UI c solv flac</t>
  </si>
  <si>
    <t>FIBROGAMMIN P subst sèche 250 UI c solv flac</t>
  </si>
  <si>
    <t>FIBROGAMMIN P subst sèche 1250 UI c solv flac</t>
  </si>
  <si>
    <t>FIBROGAMMIN subst sèche 250 UI c solv flac</t>
  </si>
  <si>
    <t>FIBROGAMMIN subst sèche 1250 UI c solv flac</t>
  </si>
  <si>
    <t>NOVOSEVEN stable temp amb 1 mg c solv ser prê</t>
  </si>
  <si>
    <t>NOVOSEVEN stable temp amb 2 mg c solv ser prê</t>
  </si>
  <si>
    <t>NOVOSEVEN stable temp amb 5 mg c solv ser prê</t>
  </si>
  <si>
    <t>BENEFIX subst sèche 2000 UI c solv flac 5 ml</t>
  </si>
  <si>
    <t>BENEFIX subst sèche 500 UI c solv flac 5 ml</t>
  </si>
  <si>
    <t>BENEFIX subst sèche 250 UI c solv flac 5 ml</t>
  </si>
  <si>
    <t>BENEFIX subst sèche 1000 UI c solv flac 5 ml</t>
  </si>
  <si>
    <t>BENEFIX subst sèche 3000 UI c solv flac 5 ml</t>
  </si>
  <si>
    <t>NPLATE subst sèche 250 mcg c solv flac</t>
  </si>
  <si>
    <t>NPLATE subst sèche 500 mcg c solv flac</t>
  </si>
  <si>
    <t>RECORMON PS sol inj 2000 U/0.3ml ser prê 6 pce</t>
  </si>
  <si>
    <t>RECORMON PS sol inj 3000 U/0.3ml ser prê 6 pce</t>
  </si>
  <si>
    <t>RECORMON PS sol inj 5000 U/0.3ml ser prê 6 pce</t>
  </si>
  <si>
    <t>RECORMON PS sol inj 10000 U/0.6ml ser prê 6 pce</t>
  </si>
  <si>
    <t>RECORMON PS sol inj 4000 U/0.3ml ser prê 6 pce</t>
  </si>
  <si>
    <t>RECORMON PS sol inj 6000 U/0.3ml ser prê 6 pce</t>
  </si>
  <si>
    <t>RECORMON PS sol inj 30000 U/0.6ml ser prê 4 pce</t>
  </si>
  <si>
    <t>EPREX 40000 UI/ml (Protecs) ser prê 1 ml</t>
  </si>
  <si>
    <t>EPREX 1000 IE/0.5ml (Protecs) 6 ser prê 0.5 ml</t>
  </si>
  <si>
    <t>EPREX 2000 IE/0.5ml (Protecs) 6 ser prê 0.5 ml</t>
  </si>
  <si>
    <t>EPREX 3000 IE/0.3ml (Protecs) 6 ser prê 0.3 ml</t>
  </si>
  <si>
    <t>EPREX 4000 IE/0.4ml (Protecs) 6 ser prê 0.4 ml</t>
  </si>
  <si>
    <t>EPREX 5000 IE/0.5ml (Protecs) 6 ser prê 0.5 ml</t>
  </si>
  <si>
    <t>EPREX 6000 IE/0.6ml (Protecs) 6 ser prê 0.6 ml</t>
  </si>
  <si>
    <t>EPREX 8000 IE/0.8ml (Protecs) 6 ser prê 0.8 ml</t>
  </si>
  <si>
    <t>EPREX 10000 UI/ml (Protecs) 6 ser prê 1 ml</t>
  </si>
  <si>
    <t>EPREX 20000 IE/0.5ml (Protecs) ser prê 0.5 ml</t>
  </si>
  <si>
    <t>EPREX 30000 IE/0.75ml (Protecs) ser prê 0.75 ml</t>
  </si>
  <si>
    <t>BINOCRIT sol inj 1000 IE/0.5ml 6 ser prê 0.5 ml</t>
  </si>
  <si>
    <t>BINOCRIT sol inj 2000 UI/ml 6 ser prê 1 ml</t>
  </si>
  <si>
    <t>BINOCRIT sol inj 3000 IE/0.3ml 6 ser prê 0.3 ml</t>
  </si>
  <si>
    <t>BINOCRIT sol inj 4000 IE/0.4ml 6 ser prê 0.4 ml</t>
  </si>
  <si>
    <t>BINOCRIT sol inj 5000 IE/0.5ml 6 ser prê 0.5 ml</t>
  </si>
  <si>
    <t>BINOCRIT sol inj 6000 IE/0.6ml 6 ser prê 0.6 ml</t>
  </si>
  <si>
    <t>BINOCRIT sol inj 8000 IE/0.8ml 6 ser prê 0.8 ml</t>
  </si>
  <si>
    <t>BINOCRIT sol inj 10000 UI/ml 6 ser prê 1 ml</t>
  </si>
  <si>
    <t>ABSEAMED sol inj 1000 IE/0.5ml 6 ser prê 0.5 ml</t>
  </si>
  <si>
    <t>ABSEAMED sol inj 2000 UI/ml 6 ser prê 1 ml</t>
  </si>
  <si>
    <t>ABSEAMED sol inj 3000 IE/0.3ml 6 ser prê 0.3 ml</t>
  </si>
  <si>
    <t>ABSEAMED sol inj 4000 IE/0.4ml 6 ser prê 0.4 ml</t>
  </si>
  <si>
    <t>ABSEAMED sol inj 5000 IE/0.5ml 6 ser prê 0.5 ml</t>
  </si>
  <si>
    <t>ABSEAMED sol inj 6000 IE/0.6ml 6 ser prê 0.6 ml</t>
  </si>
  <si>
    <t>ABSEAMED sol inj 8000 IE/0.8ml 6 ser prê 0.8 ml</t>
  </si>
  <si>
    <t>ABSEAMED sol inj 10000 UI/ml 6 ser prê 1 ml</t>
  </si>
  <si>
    <t>BINOCRIT sol inj 7000 IE/0.7ml 6 ser prê 0.7 ml</t>
  </si>
  <si>
    <t>BINOCRIT sol inj 9000 IE/0.9ml 6 ser prê 0.9 ml</t>
  </si>
  <si>
    <t>EPOTHETA Teva sol inj 1000 UI/0.5ml ser prê 6 pce</t>
  </si>
  <si>
    <t>EPOTHETA Teva sol inj 2000 UI/0.5ml ser prê 6 pce</t>
  </si>
  <si>
    <t>EPOTHETA Teva sol inj 3000 UI/0.5ml ser prê 6 pce</t>
  </si>
  <si>
    <t>EPOTHETA Teva sol inj 4000 UI/0.5ml ser prê 6 pce</t>
  </si>
  <si>
    <t>EPOTHETA Teva sol inj 5000 UI/0.5ml ser prê 6 pce</t>
  </si>
  <si>
    <t>EPOTHETA Teva sol inj 10000 UI/ml ser prê 6 pce</t>
  </si>
  <si>
    <t>EPOTHETA Teva sol inj 20000 UI/ml ser prê 4 pce</t>
  </si>
  <si>
    <t>EPOTHETA Teva sol inj 30000 UI/ml ser prê 4 pce</t>
  </si>
  <si>
    <t>ARANESP sol inj 10 mcg ser prê 4 pce</t>
  </si>
  <si>
    <t>ARANESP sol inj 20 mcg ser prê 4 pce</t>
  </si>
  <si>
    <t>ARANESP sol inj 30 mcg ser prê 4 pce</t>
  </si>
  <si>
    <t>ARANESP sol inj 40 mcg ser prê 4 pce</t>
  </si>
  <si>
    <t>ARANESP sol inj 50 mcg ser prê 4 pce</t>
  </si>
  <si>
    <t>ARANESP sol inj 60 mcg ser prê 4 pce</t>
  </si>
  <si>
    <t>ARANESP sol inj 80 mcg ser prê 4 pce</t>
  </si>
  <si>
    <t>ARANESP sol inj 100 mcg ser prê 4 pce</t>
  </si>
  <si>
    <t>ARANESP sol inj 150 mcg ser prê 4 pce</t>
  </si>
  <si>
    <t>ARANESP sol inj 300 mcg ser prê</t>
  </si>
  <si>
    <t>ARANESP sol inj 500 mcg ser prê</t>
  </si>
  <si>
    <t>ARANESP Sure Click Pen sol inj 20 mcg</t>
  </si>
  <si>
    <t>ARANESP Sure Click Pen sol inj 40 mcg</t>
  </si>
  <si>
    <t>ARANESP Sure Click Pen sol inj 60 mcg</t>
  </si>
  <si>
    <t>ARANESP Sure Click Pen sol inj 100 mcg</t>
  </si>
  <si>
    <t>ARANESP Sure Click Pen sol inj 500 mcg</t>
  </si>
  <si>
    <t>ARANESP sol inj 130 mcg ser prê 4 pce</t>
  </si>
  <si>
    <t>ARANESP 20 mcg a système protection ser prê 4 pce</t>
  </si>
  <si>
    <t>ARANESP 30 mcg a système protection ser prê 4 pce</t>
  </si>
  <si>
    <t>ARANESP 40 mcg a système protection ser prê 4 pce</t>
  </si>
  <si>
    <t>ARANESP 50 mcg a système protection ser prê 4 pce</t>
  </si>
  <si>
    <t>ARANESP 60 mcg a système protection ser prê 4 pce</t>
  </si>
  <si>
    <t>ARANESP 80 mcg a système protection ser prê 4 pce</t>
  </si>
  <si>
    <t>ARANESP 100 mcg a système protection ser prê 4 pce</t>
  </si>
  <si>
    <t>ARANESP 150 mcg a système protection ser prê 4 pce</t>
  </si>
  <si>
    <t>ARANESP 300 mcg a système protection ser prê</t>
  </si>
  <si>
    <t>ARANESP 500 mcg a système protection ser prê</t>
  </si>
  <si>
    <t>ARANESP 130 mcg a système protection ser prê 4 pce</t>
  </si>
  <si>
    <t>MIRCERA FSP sol inj 50 mcg/0.3 ml ser prê</t>
  </si>
  <si>
    <t>MIRCERA FSP sol inj 75 mcg/0.3 ml ser prê</t>
  </si>
  <si>
    <t>MIRCERA FSP sol inj 100 mcg/0.3 ml ser prê</t>
  </si>
  <si>
    <t>MIRCERA FSP sol inj 150 mcg/0.3 ml ser prê</t>
  </si>
  <si>
    <t>MIRCERA FSP sol inj 200 mcg/0.3 ml ser prê</t>
  </si>
  <si>
    <t>MIRCERA FSP sol inj 250 mcg/0.3 ml ser prê</t>
  </si>
  <si>
    <t>MIRCERA FSP sol inj 30 mcg/0.3 ml ser prê</t>
  </si>
  <si>
    <t>MIRCERA FSP sol inj 120 mcg/0.3 ml ser prê</t>
  </si>
  <si>
    <t>MIRCERA FSP sol inj 360 mcg/0.6 ml ser prê</t>
  </si>
  <si>
    <t>BERINERT subst sèche 500 UI/10ml c solv</t>
  </si>
  <si>
    <t>FIRAZYR sol inj 30 mg/3ml ser prê 3 ml</t>
  </si>
  <si>
    <t>SIMDAX conc perf 12.5 mg/5ml flac 5 ml</t>
  </si>
  <si>
    <t>PROSTIN VR conc perf 500 mcg/ml 5 amp 1 ml</t>
  </si>
  <si>
    <t>TRACLEER cpr pell 62.5 mg 56 pce</t>
  </si>
  <si>
    <t>TRACLEER cpr pell 125 mg 56 pce</t>
  </si>
  <si>
    <t>TRACLEER cpr disp 32 mg 56 pce</t>
  </si>
  <si>
    <t>VOLIBRIS cpr pell 10 mg 30 pce</t>
  </si>
  <si>
    <t>VOLIBRIS cpr pell 5 mg 30 pce</t>
  </si>
  <si>
    <t>REVATIO cpr pell 20 mg 90 pce</t>
  </si>
  <si>
    <t>REVATIO sol inj 10 mg/12.5ml flac</t>
  </si>
  <si>
    <t>GLYPRESSINE subst sèche 1 mg c solv amp 5 pce</t>
  </si>
  <si>
    <t>HAEMOPRESSIN subst sèche 1 mg c solv flac 5 pce</t>
  </si>
  <si>
    <t>SANDOSTATINE LAR subst sèche 10 mg c sol ser prê</t>
  </si>
  <si>
    <t>SANDOSTATINE LAR subst sèche 20 mg c sol ser prê</t>
  </si>
  <si>
    <t>SANDOSTATINE LAR subst sèche 30 mg c sol ser prê</t>
  </si>
  <si>
    <t>ZYVOXID cpr pell 600 mg 10 pce</t>
  </si>
  <si>
    <t>ZYVOXID susp 20 mg/ml fl 150 ml</t>
  </si>
  <si>
    <t>ZYVOXID sol perf 2 mg/ml 10 freeflex 300 ml</t>
  </si>
  <si>
    <t>CUBICIN subst sèche 350 mg flac</t>
  </si>
  <si>
    <t>CUBICIN subst sèche 500 mg flac</t>
  </si>
  <si>
    <t>AMBISOME subst sèche 50 mg flac 10 pce</t>
  </si>
  <si>
    <t>AMBISOME subst sèche 50 mg flac</t>
  </si>
  <si>
    <t>VFEND cpr pell 50 mg 56 pce</t>
  </si>
  <si>
    <t>VFEND cpr pell 200 mg 28 pce</t>
  </si>
  <si>
    <t>VFEND subst sèche 200 mg amp</t>
  </si>
  <si>
    <t>VFEND pdr 40 mg/ml pour susp 70 ml</t>
  </si>
  <si>
    <t>NOXAFIL susp 40 mg/ml fl 105 ml</t>
  </si>
  <si>
    <t>NOXAFIL cpr 100 mg 24 pce</t>
  </si>
  <si>
    <t>NOXAFIL cpr 100 mg 96 pce</t>
  </si>
  <si>
    <t>CANCIDAS subst sèche 50 mg flac</t>
  </si>
  <si>
    <t>CANCIDAS subst sèche 70 mg flac</t>
  </si>
  <si>
    <t>MYCAMINE subst sèche 50 mg flac</t>
  </si>
  <si>
    <t>MYCAMINE subst sèche 100 mg flac</t>
  </si>
  <si>
    <t>ECALTA subst sèche 100 mg flac</t>
  </si>
  <si>
    <t>VALCYTE cpr pell 450 mg 60 pce</t>
  </si>
  <si>
    <t>VALGANCICLIVIR caps 18 mg 100 pce</t>
  </si>
  <si>
    <t>VALGANCICLIVIR caps 25 mg 100 pce</t>
  </si>
  <si>
    <t>VALGANCICLOVIR Mepha Lactab 450 mg 60 pce</t>
  </si>
  <si>
    <t>VALGANCICLOVIR Sandoz cpr pell 450 mg 60 pce</t>
  </si>
  <si>
    <t>FOSCAVIR sol perf 6000 mg/250ml fl 250 ml</t>
  </si>
  <si>
    <t>INCIVO cpr pell 375 mg 4 fl 42 pce</t>
  </si>
  <si>
    <t>INCIVO cpr pell 375 mg fl 42 pce</t>
  </si>
  <si>
    <t>VICTRELIS caps 200 mg 336 pce</t>
  </si>
  <si>
    <t>OCTAGAM 5% sol perf 10 g/200ml i.v fl verre 200 ml</t>
  </si>
  <si>
    <t>OCTAGAM 5% sol perf 5 g/100ml i.v fl verre 100 ml</t>
  </si>
  <si>
    <t>OCTAGAM 5% sol perf 2.5 g/50ml i.v fl verre 50 ml</t>
  </si>
  <si>
    <t>OCTAGAM 5% sol perf 1 g/20ml i.v fl verre 20 ml</t>
  </si>
  <si>
    <t>KIOVIG sol perf 2.5 g/25ml i.v. flac 25 ml</t>
  </si>
  <si>
    <t>INTRATECT sol perf 1 g/20ml i.v. flac 20 ml</t>
  </si>
  <si>
    <t>INTRATECT sol perf 2.5 g/50ml i.v. flac 50 ml</t>
  </si>
  <si>
    <t>INTRATECT sol perf 5 g/100ml i.v. flac 100 ml</t>
  </si>
  <si>
    <t>INTRATECT sol perf 10 g/200ml i.v. flac 200 ml</t>
  </si>
  <si>
    <t>KIOVIG sol perf 5 g/50ml i.v. flac 50 ml</t>
  </si>
  <si>
    <t>KIOVIG sol perf 10 g/100ml i.v. flac 100 ml</t>
  </si>
  <si>
    <t>KIOVIG sol perf 20 g/200ml i.v. flac 200 ml</t>
  </si>
  <si>
    <t>KIOVIG sol perf 1 g/10ml i.v. flac 10 ml</t>
  </si>
  <si>
    <t>PRIVIGEN sol perf 5 g/50ml i.v. flac 50 ml</t>
  </si>
  <si>
    <t>PRIVIGEN sol perf 10 g/100ml i.v. flac 100 ml</t>
  </si>
  <si>
    <t>PRIVIGEN sol perf 2.5 g/25ml i.v. flac 25 ml</t>
  </si>
  <si>
    <t>PRIVIGEN sol perf 20 g/200ml i.v. flac 200 ml</t>
  </si>
  <si>
    <t>IG VENA Kedrion 5% sol perf 1 g/20ml 20 ml</t>
  </si>
  <si>
    <t>IG VENA Kedrion 5% sol perf 2.5 g/50ml 50 ml</t>
  </si>
  <si>
    <t>IG VENA Kedrion 5% sol perf 5 g/100ml fl 100 ml</t>
  </si>
  <si>
    <t>IG VENA Kedrion 5% sol perf 10 g/200ml fl 200 ml</t>
  </si>
  <si>
    <t>OCTAGAM 10% sol perf 2 g/20ml i.v. flac</t>
  </si>
  <si>
    <t>OCTAGAM 10% sol perf 5 g/50ml i.v. flac</t>
  </si>
  <si>
    <t>OCTAGAM 10% sol perf 10 g/100ml i.v. flac</t>
  </si>
  <si>
    <t>OCTAGAM 10% sol perf 20 g/200ml i.v. flac</t>
  </si>
  <si>
    <t>KIOVIG sol perf 30 g/300ml i.v. flac 300 ml</t>
  </si>
  <si>
    <t>INTRATECT 10% sol perf 1 g/10ml i.v. flac 10 ml</t>
  </si>
  <si>
    <t>INTRATECT 10% sol perf 5 g/50ml i.v. flac 50 ml</t>
  </si>
  <si>
    <t>INTRATECT 10% sol perf 10 g/100ml i.v. 100 ml</t>
  </si>
  <si>
    <t>INTRATECT 10% sol perf 20 g/200ml i.v. 200 ml</t>
  </si>
  <si>
    <t>INTRATECT 5% sol perf 1 g/20ml i.v. flac 20 ml</t>
  </si>
  <si>
    <t>INTRATECT 5% sol perf 2.5 g/50ml i.v. 50 ml</t>
  </si>
  <si>
    <t>INTRATECT 5% sol perf 5 g/100ml i.v. 100 ml</t>
  </si>
  <si>
    <t>INTRATECT 5% sol perf 10 g/200ml i.v. 200 ml</t>
  </si>
  <si>
    <t>PRIVIGEN sol perf 40 g/400ml i.v. 400 ml</t>
  </si>
  <si>
    <t>VARITECT CP sol perf 125 UI/5ml vial 5 ml</t>
  </si>
  <si>
    <t>VARITECT CP sol perf 500 UI/20ml vial 20 ml</t>
  </si>
  <si>
    <t>VARITECT CP sol perf 1250 IE/50ml vial 50 ml</t>
  </si>
  <si>
    <t>HEPATECT CP sol inj 500 U/10ml amp 10 ml</t>
  </si>
  <si>
    <t>HEPATITIS B Behring 200 UI ser prê 1 ml</t>
  </si>
  <si>
    <t>HEPATITIS B Behring 1000 UI ser prê 5 ml</t>
  </si>
  <si>
    <t>HEPATECT CP sol inj 2000 U/40ml flac 40 ml</t>
  </si>
  <si>
    <t>ZUTECTRA sol inj 500 UI 5 ser prê</t>
  </si>
  <si>
    <t>HEPATECT CP sol inj 5000 U/100ml flac 100 ml</t>
  </si>
  <si>
    <t>HEPATITIS B-IG Behring 200 UI ser prê</t>
  </si>
  <si>
    <t>CYTOTECT Biotest 1000 U/20ml i.v. amp 20 ml</t>
  </si>
  <si>
    <t>CYTOTECT Biotest 2500 U/50ml i.v. flac 50 ml</t>
  </si>
  <si>
    <t>CYTOTECT Biotest 500 U/10ml i.v. amp 10 ml</t>
  </si>
  <si>
    <t>CYTOTECT CP Biotest sol perf 1000 U/10ml 10 ml</t>
  </si>
  <si>
    <t>CYTOTECT CP Biotest sol perf 5000 U/50ml 50 ml</t>
  </si>
  <si>
    <t>SYNAGIS subst sèche 50 mg c solv (ancien) flac</t>
  </si>
  <si>
    <t>SYNAGIS subst sèche 100 mg c solv (ancien) flac</t>
  </si>
  <si>
    <t>BUSILVEX conc perf 60 mg/10ml 8 flac 10 ml</t>
  </si>
  <si>
    <t>MYLERAN (IMP D) cpr pell 2 mg 100 pce</t>
  </si>
  <si>
    <t>TEMODAL caps 5 mg sach 5 pce</t>
  </si>
  <si>
    <t>TEMODAL caps 5 mg sach 20 pce</t>
  </si>
  <si>
    <t>TEMODAL caps 20 mg sach 5 pce</t>
  </si>
  <si>
    <t>TEMODAL caps 20 mg sach 20 pce</t>
  </si>
  <si>
    <t>TEMODAL caps 100 mg sach 5 pce</t>
  </si>
  <si>
    <t>TEMODAL caps 100 mg sach 20 pce</t>
  </si>
  <si>
    <t>TEMODAL caps 250 mg sach 5 pce</t>
  </si>
  <si>
    <t>TEMODAL caps 140 mg sach 5 pce</t>
  </si>
  <si>
    <t>TEMODAL caps 140 mg sach 20 pce</t>
  </si>
  <si>
    <t>TEMODAL caps 180 mg sach 5 pce</t>
  </si>
  <si>
    <t>TEMODAL caps 180 mg sach 20 pce</t>
  </si>
  <si>
    <t>TEMODAL subst sèche 100 mg flac</t>
  </si>
  <si>
    <t>TEMOZOLOMID Teva caps 5 mg 5 pce</t>
  </si>
  <si>
    <t>TEMOZOLOMID Teva caps 5 mg 20 pce</t>
  </si>
  <si>
    <t>TEMOZOLOMID Teva caps 20 mg 5 pce</t>
  </si>
  <si>
    <t>TEMOZOLOMID Teva caps 20 mg 20 pce</t>
  </si>
  <si>
    <t>TEMOZOLOMID Teva caps 100 mg 5 pce</t>
  </si>
  <si>
    <t>TEMOZOLOMID Teva caps 100 mg 20 pce</t>
  </si>
  <si>
    <t>TEMOZOLOMID Teva caps 140 mg 5 pce</t>
  </si>
  <si>
    <t>TEMOZOLOMID Teva caps 140 mg 20 pce</t>
  </si>
  <si>
    <t>TEMOZOLOMID Teva caps 180 mg 5 pce</t>
  </si>
  <si>
    <t>TEMOZOLOMID Teva caps 180 mg 20 pce</t>
  </si>
  <si>
    <t>TEMOZOLOMID Teva caps 250 mg 5 pce</t>
  </si>
  <si>
    <t>TEMOZOLOMID medac caps 5 mg 20 pce</t>
  </si>
  <si>
    <t>TEMOZOLOMID medac caps 5 mg 5 pce</t>
  </si>
  <si>
    <t>TEMOZOLOMID medac caps 20 mg 20 pce</t>
  </si>
  <si>
    <t>TEMOZOLOMID medac caps 20 mg 5 pce</t>
  </si>
  <si>
    <t>TEMOZOLOMID medac caps 100 mg 5 pce</t>
  </si>
  <si>
    <t>TEMOZOLOMID medac caps 140 mg 20 pce</t>
  </si>
  <si>
    <t>TEMOZOLOMID medac caps 140 mg 5 pce</t>
  </si>
  <si>
    <t>TEMOZOLOMID medac caps 180 mg 20 pce</t>
  </si>
  <si>
    <t>TEMOZOLOMID medac caps 180 mg 5 pce</t>
  </si>
  <si>
    <t>TEMOZOLOMID medac caps 250 mg 5 pce</t>
  </si>
  <si>
    <t>TEMOZOLOMID Labatec caps 5 mg 5 pce</t>
  </si>
  <si>
    <t>TEMOZOLOMID Labatec caps 20 mg 5 pce</t>
  </si>
  <si>
    <t>TEMOZOLOMID Labatec caps 100 mg 5 pce</t>
  </si>
  <si>
    <t>TEMOZOLOMID Labatec caps 140 mg 5 pce</t>
  </si>
  <si>
    <t>TEMOZOLOMID Labatec caps 180 mg 5 pce</t>
  </si>
  <si>
    <t>TEMOZOLOMID Labatec caps 250 mg 5 pce</t>
  </si>
  <si>
    <t>METHOTREXAT Farmos 5 mg/2ml 10 flac 2 ml</t>
  </si>
  <si>
    <t>METHOTREXAT Farmos 20 mg/8ml 10 flac 8 ml</t>
  </si>
  <si>
    <t>METHOTREXAT Farmos 50 mg/2ml 10 flac 2 ml</t>
  </si>
  <si>
    <t>METHOTREXAT Farmos 500 mg/20ml flac 20 ml</t>
  </si>
  <si>
    <t>METHOTREXAT Farmos 1000 mg/40ml flac 40 ml</t>
  </si>
  <si>
    <t>METHOTREXAT Farmos 5000 mg/200ml flac 200 ml</t>
  </si>
  <si>
    <t>METHOTREXAT Ebewe conc perf 1 g flac 10 ml</t>
  </si>
  <si>
    <t>METHOTREXAT Teva 50 mg/2ml flac 2 ml</t>
  </si>
  <si>
    <t>METHOTREXAT Teva 5 mg/2ml flac 2 ml</t>
  </si>
  <si>
    <t>METHOTREXAT Teva 500 mg/20ml flac 20 ml</t>
  </si>
  <si>
    <t>METHOTREXAT Teva 5000 mg/50ml flac 50 ml</t>
  </si>
  <si>
    <t>METHOTREXATE Sandoz conc perf 1000 mg flac 10 ml</t>
  </si>
  <si>
    <t>METHOTREXATE Sandoz conc perf 5000 mg flac 50 ml</t>
  </si>
  <si>
    <t>ALIMTA subst sèche 500 mg pour sol perf flac</t>
  </si>
  <si>
    <t>ALIMTA subst sèche 100 mg pour sol perf flac</t>
  </si>
  <si>
    <t>PEMETREXED Sandoz subst sèche 1 g i.v flac</t>
  </si>
  <si>
    <t>PEMETREXED Sandoz subst sèche 100 mg i.v flac</t>
  </si>
  <si>
    <t>PEMETREXED Sandoz subst sèche 500 mg i.v flac</t>
  </si>
  <si>
    <t>FOLOTYN sol perf 20 mg/ml flac 1 ml</t>
  </si>
  <si>
    <t>LEUSTATIN conc perf 10 mg/10ml 7 flac 10 ml</t>
  </si>
  <si>
    <t>LITAK sol inj 10 mg/5ml flac 5 ml</t>
  </si>
  <si>
    <t>LITAK sol inj 10 mg/5ml 5 flac 5 ml</t>
  </si>
  <si>
    <t>EVOLTRA (IMP D) conc perf 20 mg/20ml amp 20 ml</t>
  </si>
  <si>
    <t>ATRIANCE sol perf 250 mg/50ml 6 vial 50 ml</t>
  </si>
  <si>
    <t>DEPOCYTE susp inj 50 mg/5ml flac 5 ml</t>
  </si>
  <si>
    <t>VIDAZA subst sèche 100 mg flac</t>
  </si>
  <si>
    <t>YONDELIS subst sèche 0.25 mg flac</t>
  </si>
  <si>
    <t>YONDELIS subst sèche 1 mg flac</t>
  </si>
  <si>
    <t>ZAVEDOS subst sèche 5 mg flac</t>
  </si>
  <si>
    <t>ZAVEDOS subst sèche 10 mg flac</t>
  </si>
  <si>
    <t>ZAVEDOS caps 5 mg</t>
  </si>
  <si>
    <t>ZAVEDOS caps 5 mg 3 pce</t>
  </si>
  <si>
    <t>ZAVEDOS caps 10 mg</t>
  </si>
  <si>
    <t>ZAVEDOS Solution sol inj 10 mg cytosafe</t>
  </si>
  <si>
    <t>ZAVEDOS Solution sol inj 20 mg cytosafe</t>
  </si>
  <si>
    <t>IXEMPRA subst sèche 15 mg c solv flac</t>
  </si>
  <si>
    <t>IXEMPRA subst sèche 45 mg c solv flac</t>
  </si>
  <si>
    <t>ELOXATINE conc perf 50 mg/10ml flac 10 ml</t>
  </si>
  <si>
    <t>ELOXATINE conc perf 100 mg/20ml flac 20 ml</t>
  </si>
  <si>
    <t>ELOXATINE conc perf 200 mg/40ml flac 40 ml</t>
  </si>
  <si>
    <t>OXALIPLATIN Fresenius 100 mg/20ml amp conten</t>
  </si>
  <si>
    <t>OXALIPLATIN Fresenius 50 mg/10ml amp ds conten</t>
  </si>
  <si>
    <t>OXALIPLATIN medac subst sèche 100 mg flac</t>
  </si>
  <si>
    <t>OXALIPLATIN medac subst sèche 50 mg flac</t>
  </si>
  <si>
    <t>OXALIPLATIN Teva liquid 50 mg/10ml flac 10 ml</t>
  </si>
  <si>
    <t>OXALIPLATIN Teva liquid 200 mg/40ml flac 40 ml</t>
  </si>
  <si>
    <t>OXALIPLATIN Teva liquid 100 mg/20ml flac 20 ml</t>
  </si>
  <si>
    <t>OXALIPLATINE Sandoz eco conc perf 100 mg/20ml amp</t>
  </si>
  <si>
    <t>OXALIPLATINE Sandoz eco conc perf 50 mg/10ml amp</t>
  </si>
  <si>
    <t>OXALIPLATINE Sandoz eco conc perf 200 mg/40ml amp</t>
  </si>
  <si>
    <t>OXALIPLATINE OrPha subst sèche 50 mg flac</t>
  </si>
  <si>
    <t>OXALIPLATINE OrPha subst sèche 100 mg</t>
  </si>
  <si>
    <t>OXALIPLATIN Zentiva 100 mg/20ml flac 20 ml</t>
  </si>
  <si>
    <t>OXALIPLATIN Zentiva 50 mg/10ml flac 10 ml</t>
  </si>
  <si>
    <t>OXALIPLATIN Zentiva 200 mg/40ml flac 40 ml</t>
  </si>
  <si>
    <t>OXALIPLATIN Actavis solution 50 mg/10ml flac</t>
  </si>
  <si>
    <t>OXALIPLATIN Actavis Solution 100 mg/20ml flac</t>
  </si>
  <si>
    <t>OXALIPLATIN Actavis Solution 200 mg/40ml vial</t>
  </si>
  <si>
    <t>OXALIPLATIN Fresenius 200 mg/40ml flac</t>
  </si>
  <si>
    <t>OXALIPLATIN Fresenius 50 mg/10ml flac</t>
  </si>
  <si>
    <t>OXALIPLATIN Fresenius 100 mg/20ml flac</t>
  </si>
  <si>
    <t>MABTHERA conc perf 500 mg/50ml amp 50 ml</t>
  </si>
  <si>
    <t>MABTHERA conc perf 100 mg/10ml 2 amp 10 ml</t>
  </si>
  <si>
    <t>HERCEPTIN subst sèche 440 mg c solv amp</t>
  </si>
  <si>
    <t>HERCEPTIN subst sèche 150 mg amp</t>
  </si>
  <si>
    <t>ERBITUX sol perf 100 mg/20ml flac 20 ml</t>
  </si>
  <si>
    <t>AVASTIN conc perf 100 mg/4ml vial 4 ml</t>
  </si>
  <si>
    <t>AVASTIN conc perf 400 mg/16ml vial 16 ml</t>
  </si>
  <si>
    <t>VECTIBIX conc perf 100 mg/5ml flac 5 ml</t>
  </si>
  <si>
    <t>VECTIBIX conc perf 400 mg/20ml flac 20 ml</t>
  </si>
  <si>
    <t>ARZERRA conc perf 100 mg/5ml 3 flac 5 ml</t>
  </si>
  <si>
    <t>ARZERRA conc perf 1000 mg/50ml flac 50 ml</t>
  </si>
  <si>
    <t>YERVOY conc perf 50 mg/10ml flac</t>
  </si>
  <si>
    <t>YERVOY conc perf 200 mg/40ml flac</t>
  </si>
  <si>
    <t>ADCETRIS subst sèche 50 mg flac</t>
  </si>
  <si>
    <t>ADCETRIS subst sèche 50 mg flac 2 pce</t>
  </si>
  <si>
    <t>PERJETA conc perf 420 mg/14ml vial 14 ml</t>
  </si>
  <si>
    <t>KADCYLA subst sèche 100 mg vial</t>
  </si>
  <si>
    <t>KADCYLA subst sèche 160 mg vial</t>
  </si>
  <si>
    <t>GLIVEC cpr pell 100 mg sécables 60 pce</t>
  </si>
  <si>
    <t>GLIVEC cpr pell 400 mg sécables 30 pce</t>
  </si>
  <si>
    <t>IRESSA cpr pell 250 mg 30 pce</t>
  </si>
  <si>
    <t>TARCEVA cpr pell 100 mg 30 pce</t>
  </si>
  <si>
    <t>TARCEVA cpr pell 150 mg 30 pce</t>
  </si>
  <si>
    <t>TARCEVA cpr pell 25 mg 30 pce</t>
  </si>
  <si>
    <t>SUTENT caps 12.5 mg 28 pce</t>
  </si>
  <si>
    <t>SUTENT caps 25 mg 28 pce</t>
  </si>
  <si>
    <t>SUTENT caps 50 mg 28 pce</t>
  </si>
  <si>
    <t>NEXAVAR cpr pell 200 mg 112 pce</t>
  </si>
  <si>
    <t>SPRYCEL cpr pell 20 mg 60 pce</t>
  </si>
  <si>
    <t>SPRYCEL cpr pell 50 mg 60 pce</t>
  </si>
  <si>
    <t>SPRYCEL cpr pell 70 mg 60 pce</t>
  </si>
  <si>
    <t>SPRYCEL cpr pell 100 mg 30 pce</t>
  </si>
  <si>
    <t>TYVERB cpr pell 250 mg bte 70 pce</t>
  </si>
  <si>
    <t>TYVERB cpr pell 250 mg bte 140 pce</t>
  </si>
  <si>
    <t>TASIGNA caps 200 mg 28 pce</t>
  </si>
  <si>
    <t>TASIGNA caps 200 mg 112 pce</t>
  </si>
  <si>
    <t>TASIGNA caps 150 mg 112 pce</t>
  </si>
  <si>
    <t>TORISEL 30 mg/1.2ml c solv (2.2ml) flac</t>
  </si>
  <si>
    <t>AFINITOR cpr 5 mg 30 pce</t>
  </si>
  <si>
    <t>AFINITOR cpr 10 mg 30 pce</t>
  </si>
  <si>
    <t>VOTUBIA cpr 2.5 mg 30 pce</t>
  </si>
  <si>
    <t>VOTUBIA cpr 5 mg 30 pce</t>
  </si>
  <si>
    <t>AFINITOR cpr 2.5 mg 30 pce</t>
  </si>
  <si>
    <t>VOTUBIA cpr disp 2 mg 30 pce</t>
  </si>
  <si>
    <t>VOTUBIA cpr disp 3 mg 30 pce</t>
  </si>
  <si>
    <t>VOTRIENT cpr pell 400 mg 60 pce</t>
  </si>
  <si>
    <t>VOTRIENT cpr pell 200 mg 30 pce</t>
  </si>
  <si>
    <t>ZELBORAF cpr pell 240 mg 56 pce</t>
  </si>
  <si>
    <t>XALKORI caps 250 mg 60 pce</t>
  </si>
  <si>
    <t>XALKORI caps 200 mg 60 pce</t>
  </si>
  <si>
    <t>INLYTA cpr pell 1 mg 28 pce</t>
  </si>
  <si>
    <t>INLYTA cpr pell 1 mg 56 pce</t>
  </si>
  <si>
    <t>INLYTA cpr pell 5 mg 28 pce</t>
  </si>
  <si>
    <t>INLYTA cpr pell 5 mg 56 pce</t>
  </si>
  <si>
    <t>INLYTA cpr pell 3 mg 28 pce</t>
  </si>
  <si>
    <t>INLYTA cpr pell 3 mg 56 pce</t>
  </si>
  <si>
    <t>INLYTA cpr pell 7 mg 28 pce</t>
  </si>
  <si>
    <t>INLYTA cpr pell 7 mg 56 pce</t>
  </si>
  <si>
    <t>TAFINLAR caps 50 mg 28 pce</t>
  </si>
  <si>
    <t>TAFINLAR caps 50 mg 120 pce</t>
  </si>
  <si>
    <t>TAFINLAR caps 75 mg 28 pce</t>
  </si>
  <si>
    <t>TAFINLAR caps 75 mg 120 pce</t>
  </si>
  <si>
    <t>AMSIDYL conc perf 85 mg/1.7ml c solv flac 6 pce</t>
  </si>
  <si>
    <t>AMSALYO (IMP NL) subst sèche 75 mg flac 5 pce</t>
  </si>
  <si>
    <t>ASPARAGINASE medac (IMP D) 5000 U flac 5 pce</t>
  </si>
  <si>
    <t>ASPARAGINASE medac (IMP D) 10000 U 5 flac 1 ml</t>
  </si>
  <si>
    <t>ERWINASE (IMP GB) subst sèche 10000 U 5 flac</t>
  </si>
  <si>
    <t>ERWINASE (IMP D) subst sèche 10000 U flac 5 pce</t>
  </si>
  <si>
    <t>HYCAMTIN subst sèche 4 mg flac 5 pce</t>
  </si>
  <si>
    <t>HYCAMTIN subst sèche 4 mg flac</t>
  </si>
  <si>
    <t>HYCAMTIN subst sèche 1 mg flac</t>
  </si>
  <si>
    <t>HYCAMTIN caps 0.25 mg 10 pce</t>
  </si>
  <si>
    <t>HYCAMTIN caps 1 mg 10 pce</t>
  </si>
  <si>
    <t>TOPOTECAN Labatec subst sèche 1 mg flac</t>
  </si>
  <si>
    <t>TOPOTECAN Labatec subst sèche 1 mg flac 5 pce</t>
  </si>
  <si>
    <t>TOPOTECAN Labatec subst sèche 4 mg flac</t>
  </si>
  <si>
    <t>TOPOTECAN Labatec subst sèche 4 mg flac 5 pce</t>
  </si>
  <si>
    <t>ONCASPAR (IMP D) sol inj 3750 UI/5ml flac 5 ml</t>
  </si>
  <si>
    <t>TRISENOX conc perf 10 mg/10ml 10 amp 10 ml</t>
  </si>
  <si>
    <t>VELCADE subst sèche 3.5 mg flac</t>
  </si>
  <si>
    <t>VELCADE subst sèche 1 mg flac</t>
  </si>
  <si>
    <t>ERIVEDGE caps 150 mg 28 pce</t>
  </si>
  <si>
    <t>ZYTIGA cpr 250 mg 120 pce</t>
  </si>
  <si>
    <t>NEULASTA sol inj 6 mg/0.6ml ser prê 0.6 ml</t>
  </si>
  <si>
    <t>NEULASTA sol inj 6 mg/0.6ml 25 ser prê 0.6 ml</t>
  </si>
  <si>
    <t>NEULASTA 6 mg/0.6ml sécurisée ser prê</t>
  </si>
  <si>
    <t>NEULASTA 6 mg/0.6ml sécurisée ser prê 24 pce</t>
  </si>
  <si>
    <t>IMUKIN sol inj 100 mcg/0.5 ml 6 flac 0.5 ml</t>
  </si>
  <si>
    <t>ROFERON-A sol inj 3 mio U/0.5ml 5 ser prê 0.5 ml</t>
  </si>
  <si>
    <t>ROFERON-A sol inj 9 mio U/0.5ml 5 ser prê 0.5 ml</t>
  </si>
  <si>
    <t>INTRON A pen sol inj 60 mio UI ser prê</t>
  </si>
  <si>
    <t>INTRON A pen sol inj 30 mio UI ser prê</t>
  </si>
  <si>
    <t>INTRON A pen sol inj 18 mio UI ser prê</t>
  </si>
  <si>
    <t>INTRON A sol inj 10 mio UI 5 flac 1 ml</t>
  </si>
  <si>
    <t>BETAFERON subst sèche c solv ser prê 15 pce</t>
  </si>
  <si>
    <t>PEGINTRON Pen 50 mcg c solv flac 4 pce</t>
  </si>
  <si>
    <t>PEGINTRON Pen 80 mcg c solv flac 4 pce</t>
  </si>
  <si>
    <t>PEGINTRON Pen 100 mcg c solv flac 4 pce</t>
  </si>
  <si>
    <t>PEGINTRON Pen 120 mcg c solv flac 4 pce</t>
  </si>
  <si>
    <t>PEGINTRON Pen 150 mcg c solv flac 4 pce</t>
  </si>
  <si>
    <t>CYLATRON subst sèche 200 mcg cum sol flac</t>
  </si>
  <si>
    <t>CYLATRON subst sèche 200 mcg cum sol flac 4 pce</t>
  </si>
  <si>
    <t>CYLATRON subst sèche 300 mcg cum sol flac</t>
  </si>
  <si>
    <t>CYLATRON subst sèche 300 mcg cum sol flac 4 pce</t>
  </si>
  <si>
    <t>CYLATRON subst sèche 600 mcg cum sol flac</t>
  </si>
  <si>
    <t>CYLATRON subst sèche 600 mcg cum sol flac 4 pce</t>
  </si>
  <si>
    <t>PEGINTRON Pen Clearclick 50 mcg c solv 4 pce</t>
  </si>
  <si>
    <t>PEGINTRON Pen Clearclick 80 mcg c solv 4 pce</t>
  </si>
  <si>
    <t>PEGINTRON Pen Clearclick 100 mcg c solv 4 pce</t>
  </si>
  <si>
    <t>PEGINTRON Pen Clearclick 120 mcg c solv 4 pce</t>
  </si>
  <si>
    <t>PEGINTRON Pen Clearclick 150 mcg c solv 4 pce</t>
  </si>
  <si>
    <t>PEGASYS sol inj 135 mcg/0.5 ml ser pré 4 x 0.5 ml</t>
  </si>
  <si>
    <t>PEGASYS sol inj 180 mcg/0.5 ml ser pré 4 x 0.5 ml</t>
  </si>
  <si>
    <t>PEGASYS sol inj 135 mcg/0.5 ml styl pré 0.5 ml</t>
  </si>
  <si>
    <t>PEGASYS sol inj 180 mcg/0.5 ml styl pré 0.5 ml</t>
  </si>
  <si>
    <t>PEGASYS sol inj 180 mcg/0.5 ml styl pré 4 x 0.5 ml</t>
  </si>
  <si>
    <t>PROLEUKIN subst sèche 18 mio UI flac</t>
  </si>
  <si>
    <t>MOZOBIL sol inj 24 mg/1.2ml flac 1.2 ml</t>
  </si>
  <si>
    <t>THYMOGLOBULINE subst sèche 25 mg flac</t>
  </si>
  <si>
    <t>ATG FRESENIUS sol perf 100 mg/5ml flac 5 ml</t>
  </si>
  <si>
    <t>ATG FRESENIUS sol perf 100 mg/5ml 10 flac 5 ml</t>
  </si>
  <si>
    <t>TYSABRI conc perf 300 mg/15ml fl 15 ml</t>
  </si>
  <si>
    <t>ORENCIA subst sèche 250 mg avec seringue flac</t>
  </si>
  <si>
    <t>ORENCIA sol inj 125 mg/ml 4 ser prê 1 ml</t>
  </si>
  <si>
    <t>SOLIRIS conc perf 300 mg/30ml flac 30 ml</t>
  </si>
  <si>
    <t>BENLYSTA subst sèche 400 mg</t>
  </si>
  <si>
    <t>BENLYSTA subst sèche 120 mg</t>
  </si>
  <si>
    <t>LEMTRADA conc perf 12 mg flac 2 ml</t>
  </si>
  <si>
    <t>ENBREL subst sèche 25 mg c solv flac 4 pce</t>
  </si>
  <si>
    <t>ENBREL sol inj 25 mg/0.5ml 4 ser prê 0.5 ml</t>
  </si>
  <si>
    <t>ENBREL sol inj 50 mg/ml 2 ser prê 1 ml</t>
  </si>
  <si>
    <t>ENBREL MyClic sol inj 50 mg/ml 2 stylo pré 1 ml</t>
  </si>
  <si>
    <t>REMICADE subst sèche 100 mg flac</t>
  </si>
  <si>
    <t>HUMIRA sol inj 40 mg/0.8ml ser prê 0.8 ml</t>
  </si>
  <si>
    <t>HUMIRA sol inj 40 mg/0.8ml prérem injecteur 0.8 ml</t>
  </si>
  <si>
    <t>HUMIRA sol inj 40 mg/0.8ml en flacon 2 pce</t>
  </si>
  <si>
    <t>CIMZIA sol inj 200 mg/ml 2 ser prê 1 ml</t>
  </si>
  <si>
    <t>SIMPONI ser prête 50 mg/0.5ml 0.5 ml</t>
  </si>
  <si>
    <t>SIMPONI pen sol inj 50 mg/0.5ml injecteur 0.5 ml</t>
  </si>
  <si>
    <t>SIMPONI ser prête 100 mg/1ml 1 ml</t>
  </si>
  <si>
    <t>SIMPONI pen sol inj 100 mg/1ml injecteur 1 ml</t>
  </si>
  <si>
    <t>SIMULECT subst sèche 20 mg c solv amp</t>
  </si>
  <si>
    <t>KINERET (IMP D) sol inj 100 mg 28 ser prê 0.67 ml</t>
  </si>
  <si>
    <t>KINERET (IMP D) sol inj 100 mg 7 ser prê 0.67 ml</t>
  </si>
  <si>
    <t>STELARA sol inj 45 mg/0.5ml ser prê 0.5 ml</t>
  </si>
  <si>
    <t>STELARA sol inj 90 mg/ml ser prê 1 ml</t>
  </si>
  <si>
    <t>ACTEMRA conc perf 80 mg/4ml flac 4 ml</t>
  </si>
  <si>
    <t>ACTEMRA conc perf 200 mg/10ml flac 10 ml</t>
  </si>
  <si>
    <t>ACTEMRA conc perf 400 mg/20ml flac 20 ml</t>
  </si>
  <si>
    <t>ACTEMRA sol inj 162 mg/0.9ml ser prê 4 pce</t>
  </si>
  <si>
    <t>ILARIS subst sèche 150 mg flac</t>
  </si>
  <si>
    <t>ILARIS subst sèche 150 mg kit d'injection</t>
  </si>
  <si>
    <t>REVLIMID caps 5 mg 21 pce</t>
  </si>
  <si>
    <t>REVLIMID caps 10 mg 21 pce</t>
  </si>
  <si>
    <t>REVLIMID caps 15 mg 21 pce</t>
  </si>
  <si>
    <t>REVLIMID caps 25 mg 21 pce</t>
  </si>
  <si>
    <t>INDUCTOS subst sèche 12 mg c solv flac</t>
  </si>
  <si>
    <t>PROLIA 60 mg/ml protect aiguille ser prê</t>
  </si>
  <si>
    <t>PROLIA 60 mg/ml s prot aiguille av blist ser prê</t>
  </si>
  <si>
    <t>PROLIA 60 mg/ml s prot aiguille s blist ser prê</t>
  </si>
  <si>
    <t>XGEVA sol inj 120 mg/1.7ml flac 1.7 ml</t>
  </si>
  <si>
    <t>XOLAIR subst sèche 150 mg c solv flac</t>
  </si>
  <si>
    <t>CUROSURF susp instill 120 mg/1.5ml amp 1.5 ml</t>
  </si>
  <si>
    <t>LUCENTIS sol inj 1.65 mg/0.165 ml ser prê 0.165 ml</t>
  </si>
  <si>
    <t>LUCENTIS 2.3 mg/0.23ml flac 0.23 ml</t>
  </si>
  <si>
    <t>FASTURTEC subst sèche 1.5 mg c solv flac 3 pce</t>
  </si>
  <si>
    <t>FASTURTEC subst sèche 7.5 mg c solv flac</t>
  </si>
  <si>
    <t>THYROGEN subst sèche 0.9 mg flac 2 pce</t>
  </si>
  <si>
    <t>ARIDOL caps inh 19 pce</t>
  </si>
  <si>
    <t>Insertion de valve(s) bronchique(s) par endoscopie</t>
  </si>
  <si>
    <t>Insertion de coils endobronchiques pour réduction de volume pulmonaire</t>
  </si>
  <si>
    <t>Implantation d'un stimulateur diaphragmatique</t>
  </si>
  <si>
    <t>Implantation de ballonnet de contre-pulsation intra-aortique (IABP)</t>
  </si>
  <si>
    <t>Implantation d'un système d'assistance cardiovasculaire, avec pompe, sans fonction d'échange gazeux, intravasculaire (y compris intracardiaque), par voie percutanée (Impella)</t>
  </si>
  <si>
    <t>Insertion et remplacement d'une ou plusieurs prothèse(s) autoexpansible(s) (tube permanent) dans l'oesophage</t>
  </si>
  <si>
    <r>
      <t xml:space="preserve">Insertion et remplacement d'une ou plusieurs prothèse(s) </t>
    </r>
    <r>
      <rPr>
        <b/>
        <sz val="11"/>
        <color theme="1"/>
        <rFont val="Calibri"/>
        <family val="2"/>
        <scheme val="minor"/>
      </rPr>
      <t>non</t>
    </r>
    <r>
      <rPr>
        <sz val="11"/>
        <color theme="1"/>
        <rFont val="Calibri"/>
        <family val="2"/>
        <scheme val="minor"/>
      </rPr>
      <t xml:space="preserve"> autoexpansible(s) (tube permanent) dans l'oesophage</t>
    </r>
  </si>
  <si>
    <r>
      <t xml:space="preserve">Insertion ou remplacement de prothèse </t>
    </r>
    <r>
      <rPr>
        <b/>
        <sz val="11"/>
        <color theme="1"/>
        <rFont val="Calibri"/>
        <family val="2"/>
        <scheme val="minor"/>
      </rPr>
      <t>non</t>
    </r>
    <r>
      <rPr>
        <sz val="11"/>
        <color theme="1"/>
        <rFont val="Calibri"/>
        <family val="2"/>
        <scheme val="minor"/>
      </rPr>
      <t xml:space="preserve"> auto-expansible dans l'estomac</t>
    </r>
  </si>
  <si>
    <r>
      <t xml:space="preserve">Insertion ou remplacement de prothèse </t>
    </r>
    <r>
      <rPr>
        <sz val="11"/>
        <color theme="1"/>
        <rFont val="Calibri"/>
        <family val="2"/>
        <scheme val="minor"/>
      </rPr>
      <t>auto-expansible dans l'estomac</t>
    </r>
  </si>
  <si>
    <r>
      <t xml:space="preserve">Insertion ou remplacement de prothèse </t>
    </r>
    <r>
      <rPr>
        <b/>
        <sz val="11"/>
        <color theme="1"/>
        <rFont val="Calibri"/>
        <family val="2"/>
        <scheme val="minor"/>
      </rPr>
      <t>non</t>
    </r>
    <r>
      <rPr>
        <sz val="11"/>
        <color theme="1"/>
        <rFont val="Calibri"/>
        <family val="2"/>
        <scheme val="minor"/>
      </rPr>
      <t xml:space="preserve"> auto-expansible dans l'intestin</t>
    </r>
  </si>
  <si>
    <r>
      <t xml:space="preserve">Insertion ou remplacement de prothèse </t>
    </r>
    <r>
      <rPr>
        <sz val="11"/>
        <color theme="1"/>
        <rFont val="Calibri"/>
        <family val="2"/>
        <scheme val="minor"/>
      </rPr>
      <t>auto-expansible dans l'intestin</t>
    </r>
  </si>
  <si>
    <t>Insertion ou remplacement de prothèse tubulaire auto-expansible dans l'intestin</t>
  </si>
  <si>
    <r>
      <t xml:space="preserve">Insertion ou remplacement d'une prothèse </t>
    </r>
    <r>
      <rPr>
        <b/>
        <sz val="11"/>
        <color theme="1"/>
        <rFont val="Calibri"/>
        <family val="2"/>
        <scheme val="minor"/>
      </rPr>
      <t>non</t>
    </r>
    <r>
      <rPr>
        <sz val="11"/>
        <color theme="1"/>
        <rFont val="Calibri"/>
        <family val="2"/>
        <scheme val="minor"/>
      </rPr>
      <t xml:space="preserve"> auto-expansible dans le rectum</t>
    </r>
  </si>
  <si>
    <r>
      <t xml:space="preserve">Insertion ou remplacement d'une prothèse </t>
    </r>
    <r>
      <rPr>
        <sz val="11"/>
        <color theme="1"/>
        <rFont val="Calibri"/>
        <family val="2"/>
        <scheme val="minor"/>
      </rPr>
      <t>auto-expansible dans le rectum</t>
    </r>
  </si>
  <si>
    <r>
      <t xml:space="preserve">Insertion ou remplacement d'un ou plusieurs stent(s) (prothèse(s)) </t>
    </r>
    <r>
      <rPr>
        <b/>
        <sz val="11"/>
        <color theme="1"/>
        <rFont val="Calibri"/>
        <family val="2"/>
        <scheme val="minor"/>
      </rPr>
      <t>non</t>
    </r>
    <r>
      <rPr>
        <sz val="11"/>
        <color theme="1"/>
        <rFont val="Calibri"/>
        <family val="2"/>
        <scheme val="minor"/>
      </rPr>
      <t xml:space="preserve"> auto-expansible(s)</t>
    </r>
  </si>
  <si>
    <r>
      <t xml:space="preserve">Insertion ou remplacement d'un ou plusieurs stent(s) (prothèse(s)) </t>
    </r>
    <r>
      <rPr>
        <sz val="11"/>
        <color theme="1"/>
        <rFont val="Calibri"/>
        <family val="2"/>
        <scheme val="minor"/>
      </rPr>
      <t>auto-expansible(s)</t>
    </r>
  </si>
  <si>
    <r>
      <t xml:space="preserve">Insertion ou remplacement de sonde (stent) </t>
    </r>
    <r>
      <rPr>
        <b/>
        <sz val="11"/>
        <color theme="1"/>
        <rFont val="Calibri"/>
        <family val="2"/>
        <scheme val="minor"/>
      </rPr>
      <t>non</t>
    </r>
    <r>
      <rPr>
        <sz val="11"/>
        <color theme="1"/>
        <rFont val="Calibri"/>
        <family val="2"/>
        <scheme val="minor"/>
      </rPr>
      <t xml:space="preserve"> auto-expansible dans le canal pancréatique</t>
    </r>
  </si>
  <si>
    <r>
      <t xml:space="preserve">Insertion ou remplacement de sonde (stent) </t>
    </r>
    <r>
      <rPr>
        <sz val="11"/>
        <color theme="1"/>
        <rFont val="Calibri"/>
        <family val="2"/>
        <scheme val="minor"/>
      </rPr>
      <t>auto-expansible dans le canal pancréatique</t>
    </r>
  </si>
  <si>
    <r>
      <t xml:space="preserve">Insertion ou remplacement de stent (prothèse) </t>
    </r>
    <r>
      <rPr>
        <b/>
        <sz val="11"/>
        <color theme="1"/>
        <rFont val="Calibri"/>
        <family val="2"/>
        <scheme val="minor"/>
      </rPr>
      <t>non</t>
    </r>
    <r>
      <rPr>
        <sz val="11"/>
        <color theme="1"/>
        <rFont val="Calibri"/>
        <family val="2"/>
        <scheme val="minor"/>
      </rPr>
      <t xml:space="preserve"> auto-expansible dans le canal pancréatique</t>
    </r>
  </si>
  <si>
    <r>
      <t xml:space="preserve">Insertion ou remplacement de stent (prothèse) </t>
    </r>
    <r>
      <rPr>
        <sz val="11"/>
        <color theme="1"/>
        <rFont val="Calibri"/>
        <family val="2"/>
        <scheme val="minor"/>
      </rPr>
      <t>auto-expansible dans le canal pancréatique</t>
    </r>
  </si>
  <si>
    <t>Implantation ou remplacement de stimulateur urétéral électronique</t>
  </si>
  <si>
    <t>Implantation ou remplacement de stimulateur vésical électronique</t>
  </si>
  <si>
    <t>Insertion ou remplacement de prothèse de pénis, non gonflable</t>
  </si>
  <si>
    <t>Insertion ou remplacement de prothèse gonflable du pénis</t>
  </si>
  <si>
    <t>Implantation d'endoprothèse dans l'articulation temporo-mandibulaire [L]</t>
  </si>
  <si>
    <t>Implantation ou remplacement d'endoprothèse dans l'articulation temporo-mandibulaire [L]</t>
  </si>
  <si>
    <t>Implantation d'une endoprothèse totale d'articulation temporo-mandibulaire avec des composants CAD-CAM [CAO/FAO]</t>
  </si>
  <si>
    <t>Remplacement de corps vertébral par implant</t>
  </si>
  <si>
    <r>
      <t xml:space="preserve">Implantation de dispositif interne d'allongement ou de transport osseux, système </t>
    </r>
    <r>
      <rPr>
        <b/>
        <sz val="11"/>
        <color theme="1"/>
        <rFont val="Calibri"/>
        <family val="2"/>
        <scheme val="minor"/>
      </rPr>
      <t>non</t>
    </r>
    <r>
      <rPr>
        <sz val="11"/>
        <color theme="1"/>
        <rFont val="Calibri"/>
        <family val="2"/>
        <scheme val="minor"/>
      </rPr>
      <t xml:space="preserve"> motorisé</t>
    </r>
  </si>
  <si>
    <r>
      <t xml:space="preserve">Implantation de dispositif interne d'allongement ou de transport osseux, système </t>
    </r>
    <r>
      <rPr>
        <sz val="11"/>
        <color theme="1"/>
        <rFont val="Calibri"/>
        <family val="2"/>
        <scheme val="minor"/>
      </rPr>
      <t>motorisé</t>
    </r>
  </si>
  <si>
    <t>Insertion ou remplacement de spacer(s) interépineux</t>
  </si>
  <si>
    <t>Embolisation sélective de vaisseaux intracrâniens par des stents utilisés comme flow-diverter</t>
  </si>
  <si>
    <t>Hémodialyse continue, veino-veineuse à l'aide
d'une pompe à sang [CVVHD]</t>
  </si>
  <si>
    <t>Hémodiafiltration continue, veino-veineuse à l'aide d'une pompe à sang [CVVHDF],</t>
  </si>
  <si>
    <t>Hémofiltration continue, veino-veineuse à l'aide
d'une pompe à sang [CVVH]</t>
  </si>
  <si>
    <t>Dialyse péritonéale continue, non assistée par
une machine (CAPD)</t>
  </si>
  <si>
    <t>Durée de traitement par un ballonnet de contrepulsation</t>
  </si>
  <si>
    <t>Durée de traitement avec un système d'assistance cardio-vasculaire et pulmonaire, avec pompe, avec élimination de CO2, extracorporel, veino-veineux</t>
  </si>
  <si>
    <t>Durée de traitement avec un système d'assistance cardio-vasculaire et pulmonaire, avec pompe, avec oxygénateur (y compris élimination de CO2), extracorporel, veinoveineux, (ECMO - ILA)</t>
  </si>
  <si>
    <t>Durée de traitement avec un système d'assistance cardio-vasculaire et pulmonaire, avec pompe, avec oxygénateur (y compris élimination de CO2), extracorporel, veinoartériel ou veino-veino-artériel (ECMO)</t>
  </si>
  <si>
    <t>Durée de traitement avec un système d'assistance cardio-vasculaire et pulmonaire, sans pompe, avec élimination de CO2, moins de 24 heures (ECLA)</t>
  </si>
  <si>
    <t>Hémodialyse intermittente,
Hémofiltration intermittente,
Hémodiafiltration intermittente,</t>
  </si>
  <si>
    <t>Hémodialyse pour l'élimination de protéines de
masse moléculaire ≥60000, intermittente prolongée</t>
  </si>
  <si>
    <t>Plasmaphérèse thérapeutique, plasma normal</t>
  </si>
  <si>
    <t>Plasmaphérèse thérapeutique, Fresh Frozen
Plasma (FFP)</t>
  </si>
  <si>
    <t>Leucophérèse thérapeutique</t>
  </si>
  <si>
    <t>Erythrocytophérèse thérapeutique</t>
  </si>
  <si>
    <t>Thrombocytophérèse thérapeutique</t>
  </si>
  <si>
    <r>
      <t xml:space="preserve">Immunoadsorption extracorporelle, sur colonne
</t>
    </r>
    <r>
      <rPr>
        <b/>
        <sz val="11"/>
        <color theme="1"/>
        <rFont val="Calibri"/>
        <family val="2"/>
        <scheme val="minor"/>
      </rPr>
      <t>non</t>
    </r>
    <r>
      <rPr>
        <sz val="11"/>
        <color theme="1"/>
        <rFont val="Calibri"/>
        <family val="2"/>
        <scheme val="minor"/>
      </rPr>
      <t xml:space="preserve"> régénérable</t>
    </r>
  </si>
  <si>
    <t>Aphérèse des LDL</t>
  </si>
  <si>
    <t>Lymphocytophérèse</t>
  </si>
  <si>
    <t>Photophérèse thérapeutique</t>
  </si>
  <si>
    <r>
      <t xml:space="preserve">Radiothérapie intravasculaire sélective (SIRT)
</t>
    </r>
    <r>
      <rPr>
        <b/>
        <sz val="11"/>
        <color theme="1"/>
        <rFont val="Calibri"/>
        <family val="2"/>
        <scheme val="minor"/>
      </rPr>
      <t>Unité: prix pour les microsphéres marquées</t>
    </r>
  </si>
  <si>
    <r>
      <t xml:space="preserve">Immunoadsorption extracorporelle, sur colonne
régénérable </t>
    </r>
    <r>
      <rPr>
        <b/>
        <sz val="11"/>
        <color theme="1"/>
        <rFont val="Calibri"/>
        <family val="2"/>
        <scheme val="minor"/>
      </rPr>
      <t>S'il vous plaît e</t>
    </r>
    <r>
      <rPr>
        <b/>
        <sz val="11"/>
        <rFont val="Calibri"/>
        <family val="2"/>
        <scheme val="minor"/>
      </rPr>
      <t>nregistrez dans la colonne "commentaire" la nombre des cycles une colonne est utilisée.</t>
    </r>
  </si>
  <si>
    <r>
      <t xml:space="preserve">Transfusion de globules rouge
</t>
    </r>
    <r>
      <rPr>
        <b/>
        <sz val="11"/>
        <color theme="1"/>
        <rFont val="Calibri"/>
        <family val="2"/>
        <scheme val="minor"/>
      </rPr>
      <t>Unité: prix pour 1 concentré</t>
    </r>
  </si>
  <si>
    <r>
      <t xml:space="preserve">Transfusion de concentrés de plaquettes
</t>
    </r>
    <r>
      <rPr>
        <b/>
        <sz val="11"/>
        <color theme="1"/>
        <rFont val="Calibri"/>
        <family val="2"/>
        <scheme val="minor"/>
      </rPr>
      <t>Unité: prix pour 1 concentré</t>
    </r>
  </si>
  <si>
    <r>
      <t xml:space="preserve">Transfusion de concentrés de plaquettes du
patient
</t>
    </r>
    <r>
      <rPr>
        <b/>
        <sz val="11"/>
        <color theme="1"/>
        <rFont val="Calibri"/>
        <family val="2"/>
        <scheme val="minor"/>
      </rPr>
      <t>Unité: prix pour 1 concentré</t>
    </r>
  </si>
  <si>
    <r>
      <t xml:space="preserve">Transfusion de concentrés de plaquettes
d'aphérèse
</t>
    </r>
    <r>
      <rPr>
        <b/>
        <sz val="11"/>
        <color theme="1"/>
        <rFont val="Calibri"/>
        <family val="2"/>
        <scheme val="minor"/>
      </rPr>
      <t>Unité: prix pour 1 concentré</t>
    </r>
  </si>
  <si>
    <t>Implantation de système intégral de remplacement du coeur</t>
  </si>
  <si>
    <r>
      <t xml:space="preserve">Implantation d'un système d'assistance cardiovasculaire, avec pompe, sans fonction d'échange gazeux, extracorporel, ventriculaire gauche, par chirurgie thoracique ouverte (thoracotomie, mini-thoracotomie, sternotomie) </t>
    </r>
    <r>
      <rPr>
        <i/>
        <sz val="11"/>
        <color theme="1"/>
        <rFont val="Calibri"/>
        <family val="2"/>
        <scheme val="minor"/>
      </rPr>
      <t>Berlin heart (gauche)</t>
    </r>
  </si>
  <si>
    <r>
      <t xml:space="preserve">Implantation d'un système d'assistance cardiovasculaire, avec pompe, sans fonction d'échange gazeux, extracorporel, ventriculaire gauche, par chirurgie thoracique ouverte (thoracotomie, mini-thoracotomie, sternotomie) </t>
    </r>
    <r>
      <rPr>
        <i/>
        <sz val="11"/>
        <color theme="1"/>
        <rFont val="Calibri"/>
        <family val="2"/>
        <scheme val="minor"/>
      </rPr>
      <t>Berlin heart (droit)</t>
    </r>
  </si>
  <si>
    <t>Implantation d'un système d'assistance cardiovasculaire, avec pompe, sans fonction d'échange gazeux, extracorporel, biventriculaire, par chirurgie thoracique ouverte (thoracotomie, mini-thoracotomie, sternotomie)</t>
  </si>
  <si>
    <t>Implantation d'un système d'assistance cardiovasculaire, avec pompe, sans fonction d'échange gazeux, intracorporel, ventriculaire droit, par chirurgie thoracique ouverte (thoracotomie, mini-thoracotomie, sternotomie)</t>
  </si>
  <si>
    <t>Implantation d'un système d'assistance cardiovasculaire, avec pompe, sans fonction d'échange gazeux, intracorporel, ventriculaire gauche, par chirurgie thoracique ouverte (thoracotomie, mini-thoracotomie, sternotomie)</t>
  </si>
  <si>
    <r>
      <t xml:space="preserve">Implantation d'un système d'assistance cardiovasculaire, avec pompe, sans fonction d'échange gazeux, intracorporel, biventriculaire, par chirurgie thoracique ouverte (thoracotomie, mini-thoracotomie, sternotomie) </t>
    </r>
    <r>
      <rPr>
        <i/>
        <sz val="11"/>
        <color theme="1"/>
        <rFont val="Calibri"/>
        <family val="2"/>
        <scheme val="minor"/>
      </rPr>
      <t>Total artificial heart, coeur artificiel</t>
    </r>
  </si>
  <si>
    <r>
      <t xml:space="preserve">Remplacement d'un composant à distance du patient d'un système d'assistance cardiovasculaire, avec pompe, sans fonction d'échange gazeux, extracorporel, univentriculaire </t>
    </r>
    <r>
      <rPr>
        <i/>
        <sz val="11"/>
        <color theme="1"/>
        <rFont val="Calibri"/>
        <family val="2"/>
        <scheme val="minor"/>
      </rPr>
      <t>Berlin heart</t>
    </r>
  </si>
  <si>
    <t>Allemagne</t>
  </si>
  <si>
    <t>Angleterre</t>
  </si>
  <si>
    <t>Livre</t>
  </si>
  <si>
    <t>Bosnie &amp; Herzégovine</t>
  </si>
  <si>
    <t>Mark conv.</t>
  </si>
  <si>
    <t>Bulgarie</t>
  </si>
  <si>
    <t>Lev</t>
  </si>
  <si>
    <t>Croatie</t>
  </si>
  <si>
    <t>Danemark</t>
  </si>
  <si>
    <t>Couronnes</t>
  </si>
  <si>
    <t>Hongrie</t>
  </si>
  <si>
    <t>Forints</t>
  </si>
  <si>
    <t>Islande</t>
  </si>
  <si>
    <t>Macedonie</t>
  </si>
  <si>
    <t>Norvège</t>
  </si>
  <si>
    <t>Pologne</t>
  </si>
  <si>
    <t>Zlotys</t>
  </si>
  <si>
    <t>Rép. Tchèque</t>
  </si>
  <si>
    <t>Roumanie</t>
  </si>
  <si>
    <t>Russie</t>
  </si>
  <si>
    <t>Rouble</t>
  </si>
  <si>
    <t>Serbie</t>
  </si>
  <si>
    <t>Dinar Serbe</t>
  </si>
  <si>
    <t>Suède</t>
  </si>
  <si>
    <t>Turquie</t>
  </si>
  <si>
    <t>Livres</t>
  </si>
  <si>
    <t>Argentine</t>
  </si>
  <si>
    <t>Pesos</t>
  </si>
  <si>
    <t>Barbade</t>
  </si>
  <si>
    <t>Bélize</t>
  </si>
  <si>
    <t>Bermudes (brit.)</t>
  </si>
  <si>
    <t>Bolivie</t>
  </si>
  <si>
    <t>Brésil</t>
  </si>
  <si>
    <t>Canada</t>
  </si>
  <si>
    <t>Cayman, Iles</t>
  </si>
  <si>
    <t>Chili</t>
  </si>
  <si>
    <t>Colombie</t>
  </si>
  <si>
    <t>Cuba</t>
  </si>
  <si>
    <t>Dominicaine Rép.</t>
  </si>
  <si>
    <t>Equateur</t>
  </si>
  <si>
    <t>Guatémala</t>
  </si>
  <si>
    <t>Guyane</t>
  </si>
  <si>
    <t>Haïti</t>
  </si>
  <si>
    <t>Jamaïque</t>
  </si>
  <si>
    <t>Malouines (brit.)</t>
  </si>
  <si>
    <t>Mexique</t>
  </si>
  <si>
    <t>Cordobas-or</t>
  </si>
  <si>
    <t>Guaranies</t>
  </si>
  <si>
    <t>Pérou</t>
  </si>
  <si>
    <t>Salvador, El</t>
  </si>
  <si>
    <t>Florin</t>
  </si>
  <si>
    <t>Trinidad et Tobago</t>
  </si>
  <si>
    <t>Pesos urug.</t>
  </si>
  <si>
    <t>Antil. Néerl. (Curaçao)</t>
  </si>
  <si>
    <t>Albanie</t>
  </si>
  <si>
    <t>Arabie Séoudite</t>
  </si>
  <si>
    <t>Australie</t>
  </si>
  <si>
    <t>Bangladesh</t>
  </si>
  <si>
    <t>Brunéi</t>
  </si>
  <si>
    <t>Cambodge</t>
  </si>
  <si>
    <t>Chine (Rép. pop.)</t>
  </si>
  <si>
    <t>Corée (sud)</t>
  </si>
  <si>
    <t>Corée (nord)</t>
  </si>
  <si>
    <t>Emirats Arabes</t>
  </si>
  <si>
    <t>Un. Dirham</t>
  </si>
  <si>
    <t>Hong kong</t>
  </si>
  <si>
    <t>Dollars</t>
  </si>
  <si>
    <t>Inde</t>
  </si>
  <si>
    <t>Roupie</t>
  </si>
  <si>
    <t>Indonésie</t>
  </si>
  <si>
    <t>Roupiahs</t>
  </si>
  <si>
    <t>Rials</t>
  </si>
  <si>
    <t>Israël</t>
  </si>
  <si>
    <t>Japon</t>
  </si>
  <si>
    <t>Yens</t>
  </si>
  <si>
    <t>Jordanie</t>
  </si>
  <si>
    <t>Koweit</t>
  </si>
  <si>
    <t>Nouv. Kip</t>
  </si>
  <si>
    <t>Liban</t>
  </si>
  <si>
    <t>Malaisie</t>
  </si>
  <si>
    <t>Maldives</t>
  </si>
  <si>
    <t>Mongolie</t>
  </si>
  <si>
    <t>Myanmar (Birmanie)</t>
  </si>
  <si>
    <t>Népal</t>
  </si>
  <si>
    <t>Nouv.-Calédonie</t>
  </si>
  <si>
    <t>Frs.-CFP</t>
  </si>
  <si>
    <t>Nouv.-Zélande</t>
  </si>
  <si>
    <t>Pap.-Nlle-Guinée</t>
  </si>
  <si>
    <t>Philippines</t>
  </si>
  <si>
    <t>Samoa Occident.</t>
  </si>
  <si>
    <t>Singapour</t>
  </si>
  <si>
    <t>Syrie</t>
  </si>
  <si>
    <t>Tadjikistan</t>
  </si>
  <si>
    <t>Thaïlande</t>
  </si>
  <si>
    <t>Vatus</t>
  </si>
  <si>
    <t>Nlle-Dong</t>
  </si>
  <si>
    <t>Yémen (Rép. Arab.)</t>
  </si>
  <si>
    <t>Afghanis</t>
  </si>
  <si>
    <t>Algérie</t>
  </si>
  <si>
    <t>Kwanzas</t>
  </si>
  <si>
    <t>Bénin Frs.</t>
  </si>
  <si>
    <t>CFA Oue.</t>
  </si>
  <si>
    <t>Francs</t>
  </si>
  <si>
    <t>Cap-Vert</t>
  </si>
  <si>
    <t>Centrafricaines (R.)</t>
  </si>
  <si>
    <t>Frs CFA Eq.</t>
  </si>
  <si>
    <t>Congo (Rép. Dem.)</t>
  </si>
  <si>
    <t>Fr. du Congo</t>
  </si>
  <si>
    <t>Frs Djibouti</t>
  </si>
  <si>
    <t>Egypte</t>
  </si>
  <si>
    <t>Ethiopie</t>
  </si>
  <si>
    <t>Gambie</t>
  </si>
  <si>
    <t>Guinée</t>
  </si>
  <si>
    <t>Shilling</t>
  </si>
  <si>
    <t>Libéria</t>
  </si>
  <si>
    <t>Libye</t>
  </si>
  <si>
    <t>Madagascar</t>
  </si>
  <si>
    <t>Maroc</t>
  </si>
  <si>
    <t>Maurice, Ile</t>
  </si>
  <si>
    <t>Mauritanie</t>
  </si>
  <si>
    <t>Ougiyas</t>
  </si>
  <si>
    <t>Meticals</t>
  </si>
  <si>
    <t>Namibie</t>
  </si>
  <si>
    <t>Nigéria</t>
  </si>
  <si>
    <t>Ouganda</t>
  </si>
  <si>
    <t>Dobras</t>
  </si>
  <si>
    <t>Seychelles</t>
  </si>
  <si>
    <t>Somalie</t>
  </si>
  <si>
    <t>Sh. somal.</t>
  </si>
  <si>
    <t>Soudan</t>
  </si>
  <si>
    <t>Tanzanie</t>
  </si>
  <si>
    <t>Tunisie</t>
  </si>
  <si>
    <t>Zambie</t>
  </si>
  <si>
    <t>Afrique du Sud</t>
  </si>
  <si>
    <t>Rand.</t>
  </si>
  <si>
    <t>Dollar C.O.</t>
  </si>
  <si>
    <t>Dollar Caraïb. orient.</t>
  </si>
  <si>
    <r>
      <rPr>
        <vertAlign val="superscript"/>
        <sz val="11"/>
        <color theme="1"/>
        <rFont val="Calibri"/>
        <family val="2"/>
        <scheme val="minor"/>
      </rPr>
      <t xml:space="preserve">1 </t>
    </r>
    <r>
      <rPr>
        <sz val="11"/>
        <color theme="1"/>
        <rFont val="Calibri"/>
        <family val="2"/>
        <scheme val="minor"/>
      </rPr>
      <t xml:space="preserve">Source: Cours annuel moyen 2015, L’Administration fédérale des contributions (AFC). Consulté le 15.01.2016 sous 
  </t>
    </r>
  </si>
  <si>
    <t>Médicaments</t>
  </si>
  <si>
    <t>--&gt; tableau</t>
  </si>
  <si>
    <t>Relevé détaillé 2016 (données 2015)</t>
  </si>
  <si>
    <t>Code ATC</t>
  </si>
  <si>
    <t>Substance</t>
  </si>
  <si>
    <t xml:space="preserve">Désignation de l'article </t>
  </si>
  <si>
    <t>Commentaire</t>
  </si>
  <si>
    <r>
      <t xml:space="preserve">  veuillez indiquer les prix coûtant par emballage, en </t>
    </r>
    <r>
      <rPr>
        <b/>
        <sz val="11"/>
        <color theme="1"/>
        <rFont val="Calibri"/>
        <family val="2"/>
        <scheme val="minor"/>
      </rPr>
      <t>francs suisses</t>
    </r>
    <r>
      <rPr>
        <sz val="11"/>
        <color theme="1"/>
        <rFont val="Calibri"/>
        <family val="2"/>
        <scheme val="minor"/>
      </rPr>
      <t>. Pour les montants comptabilisés en monnaie étrangère, veuillez utiliser les cours moyens annuels de la rubrique «Cours annuel moyen».</t>
    </r>
  </si>
  <si>
    <t>PàE</t>
  </si>
  <si>
    <t>- Le prix d'achat (PA) par emballage doit se référer à l’unité d’emballage correspondante, selon le pharmacode ou la désignation de l’article. Cela correspond au prix de vente</t>
  </si>
  <si>
    <t>PA par emballage</t>
  </si>
  <si>
    <t>Page d'accueil</t>
  </si>
  <si>
    <t>Bienvenue dans le relevé détaillé  2016</t>
  </si>
  <si>
    <t>Veuillez noter que le système SwissDRG requiert des saisies les plus complètes et correctes possibles.</t>
  </si>
  <si>
    <t>Nom de l'établissement</t>
  </si>
  <si>
    <r>
      <t>- Si un médicament manque dans la liste, veuillez enregistrer une nouvelle entrée dans le</t>
    </r>
    <r>
      <rPr>
        <b/>
        <sz val="11"/>
        <color theme="1"/>
        <rFont val="Calibri"/>
        <family val="2"/>
        <scheme val="minor"/>
      </rPr>
      <t xml:space="preserve"> tableau pour les médicaments manquants</t>
    </r>
    <r>
      <rPr>
        <sz val="11"/>
        <color theme="1"/>
        <rFont val="Calibri"/>
        <family val="2"/>
        <scheme val="minor"/>
      </rPr>
      <t>, dans la rubrique «Médicaments manquants».</t>
    </r>
  </si>
  <si>
    <t>Médicaments manquants</t>
  </si>
  <si>
    <t>Implants</t>
  </si>
  <si>
    <t>Implants - schéma produits</t>
  </si>
  <si>
    <t>Coeurs artificiels</t>
  </si>
  <si>
    <t>Annexe</t>
  </si>
  <si>
    <t>Procédés onéreux</t>
  </si>
  <si>
    <t>Procédés onéreux - schéma coûts</t>
  </si>
  <si>
    <t>Cours annuel moyen</t>
  </si>
  <si>
    <t>Veuillez transmettre le relevé détaillé comme le reelvé SwissDRG via l’interface Web.</t>
  </si>
  <si>
    <t>Lien site SwissDRG relevé 2016</t>
  </si>
  <si>
    <t>Nous sommes à votre disposition pour toute question:</t>
  </si>
  <si>
    <t>Cedric Haberthür; Swiss DRG, département économie</t>
  </si>
  <si>
    <t>Tableau des médicaments</t>
  </si>
  <si>
    <t>Relevé des prix d'implants onéreux sur la base de codes CHOP sélectionnés</t>
  </si>
  <si>
    <t>Désignation</t>
  </si>
  <si>
    <t>Nom(s) du produit</t>
  </si>
  <si>
    <t xml:space="preserve">- Le prix d'achat par unité (PA) doit se référer à l’implant correspondant selon le code CHOP. Il correspond au prix d’achat de l’implant, </t>
  </si>
  <si>
    <t>PA par unité en CHF
(Implant sans matériel médical supplémentaire!)</t>
  </si>
  <si>
    <t>- Si le nombre de lignes n’est pas suffisant, veuillez prendre contact avec nous en utilisant les données de contact de la rubrique «Page d'accueil».</t>
  </si>
  <si>
    <r>
      <t xml:space="preserve">  en</t>
    </r>
    <r>
      <rPr>
        <b/>
        <sz val="11"/>
        <color theme="1"/>
        <rFont val="Calibri"/>
        <family val="2"/>
        <scheme val="minor"/>
      </rPr>
      <t xml:space="preserve"> francs suisses</t>
    </r>
    <r>
      <rPr>
        <sz val="11"/>
        <color theme="1"/>
        <rFont val="Calibri"/>
        <family val="2"/>
        <scheme val="minor"/>
      </rPr>
      <t>, pour chaque produit. Pour les montants comptabilisés en monnaie étrangère, veuillez utiliser les cours moyen annuel de la rubrique «Cours annuel moyen».</t>
    </r>
  </si>
  <si>
    <t>- Si le nombre de lignes n’est pas suffisant, veuillez prendre contact avec nous en utilisant les données de contact de la rubrique «Page d'acceuil».</t>
  </si>
  <si>
    <t xml:space="preserve">  Pour les montants comptabilisés en monnaie étrangère, veuillez utiliser les cours moyens annuels de la rubrique «Cours annuel moyen».</t>
  </si>
  <si>
    <t>Rémi Guidon; Swiss DRG, responsable département économie</t>
  </si>
  <si>
    <t>Numéro</t>
  </si>
  <si>
    <t xml:space="preserve">Source et copyright table des médicaments: HCI Solutions SA, Berne </t>
  </si>
  <si>
    <t>Relevé des prix des médicaments très onéreux selon la "liste des médicaments / substances à relever dans la statistique médicale des hôpitaux 2015"</t>
  </si>
  <si>
    <t>Tableau des médicaments manquant</t>
  </si>
  <si>
    <t>Désignation de l'article</t>
  </si>
  <si>
    <t>EP par emballage</t>
  </si>
  <si>
    <t>Prix par unité</t>
  </si>
  <si>
    <t xml:space="preserve">Unité SwissDRG </t>
  </si>
  <si>
    <r>
      <t xml:space="preserve">Insertion de coil(s) 
</t>
    </r>
    <r>
      <rPr>
        <b/>
        <sz val="11"/>
        <color theme="1"/>
        <rFont val="Calibri"/>
        <family val="2"/>
        <scheme val="minor"/>
      </rPr>
      <t xml:space="preserve">intracrânien/s (CHOP 39.72.11), 
extracrânien/s (CHOP 39.72.21), </t>
    </r>
    <r>
      <rPr>
        <sz val="11"/>
        <color theme="1"/>
        <rFont val="Calibri"/>
        <family val="2"/>
        <scheme val="minor"/>
      </rPr>
      <t xml:space="preserve">
</t>
    </r>
    <r>
      <rPr>
        <b/>
        <sz val="11"/>
        <color theme="1"/>
        <rFont val="Calibri"/>
        <family val="2"/>
        <scheme val="minor"/>
      </rPr>
      <t xml:space="preserve">rachidien/s (CHOP 39.79.28) </t>
    </r>
  </si>
  <si>
    <r>
      <t xml:space="preserve">Insertion de coil(s) 
</t>
    </r>
    <r>
      <rPr>
        <b/>
        <sz val="11"/>
        <color theme="1"/>
        <rFont val="Calibri"/>
        <family val="2"/>
        <scheme val="minor"/>
      </rPr>
      <t>périphérique/s</t>
    </r>
    <r>
      <rPr>
        <sz val="11"/>
        <color theme="1"/>
        <rFont val="Calibri"/>
        <family val="2"/>
        <scheme val="minor"/>
      </rPr>
      <t xml:space="preserve"> </t>
    </r>
    <r>
      <rPr>
        <b/>
        <sz val="11"/>
        <color theme="1"/>
        <rFont val="Calibri"/>
        <family val="2"/>
        <scheme val="minor"/>
      </rPr>
      <t xml:space="preserve">(CHOP 39.79.21-27, CHOP 39.79.29) </t>
    </r>
    <r>
      <rPr>
        <sz val="11"/>
        <color theme="1"/>
        <rFont val="Calibri"/>
        <family val="2"/>
        <scheme val="minor"/>
      </rPr>
      <t xml:space="preserve">
</t>
    </r>
  </si>
  <si>
    <t>Schéma détaillé pour le calcul des implants</t>
  </si>
  <si>
    <t>Résultat</t>
  </si>
  <si>
    <t>No</t>
  </si>
  <si>
    <t>Article</t>
  </si>
  <si>
    <t>Quantité utilisée</t>
  </si>
  <si>
    <t>Prix moyen</t>
  </si>
  <si>
    <t>Relevé des prix de procédés onéreux sur la base de codes CHOP sélectionnés</t>
  </si>
  <si>
    <t>Procédé</t>
  </si>
  <si>
    <t>Type</t>
  </si>
  <si>
    <t>Corps médical</t>
  </si>
  <si>
    <t>Personnel soignant</t>
  </si>
  <si>
    <t>Produits sanguins</t>
  </si>
  <si>
    <t>Matériel médical</t>
  </si>
  <si>
    <t>Utilisation d'appareils</t>
  </si>
  <si>
    <t>Autres</t>
  </si>
  <si>
    <t>Coûts totaux procédé [CHF]
(total de tous les coûts)</t>
  </si>
  <si>
    <t>fixe</t>
  </si>
  <si>
    <t>variable</t>
  </si>
  <si>
    <t>Procédés onéreux - schéma frais</t>
  </si>
  <si>
    <t>Procédure / informations pour remplir le schéma détaillé:</t>
  </si>
  <si>
    <t>- Pour afficher et modifier les schémas en particuler cliquer sur le groupe correspondant au procédé choisi.</t>
  </si>
  <si>
    <t xml:space="preserve">  --&gt; Avec un clic dans le menu sous "Données - afficher détails"</t>
  </si>
  <si>
    <t>- Pour finir insérer les valeurs obtenues de la colonne frais totaux dans les cases correspondantes du registre "procédés onéreux".</t>
  </si>
  <si>
    <r>
      <t xml:space="preserve">- Dans la mesure du possible, pour </t>
    </r>
    <r>
      <rPr>
        <b/>
        <sz val="11"/>
        <color theme="1"/>
        <rFont val="Calibri"/>
        <family val="2"/>
        <scheme val="minor"/>
      </rPr>
      <t>tous</t>
    </r>
    <r>
      <rPr>
        <sz val="11"/>
        <color theme="1"/>
        <rFont val="Calibri"/>
        <family val="2"/>
        <scheme val="minor"/>
      </rPr>
      <t xml:space="preserve"> les procédés onéreux utilisés pour l’année de données 2015 en secteur stationnaire, veuillez indiquer les coûts correspondants, en</t>
    </r>
    <r>
      <rPr>
        <b/>
        <sz val="11"/>
        <color theme="1"/>
        <rFont val="Calibri"/>
        <family val="2"/>
        <scheme val="minor"/>
      </rPr>
      <t xml:space="preserve"> francs suisses</t>
    </r>
    <r>
      <rPr>
        <sz val="11"/>
        <color theme="1"/>
        <rFont val="Calibri"/>
        <family val="2"/>
        <scheme val="minor"/>
      </rPr>
      <t>.</t>
    </r>
  </si>
  <si>
    <t xml:space="preserve">  --&gt; Avec un clic sur le symbole          sur le bord de gauche</t>
  </si>
  <si>
    <r>
      <t xml:space="preserve">- Ne remplir que les cases marqués en </t>
    </r>
    <r>
      <rPr>
        <b/>
        <sz val="11"/>
        <color theme="1"/>
        <rFont val="Calibri"/>
        <family val="2"/>
        <scheme val="minor"/>
      </rPr>
      <t>jaune,</t>
    </r>
    <r>
      <rPr>
        <sz val="11"/>
        <color theme="1"/>
        <rFont val="Calibri"/>
        <family val="2"/>
        <scheme val="minor"/>
      </rPr>
      <t xml:space="preserve"> les cases en orange sont calculées automatiquement. </t>
    </r>
  </si>
  <si>
    <t>Description</t>
  </si>
  <si>
    <t>Type de frais</t>
  </si>
  <si>
    <t>Durée/quantité</t>
  </si>
  <si>
    <t>Unité</t>
  </si>
  <si>
    <t>Frais</t>
  </si>
  <si>
    <t>Total frais</t>
  </si>
  <si>
    <t>Frais totaux</t>
  </si>
  <si>
    <t>Tous les frais de tout le corps médical impliqué dans la procédure.</t>
  </si>
  <si>
    <t>Tous les frais de tout le personnel soignant impliqué dans la procédure.</t>
  </si>
  <si>
    <t>Tous les frais de tous les médicaments utilisés dans la procédure.</t>
  </si>
  <si>
    <t>Tous les frais de tous les produits sanguins utilisés dans la procédure.</t>
  </si>
  <si>
    <t>Tous les frais de tous les implants utilisés dans la procédure.</t>
  </si>
  <si>
    <t>Tous les frais de tous le matériel médical utilisé dans la procédure.</t>
  </si>
  <si>
    <t>Les frais d'exploitation, d'entretien  et de maintenance de tous les appareils utilisés dans la procédure sans les coûts d'utilisation des immobilisations (selon REKOLE®)</t>
  </si>
  <si>
    <t>Autres frais directs occasionnés par la procédure (pas de frais Overhead)</t>
  </si>
  <si>
    <t>Matéreil médical</t>
  </si>
  <si>
    <t>Utilisation appareils</t>
  </si>
  <si>
    <t>Concentré</t>
  </si>
  <si>
    <t>Pièce</t>
  </si>
  <si>
    <t>...par h</t>
  </si>
  <si>
    <t>.. par h</t>
  </si>
  <si>
    <t>mg par h</t>
  </si>
  <si>
    <t>U par h</t>
  </si>
  <si>
    <t xml:space="preserve">Tous les frais de tout le personnel soignant impliqué dans la procédure. </t>
  </si>
  <si>
    <t>Médi-caments</t>
  </si>
  <si>
    <t>Relevé des prix de coeurs artificiels sur la base de codes CHOP sélectionnés</t>
  </si>
  <si>
    <t>Clé primaire (Variable 4.6.V01 de la statistique médicale)</t>
  </si>
  <si>
    <t>Désignation/ Nom commercial</t>
  </si>
  <si>
    <t>Composants</t>
  </si>
  <si>
    <t>Nombre</t>
  </si>
  <si>
    <t>PC par composant en CHF</t>
  </si>
  <si>
    <t>Aperçu concernant l'attribution des codes CHOP  2015 utilisés</t>
  </si>
  <si>
    <t>Relevé</t>
  </si>
  <si>
    <t>- Le tableau peut être filtré/ trié selon le "pays", la "monnaie" et/ou "ISO".</t>
  </si>
  <si>
    <t xml:space="preserve">- Certaines monnaies sont officiellement utilisées dans divers pays, elles sont donc représentées plusieurs fois </t>
  </si>
  <si>
    <t xml:space="preserve">  dans le tableau. Le cours annnuel moyen d'une monnaie reste le même.</t>
  </si>
  <si>
    <t>Procédure / informations pour utiliser le tableau de conversion:</t>
  </si>
  <si>
    <r>
      <t>Tableau de conversion pour les produits et matériaux achetés en monnaie étrangère</t>
    </r>
    <r>
      <rPr>
        <u/>
        <vertAlign val="superscript"/>
        <sz val="12"/>
        <color theme="1"/>
        <rFont val="Calibri"/>
        <family val="2"/>
        <scheme val="minor"/>
      </rPr>
      <t>1</t>
    </r>
  </si>
  <si>
    <r>
      <rPr>
        <sz val="11"/>
        <color theme="10"/>
        <rFont val="Calibri"/>
        <family val="2"/>
        <scheme val="minor"/>
      </rPr>
      <t xml:space="preserve">  </t>
    </r>
    <r>
      <rPr>
        <u/>
        <sz val="11"/>
        <color theme="10"/>
        <rFont val="Calibri"/>
        <family val="2"/>
        <scheme val="minor"/>
      </rPr>
      <t>https://www.estv.admin.ch/estv/fr/home/wehrpflichtersatzabgabe/dienstleistungen/jahresmittelkurse.html</t>
    </r>
  </si>
  <si>
    <t>Les feuilles suivantes font partie du relevé détaillé 2016</t>
  </si>
  <si>
    <t>Médicaments manquant</t>
  </si>
  <si>
    <t>Implantats - Schéma produits</t>
  </si>
  <si>
    <t>Schéma détaillé pour le calcul des frais de procédés onéreux</t>
  </si>
  <si>
    <t>Textes CHOP</t>
  </si>
  <si>
    <t xml:space="preserve">  --&gt; Sélectionnez la ligne de résultat du tableau desiré avec le bouton droit de la souris et choisissez "insérer ligne" du menu contextuel  </t>
  </si>
  <si>
    <t xml:space="preserve">Min par h </t>
  </si>
  <si>
    <t>Concentré par h</t>
  </si>
  <si>
    <t>Pièce par h</t>
  </si>
  <si>
    <t>h</t>
  </si>
  <si>
    <t>Facteurs de coagulation II, VII IX et X en combinaison (complexe de prothrombine)</t>
  </si>
  <si>
    <t>Facteur VIII de coagulation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</si>
</sst>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_-* #,##0.00\ &quot;€&quot;_-;\-* #,##0.00\ &quot;€&quot;_-;_-* &quot;-&quot;??\ &quot;€&quot;_-;_-@_-"/>
    <numFmt numFmtId="165" formatCode="[$CHF]\ #,##0.00;[$CHF]\ \-#,##0.00"/>
    <numFmt numFmtId="166" formatCode="[$CHF]\ #,##0.00"/>
    <numFmt numFmtId="167" formatCode="_ [$CHF]\ * #,##0.00_ ;_ [$CHF]\ * \-#,##0.00_ ;_ [$CHF]\ * &quot;-&quot;??_ ;_ @_ "/>
  </numFmts>
  <fonts count="9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Arial"/>
      <family val="2"/>
    </font>
    <font>
      <b/>
      <sz val="8"/>
      <name val="Arial"/>
      <family val="2"/>
    </font>
    <font>
      <b/>
      <sz val="9"/>
      <name val="Arial"/>
      <family val="2"/>
    </font>
    <font>
      <sz val="11"/>
      <name val="Arial"/>
      <family val="1"/>
    </font>
    <font>
      <sz val="10"/>
      <color theme="1"/>
      <name val="Arial"/>
      <family val="2"/>
    </font>
    <font>
      <sz val="11"/>
      <color indexed="8"/>
      <name val="Arial"/>
      <family val="2"/>
    </font>
    <font>
      <sz val="11"/>
      <color indexed="9"/>
      <name val="Arial"/>
      <family val="2"/>
    </font>
    <font>
      <u/>
      <sz val="10"/>
      <color theme="10"/>
      <name val="MS Sans Serif"/>
      <family val="2"/>
    </font>
    <font>
      <sz val="11"/>
      <color theme="1"/>
      <name val="Calibri"/>
      <family val="2"/>
    </font>
    <font>
      <sz val="11"/>
      <color theme="1"/>
      <name val="Arial"/>
      <family val="2"/>
    </font>
    <font>
      <sz val="10"/>
      <color indexed="8"/>
      <name val="MS Sans Serif"/>
      <family val="2"/>
    </font>
    <font>
      <sz val="11"/>
      <color rgb="FF000000"/>
      <name val="Calibri"/>
      <family val="2"/>
      <charset val="1"/>
    </font>
    <font>
      <u/>
      <sz val="11"/>
      <color theme="10"/>
      <name val="Calibri"/>
      <family val="2"/>
      <scheme val="minor"/>
    </font>
    <font>
      <sz val="8"/>
      <color indexed="8"/>
      <name val="Arial"/>
      <family val="2"/>
    </font>
    <font>
      <b/>
      <sz val="8"/>
      <color indexed="8"/>
      <name val="Arial"/>
      <family val="2"/>
    </font>
    <font>
      <sz val="19"/>
      <name val="Arial"/>
      <family val="2"/>
    </font>
    <font>
      <sz val="8"/>
      <color indexed="14"/>
      <name val="Arial"/>
      <family val="2"/>
    </font>
    <font>
      <b/>
      <sz val="11"/>
      <color indexed="17"/>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sz val="10"/>
      <name val="Arial"/>
      <family val="2"/>
    </font>
    <font>
      <sz val="10"/>
      <color theme="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b/>
      <vertAlign val="superscript"/>
      <sz val="8"/>
      <name val="Arial"/>
      <family val="2"/>
    </font>
    <font>
      <vertAlign val="superscript"/>
      <sz val="8"/>
      <name val="Arial"/>
      <family val="2"/>
    </font>
    <font>
      <b/>
      <sz val="12"/>
      <color theme="1"/>
      <name val="Calibri"/>
      <family val="2"/>
      <scheme val="minor"/>
    </font>
    <font>
      <sz val="12"/>
      <color theme="1"/>
      <name val="Calibri"/>
      <family val="2"/>
      <scheme val="minor"/>
    </font>
    <font>
      <u/>
      <sz val="11"/>
      <color theme="1"/>
      <name val="Calibri"/>
      <family val="2"/>
      <scheme val="minor"/>
    </font>
    <font>
      <b/>
      <sz val="16"/>
      <color theme="1"/>
      <name val="Calibri"/>
      <family val="2"/>
      <scheme val="minor"/>
    </font>
    <font>
      <sz val="16"/>
      <color theme="1"/>
      <name val="Calibri"/>
      <family val="2"/>
      <scheme val="minor"/>
    </font>
    <font>
      <b/>
      <u/>
      <sz val="11"/>
      <color theme="1"/>
      <name val="Calibri"/>
      <family val="2"/>
      <scheme val="minor"/>
    </font>
    <font>
      <i/>
      <sz val="11"/>
      <color theme="1"/>
      <name val="Calibri"/>
      <family val="2"/>
      <scheme val="minor"/>
    </font>
    <font>
      <u/>
      <sz val="12"/>
      <color theme="1"/>
      <name val="Calibri"/>
      <family val="2"/>
      <scheme val="minor"/>
    </font>
    <font>
      <b/>
      <sz val="11"/>
      <name val="Calibri"/>
      <family val="2"/>
      <scheme val="minor"/>
    </font>
    <font>
      <b/>
      <sz val="10"/>
      <name val="Arial"/>
      <family val="2"/>
    </font>
    <font>
      <sz val="8"/>
      <color rgb="FFFF0000"/>
      <name val="Arial"/>
      <family val="2"/>
    </font>
    <font>
      <sz val="10"/>
      <name val="Frutiger"/>
    </font>
    <font>
      <b/>
      <u/>
      <sz val="11"/>
      <color theme="10"/>
      <name val="Calibri"/>
      <family val="2"/>
      <scheme val="minor"/>
    </font>
    <font>
      <b/>
      <u/>
      <sz val="10"/>
      <name val="Arial"/>
      <family val="2"/>
    </font>
    <font>
      <sz val="11"/>
      <name val="Calibri"/>
      <family val="2"/>
      <scheme val="minor"/>
    </font>
    <font>
      <sz val="10"/>
      <color rgb="FF000000"/>
      <name val="Times New Roman"/>
      <family val="1"/>
    </font>
    <font>
      <vertAlign val="superscript"/>
      <sz val="11"/>
      <color theme="1"/>
      <name val="Calibri"/>
      <family val="2"/>
      <scheme val="minor"/>
    </font>
    <font>
      <sz val="10"/>
      <color rgb="FF000000"/>
      <name val="Times New Roman"/>
      <family val="1"/>
    </font>
    <font>
      <u/>
      <vertAlign val="superscript"/>
      <sz val="12"/>
      <color theme="1"/>
      <name val="Calibri"/>
      <family val="2"/>
      <scheme val="minor"/>
    </font>
    <font>
      <sz val="11"/>
      <color theme="10"/>
      <name val="Calibri"/>
      <family val="2"/>
      <scheme val="minor"/>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35"/>
        <bgColor indexed="64"/>
      </patternFill>
    </fill>
    <fill>
      <patternFill patternType="solid">
        <fgColor indexed="60"/>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3"/>
      </patternFill>
    </fill>
    <fill>
      <patternFill patternType="solid">
        <fgColor indexed="9"/>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rgb="FF7030A0"/>
        <bgColor indexed="64"/>
      </patternFill>
    </fill>
    <fill>
      <patternFill patternType="solid">
        <fgColor rgb="FFFFFF00"/>
        <bgColor indexed="64"/>
      </patternFill>
    </fill>
    <fill>
      <patternFill patternType="solid">
        <fgColor rgb="FFFFC000"/>
        <bgColor indexed="64"/>
      </patternFill>
    </fill>
  </fills>
  <borders count="6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thin">
        <color indexed="64"/>
      </top>
      <bottom/>
      <diagonal/>
    </border>
  </borders>
  <cellStyleXfs count="58927">
    <xf numFmtId="0" fontId="0" fillId="0" borderId="0"/>
    <xf numFmtId="0" fontId="16"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5" fillId="0" borderId="0" applyNumberFormat="0" applyFill="0" applyBorder="0" applyAlignment="0" applyProtection="0"/>
    <xf numFmtId="0" fontId="18" fillId="0" borderId="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21" fillId="51" borderId="11" applyNumberFormat="0" applyAlignment="0" applyProtection="0"/>
    <xf numFmtId="0" fontId="22" fillId="51" borderId="12" applyNumberFormat="0" applyAlignment="0" applyProtection="0"/>
    <xf numFmtId="0" fontId="23" fillId="38" borderId="12" applyNumberFormat="0" applyAlignment="0" applyProtection="0"/>
    <xf numFmtId="0" fontId="24" fillId="0" borderId="13" applyNumberFormat="0" applyFill="0" applyAlignment="0" applyProtection="0"/>
    <xf numFmtId="0" fontId="25" fillId="0" borderId="0" applyNumberFormat="0" applyFill="0" applyBorder="0" applyAlignment="0" applyProtection="0"/>
    <xf numFmtId="0" fontId="26" fillId="35" borderId="0" applyNumberFormat="0" applyBorder="0" applyAlignment="0" applyProtection="0"/>
    <xf numFmtId="0" fontId="28" fillId="52" borderId="0" applyNumberFormat="0" applyBorder="0" applyAlignment="0" applyProtection="0"/>
    <xf numFmtId="0" fontId="40" fillId="0" borderId="0"/>
    <xf numFmtId="0" fontId="19" fillId="53" borderId="14" applyNumberFormat="0" applyFont="0" applyAlignment="0" applyProtection="0"/>
    <xf numFmtId="0" fontId="29" fillId="34" borderId="0" applyNumberFormat="0" applyBorder="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0" borderId="16" applyNumberFormat="0" applyFill="0" applyAlignment="0" applyProtection="0"/>
    <xf numFmtId="0" fontId="33" fillId="0" borderId="17" applyNumberFormat="0" applyFill="0" applyAlignment="0" applyProtection="0"/>
    <xf numFmtId="0" fontId="33" fillId="0" borderId="0" applyNumberFormat="0" applyFill="0" applyBorder="0" applyAlignment="0" applyProtection="0"/>
    <xf numFmtId="0" fontId="34" fillId="0" borderId="18" applyNumberFormat="0" applyFill="0" applyAlignment="0" applyProtection="0"/>
    <xf numFmtId="0" fontId="35" fillId="0" borderId="0" applyNumberFormat="0" applyFill="0" applyBorder="0" applyAlignment="0" applyProtection="0"/>
    <xf numFmtId="0" fontId="36" fillId="54" borderId="19" applyNumberFormat="0" applyAlignment="0" applyProtection="0"/>
    <xf numFmtId="0" fontId="1" fillId="0" borderId="0"/>
    <xf numFmtId="0" fontId="19" fillId="0" borderId="0"/>
    <xf numFmtId="0" fontId="42" fillId="33"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36" borderId="0" applyNumberFormat="0" applyBorder="0" applyAlignment="0" applyProtection="0"/>
    <xf numFmtId="0" fontId="42" fillId="39" borderId="0" applyNumberFormat="0" applyBorder="0" applyAlignment="0" applyProtection="0"/>
    <xf numFmtId="0" fontId="42"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43" fillId="43"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21" fillId="51" borderId="11" applyNumberFormat="0" applyAlignment="0" applyProtection="0"/>
    <xf numFmtId="0" fontId="10" fillId="6" borderId="5" applyNumberFormat="0" applyAlignment="0" applyProtection="0"/>
    <xf numFmtId="0" fontId="21" fillId="51" borderId="11"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21" fillId="51" borderId="11"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22" fillId="51" borderId="12" applyNumberFormat="0" applyAlignment="0" applyProtection="0"/>
    <xf numFmtId="0" fontId="11" fillId="6" borderId="4" applyNumberFormat="0" applyAlignment="0" applyProtection="0"/>
    <xf numFmtId="0" fontId="22" fillId="51" borderId="12"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22" fillId="51" borderId="12"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23" fillId="38" borderId="12" applyNumberFormat="0" applyAlignment="0" applyProtection="0"/>
    <xf numFmtId="0" fontId="9" fillId="5" borderId="4" applyNumberFormat="0" applyAlignment="0" applyProtection="0"/>
    <xf numFmtId="0" fontId="23"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23"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4" fillId="0" borderId="13" applyNumberFormat="0" applyFill="0" applyAlignment="0" applyProtection="0"/>
    <xf numFmtId="0" fontId="16" fillId="0" borderId="9" applyNumberFormat="0" applyFill="0" applyAlignment="0" applyProtection="0"/>
    <xf numFmtId="0" fontId="24" fillId="0" borderId="13"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4" fillId="0" borderId="13"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4" fontId="18" fillId="0" borderId="0" applyFont="0" applyFill="0" applyBorder="0" applyAlignment="0" applyProtection="0"/>
    <xf numFmtId="0" fontId="27" fillId="0" borderId="0" applyNumberFormat="0" applyFill="0" applyBorder="0" applyAlignment="0" applyProtection="0"/>
    <xf numFmtId="0" fontId="44" fillId="0" borderId="0" applyNumberForma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8" fillId="52" borderId="0" applyNumberFormat="0" applyBorder="0" applyAlignment="0" applyProtection="0"/>
    <xf numFmtId="0" fontId="19" fillId="0" borderId="0"/>
    <xf numFmtId="0" fontId="19" fillId="0" borderId="0"/>
    <xf numFmtId="0" fontId="4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9" fillId="0" borderId="0"/>
    <xf numFmtId="0" fontId="1" fillId="0" borderId="0"/>
    <xf numFmtId="0" fontId="1" fillId="0" borderId="0"/>
    <xf numFmtId="0" fontId="18" fillId="0" borderId="0"/>
    <xf numFmtId="0" fontId="1" fillId="0" borderId="0"/>
    <xf numFmtId="0" fontId="1" fillId="0" borderId="0"/>
    <xf numFmtId="0" fontId="1" fillId="0" borderId="0"/>
    <xf numFmtId="0" fontId="46" fillId="0" borderId="0"/>
    <xf numFmtId="0" fontId="45" fillId="0" borderId="0"/>
    <xf numFmtId="0" fontId="19" fillId="0" borderId="0"/>
    <xf numFmtId="0" fontId="1" fillId="0" borderId="0"/>
    <xf numFmtId="0" fontId="1" fillId="0" borderId="0"/>
    <xf numFmtId="0" fontId="45"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8" fillId="0" borderId="0"/>
    <xf numFmtId="0" fontId="18"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8" fillId="53" borderId="14" applyNumberFormat="0" applyFont="0" applyAlignment="0" applyProtection="0"/>
    <xf numFmtId="0" fontId="18" fillId="53" borderId="14" applyNumberFormat="0" applyFont="0" applyAlignment="0" applyProtection="0"/>
    <xf numFmtId="0" fontId="18" fillId="53" borderId="14" applyNumberFormat="0" applyFont="0" applyAlignment="0" applyProtection="0"/>
    <xf numFmtId="0" fontId="18" fillId="53" borderId="14" applyNumberFormat="0" applyFont="0" applyAlignment="0" applyProtection="0"/>
    <xf numFmtId="0" fontId="18" fillId="53" borderId="14" applyNumberFormat="0" applyFont="0" applyAlignment="0" applyProtection="0"/>
    <xf numFmtId="0" fontId="18" fillId="53" borderId="14" applyNumberFormat="0" applyFont="0" applyAlignment="0" applyProtection="0"/>
    <xf numFmtId="0" fontId="18" fillId="53" borderId="14"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18" fillId="0" borderId="0" applyFont="0" applyFill="0" applyBorder="0" applyAlignment="0" applyProtection="0"/>
    <xf numFmtId="4" fontId="39" fillId="56" borderId="20" applyNumberFormat="0" applyProtection="0">
      <alignment horizontal="left" vertical="center" indent="1"/>
    </xf>
    <xf numFmtId="4" fontId="37" fillId="0" borderId="20" applyNumberFormat="0" applyProtection="0">
      <alignment horizontal="right" vertical="center"/>
    </xf>
    <xf numFmtId="4" fontId="37" fillId="0" borderId="20" applyNumberFormat="0" applyProtection="0">
      <alignment horizontal="right" vertical="center"/>
    </xf>
    <xf numFmtId="4" fontId="37" fillId="0" borderId="21" applyNumberFormat="0" applyProtection="0">
      <alignment horizontal="right" vertical="center"/>
    </xf>
    <xf numFmtId="4" fontId="37" fillId="56" borderId="20" applyNumberFormat="0" applyProtection="0">
      <alignment horizontal="left" vertical="center" indent="1"/>
    </xf>
    <xf numFmtId="4" fontId="37" fillId="56" borderId="20" applyNumberFormat="0" applyProtection="0">
      <alignment horizontal="left" vertical="center" indent="1"/>
    </xf>
    <xf numFmtId="4" fontId="37" fillId="45" borderId="21" applyNumberFormat="0" applyProtection="0">
      <alignment horizontal="left" vertical="center" indent="1"/>
    </xf>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8" fillId="0" borderId="0"/>
    <xf numFmtId="0" fontId="46" fillId="0" borderId="0"/>
    <xf numFmtId="0" fontId="19" fillId="0" borderId="0"/>
    <xf numFmtId="0" fontId="1" fillId="0" borderId="0"/>
    <xf numFmtId="0" fontId="1" fillId="0" borderId="0"/>
    <xf numFmtId="0" fontId="1"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1" fillId="6" borderId="4" applyNumberFormat="0" applyAlignment="0" applyProtection="0"/>
    <xf numFmtId="0" fontId="14" fillId="0" borderId="0" applyNumberFormat="0" applyFill="0" applyBorder="0" applyAlignment="0" applyProtection="0"/>
    <xf numFmtId="0" fontId="9" fillId="5"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9" fillId="5" borderId="4" applyNumberFormat="0" applyAlignment="0" applyProtection="0"/>
    <xf numFmtId="0" fontId="8" fillId="4" borderId="0" applyNumberFormat="0" applyBorder="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8" fillId="4" borderId="0" applyNumberFormat="0" applyBorder="0" applyAlignment="0" applyProtection="0"/>
    <xf numFmtId="0" fontId="9" fillId="5" borderId="4" applyNumberFormat="0" applyAlignment="0" applyProtection="0"/>
    <xf numFmtId="0" fontId="8" fillId="4" borderId="0" applyNumberFormat="0" applyBorder="0" applyAlignment="0" applyProtection="0"/>
    <xf numFmtId="0" fontId="9" fillId="5"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49" fillId="0" borderId="0" applyNumberFormat="0" applyFill="0" applyBorder="0" applyAlignment="0" applyProtection="0"/>
    <xf numFmtId="0" fontId="18" fillId="0" borderId="0"/>
    <xf numFmtId="0" fontId="6" fillId="2" borderId="0" applyNumberFormat="0" applyBorder="0" applyAlignment="0" applyProtection="0"/>
    <xf numFmtId="0" fontId="7" fillId="3"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8" fillId="0" borderId="0"/>
    <xf numFmtId="0" fontId="37" fillId="0" borderId="0"/>
    <xf numFmtId="0" fontId="1" fillId="0" borderId="0"/>
    <xf numFmtId="0" fontId="37" fillId="0" borderId="0"/>
    <xf numFmtId="0" fontId="37" fillId="57" borderId="0"/>
    <xf numFmtId="0" fontId="19" fillId="58" borderId="0" applyNumberFormat="0" applyBorder="0" applyAlignment="0" applyProtection="0"/>
    <xf numFmtId="0" fontId="19" fillId="59" borderId="0" applyNumberFormat="0" applyBorder="0" applyAlignment="0" applyProtection="0"/>
    <xf numFmtId="0" fontId="20"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20" fillId="63"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20" fillId="66" borderId="0" applyNumberFormat="0" applyBorder="0" applyAlignment="0" applyProtection="0"/>
    <xf numFmtId="0" fontId="19" fillId="61" borderId="0" applyNumberFormat="0" applyBorder="0" applyAlignment="0" applyProtection="0"/>
    <xf numFmtId="0" fontId="19" fillId="67" borderId="0" applyNumberFormat="0" applyBorder="0" applyAlignment="0" applyProtection="0"/>
    <xf numFmtId="0" fontId="20" fillId="62" borderId="0" applyNumberFormat="0" applyBorder="0" applyAlignment="0" applyProtection="0"/>
    <xf numFmtId="0" fontId="19" fillId="68" borderId="0" applyNumberFormat="0" applyBorder="0" applyAlignment="0" applyProtection="0"/>
    <xf numFmtId="0" fontId="19" fillId="69" borderId="0" applyNumberFormat="0" applyBorder="0" applyAlignment="0" applyProtection="0"/>
    <xf numFmtId="0" fontId="20" fillId="60" borderId="0" applyNumberFormat="0" applyBorder="0" applyAlignment="0" applyProtection="0"/>
    <xf numFmtId="0" fontId="19" fillId="70" borderId="0" applyNumberFormat="0" applyBorder="0" applyAlignment="0" applyProtection="0"/>
    <xf numFmtId="0" fontId="19" fillId="71" borderId="0" applyNumberFormat="0" applyBorder="0" applyAlignment="0" applyProtection="0"/>
    <xf numFmtId="0" fontId="20" fillId="72" borderId="0" applyNumberFormat="0" applyBorder="0" applyAlignment="0" applyProtection="0"/>
    <xf numFmtId="0" fontId="54" fillId="73" borderId="21" applyNumberFormat="0" applyAlignment="0" applyProtection="0"/>
    <xf numFmtId="0" fontId="24" fillId="74" borderId="0" applyNumberFormat="0" applyBorder="0" applyAlignment="0" applyProtection="0"/>
    <xf numFmtId="0" fontId="24" fillId="75" borderId="0" applyNumberFormat="0" applyBorder="0" applyAlignment="0" applyProtection="0"/>
    <xf numFmtId="0" fontId="24" fillId="76" borderId="0" applyNumberFormat="0" applyBorder="0" applyAlignment="0" applyProtection="0"/>
    <xf numFmtId="0" fontId="55" fillId="71" borderId="21" applyNumberFormat="0" applyAlignment="0" applyProtection="0"/>
    <xf numFmtId="0" fontId="26" fillId="71" borderId="0" applyNumberFormat="0" applyBorder="0" applyAlignment="0" applyProtection="0"/>
    <xf numFmtId="0" fontId="21" fillId="73" borderId="11" applyNumberFormat="0" applyAlignment="0" applyProtection="0"/>
    <xf numFmtId="4" fontId="37" fillId="52" borderId="21" applyNumberFormat="0" applyProtection="0">
      <alignment vertical="center"/>
    </xf>
    <xf numFmtId="4" fontId="58" fillId="77" borderId="21" applyNumberFormat="0" applyProtection="0">
      <alignment vertical="center"/>
    </xf>
    <xf numFmtId="4" fontId="37" fillId="77" borderId="21" applyNumberFormat="0" applyProtection="0">
      <alignment horizontal="left" vertical="center" indent="1"/>
    </xf>
    <xf numFmtId="0" fontId="51" fillId="52" borderId="22" applyNumberFormat="0" applyProtection="0">
      <alignment horizontal="left" vertical="top" indent="1"/>
    </xf>
    <xf numFmtId="4" fontId="37" fillId="45" borderId="21" applyNumberFormat="0" applyProtection="0">
      <alignment horizontal="left" vertical="center" indent="1"/>
    </xf>
    <xf numFmtId="4" fontId="37" fillId="34" borderId="21" applyNumberFormat="0" applyProtection="0">
      <alignment horizontal="right" vertical="center"/>
    </xf>
    <xf numFmtId="4" fontId="37" fillId="78" borderId="21" applyNumberFormat="0" applyProtection="0">
      <alignment horizontal="right" vertical="center"/>
    </xf>
    <xf numFmtId="4" fontId="37" fillId="48" borderId="23" applyNumberFormat="0" applyProtection="0">
      <alignment horizontal="right" vertical="center"/>
    </xf>
    <xf numFmtId="4" fontId="37" fillId="42" borderId="21" applyNumberFormat="0" applyProtection="0">
      <alignment horizontal="right" vertical="center"/>
    </xf>
    <xf numFmtId="4" fontId="37" fillId="46" borderId="21" applyNumberFormat="0" applyProtection="0">
      <alignment horizontal="right" vertical="center"/>
    </xf>
    <xf numFmtId="4" fontId="37" fillId="50" borderId="21" applyNumberFormat="0" applyProtection="0">
      <alignment horizontal="right" vertical="center"/>
    </xf>
    <xf numFmtId="4" fontId="37" fillId="49" borderId="21" applyNumberFormat="0" applyProtection="0">
      <alignment horizontal="right" vertical="center"/>
    </xf>
    <xf numFmtId="4" fontId="37" fillId="79" borderId="21" applyNumberFormat="0" applyProtection="0">
      <alignment horizontal="right" vertical="center"/>
    </xf>
    <xf numFmtId="4" fontId="37" fillId="41" borderId="21" applyNumberFormat="0" applyProtection="0">
      <alignment horizontal="right" vertical="center"/>
    </xf>
    <xf numFmtId="4" fontId="37" fillId="80" borderId="23" applyNumberFormat="0" applyProtection="0">
      <alignment horizontal="left" vertical="center" indent="1"/>
    </xf>
    <xf numFmtId="4" fontId="18" fillId="81" borderId="23" applyNumberFormat="0" applyProtection="0">
      <alignment horizontal="left" vertical="center" indent="1"/>
    </xf>
    <xf numFmtId="4" fontId="18" fillId="81" borderId="23" applyNumberFormat="0" applyProtection="0">
      <alignment horizontal="left" vertical="center" indent="1"/>
    </xf>
    <xf numFmtId="4" fontId="37" fillId="82" borderId="21" applyNumberFormat="0" applyProtection="0">
      <alignment horizontal="right" vertical="center"/>
    </xf>
    <xf numFmtId="4" fontId="37" fillId="83" borderId="23" applyNumberFormat="0" applyProtection="0">
      <alignment horizontal="left" vertical="center" indent="1"/>
    </xf>
    <xf numFmtId="4" fontId="37" fillId="82" borderId="23" applyNumberFormat="0" applyProtection="0">
      <alignment horizontal="left" vertical="center" indent="1"/>
    </xf>
    <xf numFmtId="0" fontId="37" fillId="51" borderId="21" applyNumberFormat="0" applyProtection="0">
      <alignment horizontal="left" vertical="center" indent="1"/>
    </xf>
    <xf numFmtId="0" fontId="37" fillId="81" borderId="22" applyNumberFormat="0" applyProtection="0">
      <alignment horizontal="left" vertical="top" indent="1"/>
    </xf>
    <xf numFmtId="0" fontId="37" fillId="84" borderId="21" applyNumberFormat="0" applyProtection="0">
      <alignment horizontal="left" vertical="center" indent="1"/>
    </xf>
    <xf numFmtId="0" fontId="37" fillId="82" borderId="22" applyNumberFormat="0" applyProtection="0">
      <alignment horizontal="left" vertical="top" indent="1"/>
    </xf>
    <xf numFmtId="0" fontId="37" fillId="39" borderId="21" applyNumberFormat="0" applyProtection="0">
      <alignment horizontal="left" vertical="center" indent="1"/>
    </xf>
    <xf numFmtId="0" fontId="37" fillId="39" borderId="22" applyNumberFormat="0" applyProtection="0">
      <alignment horizontal="left" vertical="top" indent="1"/>
    </xf>
    <xf numFmtId="0" fontId="37" fillId="83" borderId="21" applyNumberFormat="0" applyProtection="0">
      <alignment horizontal="left" vertical="center" indent="1"/>
    </xf>
    <xf numFmtId="0" fontId="37" fillId="83" borderId="22" applyNumberFormat="0" applyProtection="0">
      <alignment horizontal="left" vertical="top" indent="1"/>
    </xf>
    <xf numFmtId="0" fontId="37" fillId="85" borderId="24" applyNumberFormat="0">
      <protection locked="0"/>
    </xf>
    <xf numFmtId="0" fontId="38" fillId="81" borderId="25" applyBorder="0"/>
    <xf numFmtId="4" fontId="50" fillId="53" borderId="22" applyNumberFormat="0" applyProtection="0">
      <alignment vertical="center"/>
    </xf>
    <xf numFmtId="4" fontId="58" fillId="86" borderId="10" applyNumberFormat="0" applyProtection="0">
      <alignment vertical="center"/>
    </xf>
    <xf numFmtId="4" fontId="50" fillId="51" borderId="22" applyNumberFormat="0" applyProtection="0">
      <alignment horizontal="left" vertical="center" indent="1"/>
    </xf>
    <xf numFmtId="0" fontId="50" fillId="53" borderId="22" applyNumberFormat="0" applyProtection="0">
      <alignment horizontal="left" vertical="top" indent="1"/>
    </xf>
    <xf numFmtId="4" fontId="58" fillId="55" borderId="21" applyNumberFormat="0" applyProtection="0">
      <alignment horizontal="right" vertical="center"/>
    </xf>
    <xf numFmtId="0" fontId="50" fillId="82" borderId="22" applyNumberFormat="0" applyProtection="0">
      <alignment horizontal="left" vertical="top" indent="1"/>
    </xf>
    <xf numFmtId="4" fontId="52" fillId="87" borderId="23" applyNumberFormat="0" applyProtection="0">
      <alignment horizontal="left" vertical="center" indent="1"/>
    </xf>
    <xf numFmtId="0" fontId="37" fillId="88" borderId="10"/>
    <xf numFmtId="4" fontId="53" fillId="85" borderId="21" applyNumberFormat="0" applyProtection="0">
      <alignment horizontal="right" vertical="center"/>
    </xf>
    <xf numFmtId="0" fontId="56" fillId="0" borderId="0" applyNumberFormat="0" applyFill="0" applyBorder="0" applyAlignment="0" applyProtection="0"/>
    <xf numFmtId="0" fontId="24" fillId="0" borderId="26" applyNumberFormat="0" applyFill="0" applyAlignment="0" applyProtection="0"/>
    <xf numFmtId="0" fontId="57" fillId="0" borderId="0" applyNumberFormat="0" applyFill="0" applyBorder="0" applyAlignment="0" applyProtection="0"/>
    <xf numFmtId="0" fontId="37" fillId="57" borderId="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 fillId="0" borderId="0"/>
    <xf numFmtId="0" fontId="18" fillId="0" borderId="0"/>
    <xf numFmtId="0" fontId="59" fillId="0" borderId="0"/>
    <xf numFmtId="0" fontId="41" fillId="10" borderId="0" applyNumberFormat="0" applyBorder="0" applyAlignment="0" applyProtection="0"/>
    <xf numFmtId="0" fontId="41" fillId="11" borderId="0" applyNumberFormat="0" applyBorder="0" applyAlignment="0" applyProtection="0"/>
    <xf numFmtId="0" fontId="60" fillId="12"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60" fillId="16"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60" fillId="20"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60" fillId="24"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60" fillId="28"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60" fillId="32" borderId="0" applyNumberFormat="0" applyBorder="0" applyAlignment="0" applyProtection="0"/>
    <xf numFmtId="0" fontId="41" fillId="0" borderId="0"/>
    <xf numFmtId="0" fontId="2"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3" fillId="0" borderId="0" applyNumberFormat="0" applyFill="0" applyBorder="0" applyAlignment="0" applyProtection="0"/>
    <xf numFmtId="0" fontId="64" fillId="2" borderId="0" applyNumberFormat="0" applyBorder="0" applyAlignment="0" applyProtection="0"/>
    <xf numFmtId="0" fontId="65" fillId="3" borderId="0" applyNumberFormat="0" applyBorder="0" applyAlignment="0" applyProtection="0"/>
    <xf numFmtId="0" fontId="66" fillId="4" borderId="0" applyNumberFormat="0" applyBorder="0" applyAlignment="0" applyProtection="0"/>
    <xf numFmtId="0" fontId="67" fillId="5" borderId="4" applyNumberFormat="0" applyAlignment="0" applyProtection="0"/>
    <xf numFmtId="0" fontId="68" fillId="6" borderId="5" applyNumberFormat="0" applyAlignment="0" applyProtection="0"/>
    <xf numFmtId="0" fontId="69" fillId="6" borderId="4" applyNumberFormat="0" applyAlignment="0" applyProtection="0"/>
    <xf numFmtId="0" fontId="70" fillId="0" borderId="6" applyNumberFormat="0" applyFill="0" applyAlignment="0" applyProtection="0"/>
    <xf numFmtId="0" fontId="71" fillId="7" borderId="7" applyNumberFormat="0" applyAlignment="0" applyProtection="0"/>
    <xf numFmtId="0" fontId="72" fillId="0" borderId="0" applyNumberFormat="0" applyFill="0" applyBorder="0" applyAlignment="0" applyProtection="0"/>
    <xf numFmtId="0" fontId="41" fillId="8" borderId="8" applyNumberFormat="0" applyFont="0" applyAlignment="0" applyProtection="0"/>
    <xf numFmtId="0" fontId="73" fillId="0" borderId="0" applyNumberFormat="0" applyFill="0" applyBorder="0" applyAlignment="0" applyProtection="0"/>
    <xf numFmtId="0" fontId="74" fillId="0" borderId="9" applyNumberFormat="0" applyFill="0" applyAlignment="0" applyProtection="0"/>
    <xf numFmtId="0" fontId="60" fillId="9" borderId="0" applyNumberFormat="0" applyBorder="0" applyAlignment="0" applyProtection="0"/>
    <xf numFmtId="0" fontId="60" fillId="13" borderId="0" applyNumberFormat="0" applyBorder="0" applyAlignment="0" applyProtection="0"/>
    <xf numFmtId="0" fontId="60" fillId="17" borderId="0" applyNumberFormat="0" applyBorder="0" applyAlignment="0" applyProtection="0"/>
    <xf numFmtId="0" fontId="60" fillId="21" borderId="0" applyNumberFormat="0" applyBorder="0" applyAlignment="0" applyProtection="0"/>
    <xf numFmtId="0" fontId="60" fillId="25" borderId="0" applyNumberFormat="0" applyBorder="0" applyAlignment="0" applyProtection="0"/>
    <xf numFmtId="0" fontId="60" fillId="29"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14" fillId="0" borderId="0" applyNumberFormat="0" applyFill="0" applyBorder="0" applyAlignment="0" applyProtection="0"/>
    <xf numFmtId="0" fontId="9" fillId="5"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11" fillId="6" borderId="4" applyNumberFormat="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11" fillId="6"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8" fillId="4" borderId="0" applyNumberFormat="0" applyBorder="0" applyAlignment="0" applyProtection="0"/>
    <xf numFmtId="0" fontId="9" fillId="5"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9" fillId="5" borderId="4"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5" fillId="0" borderId="0" applyNumberFormat="0" applyFill="0" applyBorder="0" applyAlignment="0" applyProtection="0"/>
    <xf numFmtId="0" fontId="8" fillId="4" borderId="0" applyNumberFormat="0" applyBorder="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5"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8" fillId="4" borderId="0" applyNumberFormat="0" applyBorder="0" applyAlignment="0" applyProtection="0"/>
    <xf numFmtId="0" fontId="14" fillId="0" borderId="0" applyNumberFormat="0" applyFill="0" applyBorder="0" applyAlignment="0" applyProtection="0"/>
    <xf numFmtId="0" fontId="11" fillId="6" borderId="4" applyNumberFormat="0" applyAlignment="0" applyProtection="0"/>
    <xf numFmtId="0" fontId="9" fillId="5"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9" fillId="5"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1" fillId="6" borderId="4" applyNumberFormat="0" applyAlignment="0" applyProtection="0"/>
    <xf numFmtId="0" fontId="9" fillId="5" borderId="4" applyNumberFormat="0" applyAlignment="0" applyProtection="0"/>
    <xf numFmtId="0" fontId="11" fillId="6"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14"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1" fillId="6" borderId="4" applyNumberFormat="0" applyAlignment="0" applyProtection="0"/>
    <xf numFmtId="0" fontId="9" fillId="5" borderId="4" applyNumberFormat="0" applyAlignment="0" applyProtection="0"/>
    <xf numFmtId="0" fontId="11" fillId="6"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14"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11" fillId="6"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14"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11" fillId="6"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6" fillId="0" borderId="9" applyNumberFormat="0" applyFill="0" applyAlignment="0" applyProtection="0"/>
    <xf numFmtId="0" fontId="9" fillId="5" borderId="4" applyNumberFormat="0" applyAlignment="0" applyProtection="0"/>
    <xf numFmtId="0" fontId="11" fillId="6" borderId="4" applyNumberFormat="0" applyAlignment="0" applyProtection="0"/>
    <xf numFmtId="0" fontId="9" fillId="5" borderId="4"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6" fillId="0" borderId="9" applyNumberFormat="0" applyFill="0" applyAlignment="0" applyProtection="0"/>
    <xf numFmtId="0" fontId="9" fillId="5" borderId="4" applyNumberFormat="0" applyAlignment="0" applyProtection="0"/>
    <xf numFmtId="0" fontId="11" fillId="6" borderId="4" applyNumberFormat="0" applyAlignment="0" applyProtection="0"/>
    <xf numFmtId="0" fontId="9" fillId="5" borderId="4"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9" fillId="5" borderId="4" applyNumberFormat="0" applyAlignment="0" applyProtection="0"/>
    <xf numFmtId="0" fontId="11" fillId="6" borderId="4" applyNumberFormat="0" applyAlignment="0" applyProtection="0"/>
    <xf numFmtId="0" fontId="9" fillId="5" borderId="4"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9" fillId="0" borderId="0" applyNumberFormat="0" applyFill="0" applyBorder="0" applyAlignment="0" applyProtection="0"/>
    <xf numFmtId="0" fontId="11" fillId="6" borderId="4" applyNumberFormat="0" applyAlignment="0" applyProtection="0"/>
    <xf numFmtId="0" fontId="16" fillId="0" borderId="9" applyNumberFormat="0" applyFill="0" applyAlignment="0" applyProtection="0"/>
    <xf numFmtId="0" fontId="9" fillId="5"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8" fillId="4" borderId="0" applyNumberFormat="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9" fillId="5"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21" fillId="51" borderId="11" applyNumberFormat="0" applyAlignment="0" applyProtection="0"/>
    <xf numFmtId="0" fontId="35" fillId="0" borderId="0" applyNumberFormat="0" applyFill="0" applyBorder="0" applyAlignment="0" applyProtection="0"/>
    <xf numFmtId="0" fontId="22" fillId="51" borderId="12" applyNumberFormat="0" applyAlignment="0" applyProtection="0"/>
    <xf numFmtId="0" fontId="22" fillId="51" borderId="12" applyNumberFormat="0" applyAlignment="0" applyProtection="0"/>
    <xf numFmtId="0" fontId="34" fillId="0" borderId="18" applyNumberFormat="0" applyFill="0" applyAlignment="0" applyProtection="0"/>
    <xf numFmtId="0" fontId="18" fillId="53" borderId="14" applyNumberFormat="0" applyFont="0" applyAlignment="0" applyProtection="0"/>
    <xf numFmtId="0" fontId="23" fillId="38" borderId="12" applyNumberFormat="0" applyAlignment="0" applyProtection="0"/>
    <xf numFmtId="0" fontId="23" fillId="38" borderId="12" applyNumberFormat="0" applyAlignment="0" applyProtection="0"/>
    <xf numFmtId="0" fontId="24" fillId="0" borderId="13" applyNumberFormat="0" applyFill="0" applyAlignment="0" applyProtection="0"/>
    <xf numFmtId="0" fontId="25" fillId="0" borderId="0" applyNumberFormat="0" applyFill="0" applyBorder="0" applyAlignment="0" applyProtection="0"/>
    <xf numFmtId="0" fontId="29" fillId="34"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18" fillId="0" borderId="0"/>
    <xf numFmtId="4" fontId="37" fillId="52" borderId="21" applyNumberFormat="0" applyProtection="0">
      <alignment vertical="center"/>
    </xf>
    <xf numFmtId="4" fontId="58" fillId="77" borderId="21" applyNumberFormat="0" applyProtection="0">
      <alignment vertical="center"/>
    </xf>
    <xf numFmtId="4" fontId="37" fillId="77" borderId="21" applyNumberFormat="0" applyProtection="0">
      <alignment horizontal="left" vertical="center" indent="1"/>
    </xf>
    <xf numFmtId="0" fontId="51" fillId="52" borderId="22" applyNumberFormat="0" applyProtection="0">
      <alignment horizontal="left" vertical="top" indent="1"/>
    </xf>
    <xf numFmtId="4" fontId="37" fillId="34" borderId="21" applyNumberFormat="0" applyProtection="0">
      <alignment horizontal="right" vertical="center"/>
    </xf>
    <xf numFmtId="4" fontId="37" fillId="78" borderId="21" applyNumberFormat="0" applyProtection="0">
      <alignment horizontal="right" vertical="center"/>
    </xf>
    <xf numFmtId="4" fontId="37" fillId="48" borderId="23" applyNumberFormat="0" applyProtection="0">
      <alignment horizontal="right" vertical="center"/>
    </xf>
    <xf numFmtId="4" fontId="37" fillId="42" borderId="21" applyNumberFormat="0" applyProtection="0">
      <alignment horizontal="right" vertical="center"/>
    </xf>
    <xf numFmtId="4" fontId="37" fillId="46" borderId="21" applyNumberFormat="0" applyProtection="0">
      <alignment horizontal="right" vertical="center"/>
    </xf>
    <xf numFmtId="4" fontId="37" fillId="50" borderId="21" applyNumberFormat="0" applyProtection="0">
      <alignment horizontal="right" vertical="center"/>
    </xf>
    <xf numFmtId="4" fontId="37" fillId="49" borderId="21" applyNumberFormat="0" applyProtection="0">
      <alignment horizontal="right" vertical="center"/>
    </xf>
    <xf numFmtId="4" fontId="37" fillId="79" borderId="21" applyNumberFormat="0" applyProtection="0">
      <alignment horizontal="right" vertical="center"/>
    </xf>
    <xf numFmtId="4" fontId="37" fillId="41" borderId="21" applyNumberFormat="0" applyProtection="0">
      <alignment horizontal="right" vertical="center"/>
    </xf>
    <xf numFmtId="4" fontId="37" fillId="80" borderId="23" applyNumberFormat="0" applyProtection="0">
      <alignment horizontal="left" vertical="center" indent="1"/>
    </xf>
    <xf numFmtId="4" fontId="18" fillId="81" borderId="23" applyNumberFormat="0" applyProtection="0">
      <alignment horizontal="left" vertical="center" indent="1"/>
    </xf>
    <xf numFmtId="4" fontId="18" fillId="81" borderId="23" applyNumberFormat="0" applyProtection="0">
      <alignment horizontal="left" vertical="center" indent="1"/>
    </xf>
    <xf numFmtId="4" fontId="37" fillId="82" borderId="21" applyNumberFormat="0" applyProtection="0">
      <alignment horizontal="right" vertical="center"/>
    </xf>
    <xf numFmtId="4" fontId="37" fillId="83" borderId="23" applyNumberFormat="0" applyProtection="0">
      <alignment horizontal="left" vertical="center" indent="1"/>
    </xf>
    <xf numFmtId="4" fontId="37" fillId="82" borderId="23" applyNumberFormat="0" applyProtection="0">
      <alignment horizontal="left" vertical="center" indent="1"/>
    </xf>
    <xf numFmtId="0" fontId="37" fillId="51" borderId="21" applyNumberFormat="0" applyProtection="0">
      <alignment horizontal="left" vertical="center" indent="1"/>
    </xf>
    <xf numFmtId="0" fontId="37" fillId="81" borderId="22" applyNumberFormat="0" applyProtection="0">
      <alignment horizontal="left" vertical="top" indent="1"/>
    </xf>
    <xf numFmtId="0" fontId="37" fillId="84" borderId="21" applyNumberFormat="0" applyProtection="0">
      <alignment horizontal="left" vertical="center" indent="1"/>
    </xf>
    <xf numFmtId="0" fontId="37" fillId="82" borderId="22" applyNumberFormat="0" applyProtection="0">
      <alignment horizontal="left" vertical="top" indent="1"/>
    </xf>
    <xf numFmtId="0" fontId="37" fillId="39" borderId="21" applyNumberFormat="0" applyProtection="0">
      <alignment horizontal="left" vertical="center" indent="1"/>
    </xf>
    <xf numFmtId="0" fontId="37" fillId="39" borderId="22" applyNumberFormat="0" applyProtection="0">
      <alignment horizontal="left" vertical="top" indent="1"/>
    </xf>
    <xf numFmtId="0" fontId="37" fillId="83" borderId="21" applyNumberFormat="0" applyProtection="0">
      <alignment horizontal="left" vertical="center" indent="1"/>
    </xf>
    <xf numFmtId="0" fontId="37" fillId="83" borderId="22" applyNumberFormat="0" applyProtection="0">
      <alignment horizontal="left" vertical="top" indent="1"/>
    </xf>
    <xf numFmtId="4" fontId="50" fillId="53" borderId="22" applyNumberFormat="0" applyProtection="0">
      <alignment vertical="center"/>
    </xf>
    <xf numFmtId="4" fontId="58" fillId="86" borderId="10" applyNumberFormat="0" applyProtection="0">
      <alignment vertical="center"/>
    </xf>
    <xf numFmtId="4" fontId="50" fillId="51" borderId="22" applyNumberFormat="0" applyProtection="0">
      <alignment horizontal="left" vertical="center" indent="1"/>
    </xf>
    <xf numFmtId="0" fontId="50" fillId="53" borderId="22" applyNumberFormat="0" applyProtection="0">
      <alignment horizontal="left" vertical="top" indent="1"/>
    </xf>
    <xf numFmtId="4" fontId="58" fillId="55" borderId="21" applyNumberFormat="0" applyProtection="0">
      <alignment horizontal="right" vertical="center"/>
    </xf>
    <xf numFmtId="0" fontId="50" fillId="82" borderId="22" applyNumberFormat="0" applyProtection="0">
      <alignment horizontal="left" vertical="top" indent="1"/>
    </xf>
    <xf numFmtId="4" fontId="52" fillId="87" borderId="23" applyNumberFormat="0" applyProtection="0">
      <alignment horizontal="left" vertical="center" indent="1"/>
    </xf>
    <xf numFmtId="4" fontId="53" fillId="85" borderId="21" applyNumberFormat="0" applyProtection="0">
      <alignment horizontal="right" vertical="center"/>
    </xf>
    <xf numFmtId="0" fontId="26" fillId="35" borderId="0" applyNumberFormat="0" applyBorder="0" applyAlignment="0" applyProtection="0"/>
    <xf numFmtId="0" fontId="21" fillId="51" borderId="11" applyNumberFormat="0" applyAlignment="0" applyProtection="0"/>
    <xf numFmtId="0" fontId="25" fillId="0" borderId="0" applyNumberFormat="0" applyFill="0" applyBorder="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0" borderId="16" applyNumberFormat="0" applyFill="0" applyAlignment="0" applyProtection="0"/>
    <xf numFmtId="0" fontId="33" fillId="0" borderId="17" applyNumberFormat="0" applyFill="0" applyAlignment="0" applyProtection="0"/>
    <xf numFmtId="0" fontId="33" fillId="0" borderId="0" applyNumberFormat="0" applyFill="0" applyBorder="0" applyAlignment="0" applyProtection="0"/>
    <xf numFmtId="0" fontId="24" fillId="0" borderId="13" applyNumberFormat="0" applyFill="0" applyAlignment="0" applyProtection="0"/>
    <xf numFmtId="0" fontId="36" fillId="54" borderId="19" applyNumberFormat="0" applyAlignment="0" applyProtection="0"/>
    <xf numFmtId="0" fontId="3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0" fillId="6" borderId="5" applyNumberFormat="0" applyAlignment="0" applyProtection="0"/>
    <xf numFmtId="0" fontId="9" fillId="5" borderId="4" applyNumberFormat="0" applyAlignment="0" applyProtection="0"/>
    <xf numFmtId="0" fontId="8" fillId="4" borderId="0" applyNumberFormat="0" applyBorder="0" applyAlignment="0" applyProtection="0"/>
    <xf numFmtId="0" fontId="11" fillId="6" borderId="4" applyNumberFormat="0" applyAlignment="0" applyProtection="0"/>
    <xf numFmtId="0" fontId="16" fillId="0" borderId="9" applyNumberFormat="0" applyFill="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8" fillId="4" borderId="0" applyNumberFormat="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1" fillId="51" borderId="11" applyNumberFormat="0" applyAlignment="0" applyProtection="0"/>
    <xf numFmtId="0" fontId="22" fillId="51" borderId="12" applyNumberFormat="0" applyAlignment="0" applyProtection="0"/>
    <xf numFmtId="0" fontId="23" fillId="38" borderId="12" applyNumberFormat="0" applyAlignment="0" applyProtection="0"/>
    <xf numFmtId="0" fontId="24" fillId="0" borderId="13" applyNumberFormat="0" applyFill="0" applyAlignment="0" applyProtection="0"/>
    <xf numFmtId="0" fontId="25" fillId="0" borderId="0" applyNumberFormat="0" applyFill="0" applyBorder="0" applyAlignment="0" applyProtection="0"/>
    <xf numFmtId="0" fontId="19" fillId="53" borderId="14" applyNumberFormat="0" applyFont="0" applyAlignment="0" applyProtection="0"/>
    <xf numFmtId="0" fontId="35" fillId="0" borderId="0" applyNumberFormat="0" applyFill="0" applyBorder="0" applyAlignment="0" applyProtection="0"/>
    <xf numFmtId="0" fontId="1" fillId="0" borderId="0"/>
    <xf numFmtId="0" fontId="11" fillId="6" borderId="4" applyNumberFormat="0" applyAlignment="0" applyProtection="0"/>
    <xf numFmtId="0" fontId="8" fillId="4" borderId="0" applyNumberFormat="0" applyBorder="0" applyAlignment="0" applyProtection="0"/>
    <xf numFmtId="0" fontId="11" fillId="6" borderId="4" applyNumberFormat="0" applyAlignment="0" applyProtection="0"/>
    <xf numFmtId="0" fontId="16" fillId="0" borderId="9"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8" fillId="5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46" fillId="0" borderId="0"/>
    <xf numFmtId="0" fontId="1" fillId="0" borderId="0"/>
    <xf numFmtId="0" fontId="1" fillId="0" borderId="0"/>
    <xf numFmtId="0" fontId="1" fillId="0" borderId="0"/>
    <xf numFmtId="0" fontId="18" fillId="0" borderId="0"/>
    <xf numFmtId="0" fontId="1" fillId="0" borderId="0"/>
    <xf numFmtId="0" fontId="18" fillId="53" borderId="14" applyNumberFormat="0" applyFont="0" applyAlignment="0" applyProtection="0"/>
    <xf numFmtId="4" fontId="39" fillId="56" borderId="20" applyNumberFormat="0" applyProtection="0">
      <alignment horizontal="left" vertical="center" indent="1"/>
    </xf>
    <xf numFmtId="4" fontId="37" fillId="0" borderId="20" applyNumberFormat="0" applyProtection="0">
      <alignment horizontal="right" vertical="center"/>
    </xf>
    <xf numFmtId="4" fontId="37" fillId="0" borderId="20" applyNumberFormat="0" applyProtection="0">
      <alignment horizontal="right" vertical="center"/>
    </xf>
    <xf numFmtId="4" fontId="37" fillId="56" borderId="20" applyNumberFormat="0" applyProtection="0">
      <alignment horizontal="left" vertical="center" indent="1"/>
    </xf>
    <xf numFmtId="4" fontId="37" fillId="56" borderId="20" applyNumberFormat="0" applyProtection="0">
      <alignment horizontal="left" vertical="center" indent="1"/>
    </xf>
    <xf numFmtId="0" fontId="46" fillId="0" borderId="0"/>
    <xf numFmtId="0" fontId="48"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 fillId="0" borderId="0"/>
    <xf numFmtId="0" fontId="26" fillId="71" borderId="0" applyNumberFormat="0" applyBorder="0" applyAlignment="0" applyProtection="0"/>
    <xf numFmtId="164" fontId="18" fillId="0" borderId="0" applyFon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5"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1" fillId="6"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8" fillId="0" borderId="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0" fillId="0" borderId="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1" fillId="6"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 fillId="0" borderId="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1" fillId="6"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1" fillId="6"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3" fontId="1" fillId="0" borderId="0" applyFont="0" applyFill="0" applyBorder="0" applyAlignment="0" applyProtection="0"/>
    <xf numFmtId="0" fontId="88" fillId="0" borderId="0"/>
    <xf numFmtId="0" fontId="45" fillId="0" borderId="0"/>
    <xf numFmtId="0" fontId="45" fillId="0" borderId="0"/>
    <xf numFmtId="0" fontId="18" fillId="0" borderId="0"/>
    <xf numFmtId="0" fontId="45" fillId="0" borderId="0"/>
    <xf numFmtId="0" fontId="18" fillId="0" borderId="0"/>
    <xf numFmtId="0" fontId="92" fillId="0" borderId="0"/>
    <xf numFmtId="0" fontId="94" fillId="0" borderId="0"/>
  </cellStyleXfs>
  <cellXfs count="302">
    <xf numFmtId="0" fontId="0" fillId="0" borderId="0" xfId="0"/>
    <xf numFmtId="0" fontId="0" fillId="90" borderId="27" xfId="0" applyFill="1" applyBorder="1" applyAlignment="1" applyProtection="1">
      <alignment horizontal="left" vertical="center"/>
      <protection locked="0"/>
    </xf>
    <xf numFmtId="0" fontId="0" fillId="0" borderId="35" xfId="0" applyBorder="1" applyAlignment="1">
      <alignment vertical="center" wrapText="1"/>
    </xf>
    <xf numFmtId="0" fontId="0" fillId="0" borderId="10" xfId="0" applyBorder="1" applyAlignment="1">
      <alignment vertical="center" wrapText="1"/>
    </xf>
    <xf numFmtId="0" fontId="0" fillId="0" borderId="34"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wrapText="1"/>
    </xf>
    <xf numFmtId="0" fontId="0" fillId="0" borderId="10" xfId="0" applyBorder="1"/>
    <xf numFmtId="0" fontId="16" fillId="0" borderId="0" xfId="0" applyFont="1"/>
    <xf numFmtId="0" fontId="77" fillId="0" borderId="0" xfId="0" applyFont="1"/>
    <xf numFmtId="0" fontId="16" fillId="0" borderId="0" xfId="0" applyFont="1" applyFill="1" applyBorder="1"/>
    <xf numFmtId="0" fontId="0" fillId="89" borderId="37" xfId="0" quotePrefix="1" applyFill="1" applyBorder="1"/>
    <xf numFmtId="0" fontId="0" fillId="89" borderId="28" xfId="0" applyFill="1" applyBorder="1"/>
    <xf numFmtId="0" fontId="0" fillId="0" borderId="0" xfId="0" applyFill="1"/>
    <xf numFmtId="0" fontId="0" fillId="0" borderId="0" xfId="0" applyFill="1" applyBorder="1"/>
    <xf numFmtId="0" fontId="0" fillId="0" borderId="0" xfId="0" quotePrefix="1" applyFill="1" applyBorder="1"/>
    <xf numFmtId="0" fontId="16" fillId="89" borderId="0" xfId="0" applyFont="1" applyFill="1" applyBorder="1"/>
    <xf numFmtId="0" fontId="79" fillId="0" borderId="0" xfId="0" applyFont="1"/>
    <xf numFmtId="0" fontId="77" fillId="0" borderId="0" xfId="0" applyFont="1" applyFill="1"/>
    <xf numFmtId="0" fontId="78" fillId="0" borderId="0" xfId="0" applyFont="1" applyFill="1"/>
    <xf numFmtId="0" fontId="16" fillId="0" borderId="0" xfId="0" applyFont="1" applyFill="1"/>
    <xf numFmtId="0" fontId="0" fillId="0" borderId="0" xfId="0" applyFont="1" applyFill="1" applyProtection="1">
      <protection hidden="1"/>
    </xf>
    <xf numFmtId="0" fontId="16" fillId="0" borderId="34" xfId="0" applyFont="1" applyFill="1" applyBorder="1"/>
    <xf numFmtId="0" fontId="0" fillId="0" borderId="33" xfId="0" applyFill="1" applyBorder="1"/>
    <xf numFmtId="0" fontId="0" fillId="0" borderId="28" xfId="0" quotePrefix="1" applyFill="1" applyBorder="1"/>
    <xf numFmtId="0" fontId="0" fillId="0" borderId="37" xfId="0" quotePrefix="1" applyFill="1" applyBorder="1"/>
    <xf numFmtId="0" fontId="0" fillId="0" borderId="31" xfId="0" applyFill="1" applyBorder="1"/>
    <xf numFmtId="0" fontId="0" fillId="0" borderId="31" xfId="0" quotePrefix="1" applyFill="1" applyBorder="1"/>
    <xf numFmtId="0" fontId="0" fillId="0" borderId="28" xfId="0" applyFill="1" applyBorder="1"/>
    <xf numFmtId="0" fontId="0" fillId="89" borderId="28" xfId="0" quotePrefix="1" applyFill="1" applyBorder="1" applyAlignment="1"/>
    <xf numFmtId="0" fontId="0" fillId="0" borderId="0" xfId="0"/>
    <xf numFmtId="0" fontId="0" fillId="0" borderId="27" xfId="0" applyBorder="1" applyAlignment="1">
      <alignment horizontal="left" vertical="center" wrapText="1"/>
    </xf>
    <xf numFmtId="0" fontId="0" fillId="0" borderId="34" xfId="0" applyBorder="1" applyAlignment="1">
      <alignment horizontal="left" vertical="center" wrapText="1"/>
    </xf>
    <xf numFmtId="0" fontId="0" fillId="0" borderId="33" xfId="0" applyBorder="1"/>
    <xf numFmtId="0" fontId="78" fillId="0" borderId="0" xfId="0" applyFont="1"/>
    <xf numFmtId="0" fontId="0" fillId="89" borderId="0" xfId="0" quotePrefix="1" applyFill="1" applyBorder="1"/>
    <xf numFmtId="0" fontId="0" fillId="0" borderId="35" xfId="0" applyBorder="1"/>
    <xf numFmtId="0" fontId="0" fillId="0" borderId="0" xfId="0" applyBorder="1"/>
    <xf numFmtId="0" fontId="0" fillId="0" borderId="36" xfId="0" applyBorder="1"/>
    <xf numFmtId="0" fontId="0" fillId="0" borderId="31" xfId="0" applyBorder="1"/>
    <xf numFmtId="0" fontId="0" fillId="0" borderId="38" xfId="0" applyBorder="1"/>
    <xf numFmtId="0" fontId="80" fillId="0" borderId="0" xfId="0" applyFont="1" applyFill="1"/>
    <xf numFmtId="0" fontId="81" fillId="0" borderId="0" xfId="0" applyFont="1" applyFill="1"/>
    <xf numFmtId="0" fontId="80" fillId="0" borderId="0" xfId="0" applyFont="1"/>
    <xf numFmtId="0" fontId="81" fillId="0" borderId="0" xfId="0" applyFont="1"/>
    <xf numFmtId="0" fontId="0" fillId="0" borderId="40" xfId="0" applyFill="1" applyBorder="1" applyAlignment="1">
      <alignment horizontal="left" vertical="center" wrapText="1"/>
    </xf>
    <xf numFmtId="0" fontId="14" fillId="0" borderId="0" xfId="0" applyFont="1"/>
    <xf numFmtId="0" fontId="0" fillId="0" borderId="35" xfId="0" applyBorder="1" applyAlignment="1">
      <alignment horizontal="center" vertical="center" wrapText="1"/>
    </xf>
    <xf numFmtId="0" fontId="0" fillId="0" borderId="40" xfId="0" applyBorder="1" applyAlignment="1">
      <alignment horizontal="center" vertical="center" wrapText="1"/>
    </xf>
    <xf numFmtId="0" fontId="16" fillId="0" borderId="0" xfId="0" applyFont="1" applyFill="1" applyBorder="1" applyAlignment="1">
      <alignment vertical="center"/>
    </xf>
    <xf numFmtId="0" fontId="16" fillId="0" borderId="0" xfId="0" applyFont="1" applyFill="1" applyAlignment="1">
      <alignment vertical="center"/>
    </xf>
    <xf numFmtId="0" fontId="0" fillId="0" borderId="0" xfId="0" applyAlignment="1">
      <alignment vertical="center"/>
    </xf>
    <xf numFmtId="0" fontId="0" fillId="0" borderId="0" xfId="0" applyAlignment="1">
      <alignment horizontal="left"/>
    </xf>
    <xf numFmtId="0" fontId="17" fillId="92" borderId="29" xfId="0" applyFont="1" applyFill="1" applyBorder="1" applyAlignment="1">
      <alignment horizontal="left" vertical="center"/>
    </xf>
    <xf numFmtId="0" fontId="17" fillId="92" borderId="29" xfId="0" applyFont="1" applyFill="1" applyBorder="1" applyAlignment="1">
      <alignment horizontal="center" vertical="center"/>
    </xf>
    <xf numFmtId="0" fontId="13" fillId="92" borderId="10" xfId="0" applyFont="1" applyFill="1" applyBorder="1"/>
    <xf numFmtId="0" fontId="16" fillId="0" borderId="33" xfId="0" applyFont="1" applyFill="1" applyBorder="1"/>
    <xf numFmtId="0" fontId="13" fillId="92" borderId="27" xfId="0" applyFont="1" applyFill="1" applyBorder="1" applyAlignment="1">
      <alignment horizontal="center" vertical="center"/>
    </xf>
    <xf numFmtId="0" fontId="13" fillId="92" borderId="27" xfId="0" applyFont="1" applyFill="1" applyBorder="1" applyAlignment="1">
      <alignment horizontal="left" vertical="center"/>
    </xf>
    <xf numFmtId="0" fontId="13" fillId="92" borderId="40" xfId="0" applyFont="1" applyFill="1" applyBorder="1" applyAlignment="1">
      <alignment horizontal="center" vertical="center"/>
    </xf>
    <xf numFmtId="0" fontId="13" fillId="92" borderId="10" xfId="0" applyFont="1" applyFill="1" applyBorder="1" applyAlignment="1">
      <alignment horizontal="center" vertical="center" wrapText="1"/>
    </xf>
    <xf numFmtId="0" fontId="13" fillId="92" borderId="10" xfId="0" applyFont="1" applyFill="1" applyBorder="1" applyAlignment="1">
      <alignment horizontal="center" vertical="center"/>
    </xf>
    <xf numFmtId="0" fontId="13" fillId="92" borderId="39" xfId="0" applyFont="1" applyFill="1" applyBorder="1" applyAlignment="1">
      <alignment horizontal="left" vertical="center"/>
    </xf>
    <xf numFmtId="0" fontId="13" fillId="92" borderId="39" xfId="0" applyFont="1" applyFill="1" applyBorder="1" applyAlignment="1">
      <alignment horizontal="center" vertical="center"/>
    </xf>
    <xf numFmtId="0" fontId="17" fillId="92" borderId="29" xfId="0" applyFont="1" applyFill="1" applyBorder="1" applyAlignment="1">
      <alignment horizontal="center" vertical="center" wrapText="1"/>
    </xf>
    <xf numFmtId="0" fontId="0" fillId="90" borderId="10" xfId="0" applyFill="1" applyBorder="1" applyProtection="1">
      <protection locked="0"/>
    </xf>
    <xf numFmtId="0" fontId="0" fillId="0" borderId="0" xfId="0" applyProtection="1">
      <protection locked="0"/>
    </xf>
    <xf numFmtId="0" fontId="79" fillId="0" borderId="0" xfId="0" applyFont="1" applyAlignment="1">
      <alignment horizontal="left"/>
    </xf>
    <xf numFmtId="0" fontId="0" fillId="0" borderId="10" xfId="0" applyBorder="1" applyAlignment="1">
      <alignment horizontal="left" vertical="center"/>
    </xf>
    <xf numFmtId="0" fontId="0" fillId="0" borderId="10" xfId="0" applyBorder="1" applyAlignment="1">
      <alignment vertical="center"/>
    </xf>
    <xf numFmtId="0" fontId="13" fillId="92" borderId="10" xfId="0" applyFont="1" applyFill="1" applyBorder="1" applyAlignment="1">
      <alignment horizontal="left"/>
    </xf>
    <xf numFmtId="0" fontId="84" fillId="0" borderId="0" xfId="0" applyFont="1"/>
    <xf numFmtId="0" fontId="0" fillId="0" borderId="27" xfId="0" applyFill="1" applyBorder="1" applyAlignment="1">
      <alignment horizontal="left" vertical="center" wrapText="1"/>
    </xf>
    <xf numFmtId="0" fontId="0" fillId="0" borderId="10" xfId="0" applyFill="1" applyBorder="1"/>
    <xf numFmtId="1" fontId="0" fillId="0" borderId="10" xfId="0" applyNumberFormat="1" applyBorder="1" applyAlignment="1">
      <alignment horizontal="left"/>
    </xf>
    <xf numFmtId="1" fontId="0" fillId="0" borderId="10" xfId="0" applyNumberFormat="1" applyFill="1" applyBorder="1" applyAlignment="1">
      <alignment horizontal="left"/>
    </xf>
    <xf numFmtId="0" fontId="0" fillId="0" borderId="0" xfId="0" applyBorder="1" applyProtection="1">
      <protection locked="0"/>
    </xf>
    <xf numFmtId="0" fontId="78" fillId="90" borderId="10" xfId="0" applyFont="1" applyFill="1" applyBorder="1" applyAlignment="1" applyProtection="1">
      <alignment vertical="center" wrapText="1"/>
      <protection locked="0"/>
    </xf>
    <xf numFmtId="165" fontId="78" fillId="90" borderId="10" xfId="58918" applyNumberFormat="1" applyFont="1" applyFill="1" applyBorder="1" applyAlignment="1" applyProtection="1">
      <alignment horizontal="center" vertical="center" wrapText="1"/>
      <protection locked="0"/>
    </xf>
    <xf numFmtId="0" fontId="78" fillId="90" borderId="10" xfId="0" applyFont="1" applyFill="1" applyBorder="1" applyAlignment="1" applyProtection="1">
      <alignment wrapText="1"/>
      <protection locked="0"/>
    </xf>
    <xf numFmtId="165" fontId="78" fillId="90" borderId="10" xfId="58918" applyNumberFormat="1" applyFont="1" applyFill="1" applyBorder="1" applyAlignment="1" applyProtection="1">
      <alignment horizontal="center" vertical="center"/>
      <protection locked="0"/>
    </xf>
    <xf numFmtId="0" fontId="18" fillId="0" borderId="0" xfId="44"/>
    <xf numFmtId="0" fontId="37" fillId="0" borderId="0" xfId="44" applyNumberFormat="1" applyFont="1" applyFill="1" applyBorder="1" applyAlignment="1">
      <alignment horizontal="left"/>
    </xf>
    <xf numFmtId="0" fontId="18" fillId="0" borderId="0" xfId="44" applyNumberFormat="1" applyFont="1" applyFill="1" applyBorder="1" applyAlignment="1">
      <alignment horizontal="left"/>
    </xf>
    <xf numFmtId="0" fontId="86" fillId="0" borderId="0" xfId="44" applyNumberFormat="1" applyFont="1" applyFill="1" applyBorder="1" applyAlignment="1"/>
    <xf numFmtId="0" fontId="86" fillId="0" borderId="0" xfId="44" applyNumberFormat="1" applyFont="1" applyFill="1" applyBorder="1" applyAlignment="1">
      <alignment horizontal="left"/>
    </xf>
    <xf numFmtId="0" fontId="39" fillId="0" borderId="0" xfId="44" applyNumberFormat="1" applyFont="1" applyFill="1" applyBorder="1" applyAlignment="1"/>
    <xf numFmtId="0" fontId="39" fillId="0" borderId="0" xfId="44" applyNumberFormat="1" applyFont="1" applyFill="1" applyBorder="1" applyAlignment="1">
      <alignment horizontal="left"/>
    </xf>
    <xf numFmtId="14" fontId="37" fillId="0" borderId="0" xfId="44" applyNumberFormat="1" applyFont="1" applyFill="1" applyBorder="1" applyAlignment="1">
      <alignment horizontal="right"/>
    </xf>
    <xf numFmtId="0" fontId="0" fillId="0" borderId="36" xfId="0" applyBorder="1" applyProtection="1">
      <protection locked="0"/>
    </xf>
    <xf numFmtId="0" fontId="0" fillId="0" borderId="0" xfId="0"/>
    <xf numFmtId="0" fontId="0" fillId="93" borderId="0" xfId="0" applyFill="1"/>
    <xf numFmtId="0" fontId="0" fillId="0" borderId="0" xfId="0" applyFill="1"/>
    <xf numFmtId="1" fontId="0" fillId="0" borderId="10" xfId="0" applyNumberFormat="1" applyFill="1" applyBorder="1" applyAlignment="1">
      <alignment horizontal="center"/>
    </xf>
    <xf numFmtId="0" fontId="0" fillId="0" borderId="10" xfId="0" applyFill="1" applyBorder="1"/>
    <xf numFmtId="0" fontId="0" fillId="0" borderId="10" xfId="0" applyBorder="1"/>
    <xf numFmtId="0" fontId="0" fillId="0" borderId="10" xfId="0" applyFill="1" applyBorder="1" applyAlignment="1">
      <alignment horizontal="center" vertical="center"/>
    </xf>
    <xf numFmtId="166" fontId="77" fillId="90" borderId="10" xfId="0" applyNumberFormat="1" applyFont="1" applyFill="1" applyBorder="1" applyProtection="1">
      <protection locked="0"/>
    </xf>
    <xf numFmtId="0" fontId="78" fillId="90" borderId="35" xfId="0" applyFont="1" applyFill="1" applyBorder="1" applyProtection="1">
      <protection locked="0"/>
    </xf>
    <xf numFmtId="166" fontId="77" fillId="94" borderId="10" xfId="0" applyNumberFormat="1" applyFont="1" applyFill="1" applyBorder="1"/>
    <xf numFmtId="166" fontId="77" fillId="90" borderId="39" xfId="0" applyNumberFormat="1" applyFont="1" applyFill="1" applyBorder="1" applyProtection="1">
      <protection locked="0"/>
    </xf>
    <xf numFmtId="165" fontId="78" fillId="91" borderId="40" xfId="58918" applyNumberFormat="1" applyFont="1" applyFill="1" applyBorder="1" applyAlignment="1">
      <alignment horizontal="center" vertical="center"/>
    </xf>
    <xf numFmtId="165" fontId="78" fillId="91" borderId="40" xfId="58918" applyNumberFormat="1" applyFont="1" applyFill="1" applyBorder="1" applyAlignment="1" applyProtection="1">
      <alignment horizontal="center" vertical="center"/>
    </xf>
    <xf numFmtId="165" fontId="78" fillId="90" borderId="40" xfId="58918" applyNumberFormat="1" applyFont="1" applyFill="1" applyBorder="1" applyAlignment="1" applyProtection="1">
      <alignment horizontal="center" vertical="center"/>
      <protection locked="0"/>
    </xf>
    <xf numFmtId="165" fontId="78" fillId="91" borderId="10" xfId="58918" applyNumberFormat="1" applyFont="1" applyFill="1" applyBorder="1" applyAlignment="1">
      <alignment horizontal="center" vertical="center"/>
    </xf>
    <xf numFmtId="0" fontId="0" fillId="0" borderId="0" xfId="0" applyFill="1" applyAlignment="1">
      <alignment horizontal="left" vertical="center"/>
    </xf>
    <xf numFmtId="0" fontId="85" fillId="0" borderId="0" xfId="0" applyFont="1" applyFill="1"/>
    <xf numFmtId="0" fontId="49" fillId="0" borderId="0" xfId="18679"/>
    <xf numFmtId="0" fontId="49" fillId="0" borderId="10" xfId="18679" applyBorder="1" applyAlignment="1">
      <alignment horizontal="center" vertical="center"/>
    </xf>
    <xf numFmtId="0" fontId="0" fillId="0" borderId="10" xfId="0" applyFill="1" applyBorder="1" applyAlignment="1">
      <alignment horizontal="left" vertical="center"/>
    </xf>
    <xf numFmtId="0" fontId="0" fillId="0" borderId="0" xfId="0"/>
    <xf numFmtId="0" fontId="0" fillId="0" borderId="10" xfId="0" applyBorder="1" applyAlignment="1">
      <alignment horizontal="center" vertical="center"/>
    </xf>
    <xf numFmtId="0" fontId="0" fillId="0" borderId="36" xfId="0" applyBorder="1"/>
    <xf numFmtId="0" fontId="0" fillId="0" borderId="0" xfId="0" applyBorder="1"/>
    <xf numFmtId="0" fontId="0" fillId="0" borderId="28" xfId="0" quotePrefix="1" applyFill="1" applyBorder="1"/>
    <xf numFmtId="0" fontId="0" fillId="89" borderId="28" xfId="0" quotePrefix="1" applyFill="1" applyBorder="1"/>
    <xf numFmtId="0" fontId="81" fillId="0" borderId="0" xfId="0" applyFont="1"/>
    <xf numFmtId="0" fontId="80" fillId="0" borderId="0" xfId="0" applyFont="1"/>
    <xf numFmtId="0" fontId="0" fillId="89" borderId="28" xfId="0" quotePrefix="1" applyFill="1" applyBorder="1" applyAlignment="1"/>
    <xf numFmtId="0" fontId="49" fillId="0" borderId="0" xfId="18679" quotePrefix="1" applyFill="1" applyProtection="1"/>
    <xf numFmtId="0" fontId="49" fillId="0" borderId="0" xfId="18679" applyFill="1" applyProtection="1">
      <protection hidden="1"/>
    </xf>
    <xf numFmtId="0" fontId="0" fillId="0" borderId="0" xfId="0" applyProtection="1"/>
    <xf numFmtId="0" fontId="0" fillId="90" borderId="10" xfId="0" applyFill="1" applyBorder="1" applyAlignment="1" applyProtection="1">
      <alignment wrapText="1"/>
      <protection locked="0"/>
    </xf>
    <xf numFmtId="166" fontId="0" fillId="90" borderId="10" xfId="0" applyNumberFormat="1" applyFill="1" applyBorder="1" applyProtection="1">
      <protection locked="0"/>
    </xf>
    <xf numFmtId="0" fontId="0" fillId="93" borderId="0" xfId="0" applyFill="1" applyProtection="1">
      <protection locked="0"/>
    </xf>
    <xf numFmtId="0" fontId="0" fillId="0" borderId="0" xfId="0" applyAlignment="1" applyProtection="1">
      <alignment vertical="center"/>
      <protection locked="0"/>
    </xf>
    <xf numFmtId="0" fontId="0" fillId="0" borderId="0" xfId="0" applyAlignment="1" applyProtection="1">
      <protection locked="0"/>
    </xf>
    <xf numFmtId="0" fontId="13" fillId="92" borderId="28" xfId="0" applyFont="1" applyFill="1" applyBorder="1"/>
    <xf numFmtId="0" fontId="0" fillId="0" borderId="39" xfId="0" applyBorder="1" applyAlignment="1">
      <alignment horizontal="center" vertical="center" wrapText="1"/>
    </xf>
    <xf numFmtId="0" fontId="0" fillId="0" borderId="10" xfId="0" applyBorder="1" applyAlignment="1">
      <alignment horizontal="center" vertical="center" wrapText="1"/>
    </xf>
    <xf numFmtId="0" fontId="0" fillId="0" borderId="0" xfId="0" applyFill="1" applyProtection="1">
      <protection locked="0"/>
    </xf>
    <xf numFmtId="0" fontId="0" fillId="0" borderId="0" xfId="0" applyBorder="1" applyAlignment="1">
      <alignment horizontal="left" vertical="center"/>
    </xf>
    <xf numFmtId="0" fontId="0" fillId="0" borderId="0" xfId="0" applyAlignment="1" applyProtection="1">
      <alignment horizontal="left" vertical="center"/>
      <protection locked="0"/>
    </xf>
    <xf numFmtId="3" fontId="37" fillId="89" borderId="28" xfId="0" applyNumberFormat="1" applyFont="1" applyFill="1" applyBorder="1" applyAlignment="1">
      <alignment horizontal="center"/>
    </xf>
    <xf numFmtId="3" fontId="37" fillId="89" borderId="29" xfId="0" applyNumberFormat="1" applyFont="1" applyFill="1" applyBorder="1" applyAlignment="1">
      <alignment horizontal="center"/>
    </xf>
    <xf numFmtId="14" fontId="87" fillId="89" borderId="0" xfId="0" applyNumberFormat="1" applyFont="1" applyFill="1" applyBorder="1" applyAlignment="1">
      <alignment horizontal="left"/>
    </xf>
    <xf numFmtId="0" fontId="37" fillId="55" borderId="0" xfId="0" applyNumberFormat="1" applyFont="1" applyFill="1" applyBorder="1" applyAlignment="1">
      <alignment horizontal="left"/>
    </xf>
    <xf numFmtId="0" fontId="37" fillId="55" borderId="0" xfId="0" applyNumberFormat="1" applyFont="1" applyFill="1" applyBorder="1" applyAlignment="1"/>
    <xf numFmtId="0" fontId="37" fillId="55" borderId="0" xfId="0" applyNumberFormat="1" applyFont="1" applyFill="1" applyBorder="1" applyAlignment="1">
      <alignment horizontal="center"/>
    </xf>
    <xf numFmtId="0" fontId="90" fillId="55" borderId="0" xfId="18679" applyNumberFormat="1" applyFont="1" applyFill="1" applyBorder="1" applyAlignment="1" applyProtection="1">
      <alignment horizontal="left"/>
    </xf>
    <xf numFmtId="0" fontId="38" fillId="55" borderId="27" xfId="0" applyNumberFormat="1" applyFont="1" applyFill="1" applyBorder="1" applyAlignment="1">
      <alignment horizontal="center" vertical="center" wrapText="1"/>
    </xf>
    <xf numFmtId="0" fontId="38" fillId="55" borderId="27" xfId="0" applyNumberFormat="1" applyFont="1" applyFill="1" applyBorder="1" applyAlignment="1">
      <alignment horizontal="left" vertical="center" wrapText="1"/>
    </xf>
    <xf numFmtId="0" fontId="38" fillId="89" borderId="10" xfId="0" applyNumberFormat="1" applyFont="1" applyFill="1" applyBorder="1" applyAlignment="1">
      <alignment horizontal="left" vertical="center" wrapText="1"/>
    </xf>
    <xf numFmtId="0" fontId="38" fillId="0" borderId="10" xfId="0" applyNumberFormat="1" applyFont="1" applyFill="1" applyBorder="1" applyAlignment="1">
      <alignment horizontal="left" vertical="center" wrapText="1"/>
    </xf>
    <xf numFmtId="3" fontId="37" fillId="89" borderId="28" xfId="0" applyNumberFormat="1" applyFont="1" applyFill="1" applyBorder="1" applyAlignment="1"/>
    <xf numFmtId="3" fontId="37" fillId="89" borderId="29" xfId="0" applyNumberFormat="1" applyFont="1" applyFill="1" applyBorder="1" applyAlignment="1">
      <alignment horizontal="left"/>
    </xf>
    <xf numFmtId="0" fontId="37" fillId="89" borderId="29" xfId="0" applyNumberFormat="1" applyFont="1" applyFill="1" applyBorder="1" applyAlignment="1">
      <alignment horizontal="left"/>
    </xf>
    <xf numFmtId="14" fontId="37" fillId="89" borderId="29" xfId="0" applyNumberFormat="1" applyFont="1" applyFill="1" applyBorder="1" applyAlignment="1">
      <alignment horizontal="left"/>
    </xf>
    <xf numFmtId="1" fontId="37" fillId="89" borderId="29" xfId="0" applyNumberFormat="1" applyFont="1" applyFill="1" applyBorder="1" applyAlignment="1">
      <alignment horizontal="left"/>
    </xf>
    <xf numFmtId="1" fontId="37" fillId="89" borderId="28" xfId="0" applyNumberFormat="1" applyFont="1" applyFill="1" applyBorder="1" applyAlignment="1"/>
    <xf numFmtId="3" fontId="38" fillId="89" borderId="29" xfId="0" applyNumberFormat="1" applyFont="1" applyFill="1" applyBorder="1" applyAlignment="1">
      <alignment horizontal="left"/>
    </xf>
    <xf numFmtId="3" fontId="37" fillId="89" borderId="28" xfId="0" quotePrefix="1" applyNumberFormat="1" applyFont="1" applyFill="1" applyBorder="1" applyAlignment="1"/>
    <xf numFmtId="3" fontId="37" fillId="89" borderId="29" xfId="0" applyNumberFormat="1" applyFont="1" applyFill="1" applyBorder="1" applyAlignment="1">
      <alignment wrapText="1"/>
    </xf>
    <xf numFmtId="3" fontId="37" fillId="89" borderId="29" xfId="0" applyNumberFormat="1" applyFont="1" applyFill="1" applyBorder="1" applyAlignment="1"/>
    <xf numFmtId="3" fontId="37" fillId="0" borderId="29" xfId="0" applyNumberFormat="1" applyFont="1" applyFill="1" applyBorder="1" applyAlignment="1">
      <alignment horizontal="left"/>
    </xf>
    <xf numFmtId="3" fontId="37" fillId="55" borderId="29" xfId="0" applyNumberFormat="1" applyFont="1" applyFill="1" applyBorder="1" applyAlignment="1"/>
    <xf numFmtId="3" fontId="37" fillId="55" borderId="29" xfId="0" applyNumberFormat="1" applyFont="1" applyFill="1" applyBorder="1" applyAlignment="1">
      <alignment horizontal="left"/>
    </xf>
    <xf numFmtId="0" fontId="37" fillId="55" borderId="29" xfId="0" applyNumberFormat="1" applyFont="1" applyFill="1" applyBorder="1" applyAlignment="1">
      <alignment horizontal="left"/>
    </xf>
    <xf numFmtId="3" fontId="37" fillId="0" borderId="29" xfId="0" applyNumberFormat="1" applyFont="1" applyFill="1" applyBorder="1" applyAlignment="1"/>
    <xf numFmtId="1" fontId="37" fillId="89" borderId="28" xfId="0" applyNumberFormat="1" applyFont="1" applyFill="1" applyBorder="1" applyAlignment="1">
      <alignment horizontal="center"/>
    </xf>
    <xf numFmtId="0" fontId="0" fillId="93" borderId="10" xfId="0" applyFill="1" applyBorder="1"/>
    <xf numFmtId="0" fontId="78" fillId="90" borderId="40" xfId="0" applyFont="1" applyFill="1" applyBorder="1" applyProtection="1">
      <protection locked="0"/>
    </xf>
    <xf numFmtId="0" fontId="0" fillId="0" borderId="41" xfId="0" applyBorder="1"/>
    <xf numFmtId="0" fontId="0" fillId="0" borderId="42" xfId="0" applyBorder="1"/>
    <xf numFmtId="0" fontId="0" fillId="0" borderId="42" xfId="0" applyFill="1" applyBorder="1"/>
    <xf numFmtId="0" fontId="0" fillId="0" borderId="43" xfId="0" applyBorder="1"/>
    <xf numFmtId="0" fontId="0" fillId="0" borderId="44" xfId="0" applyBorder="1" applyAlignment="1">
      <alignment horizontal="center"/>
    </xf>
    <xf numFmtId="0" fontId="78" fillId="90" borderId="44" xfId="0" applyFont="1" applyFill="1" applyBorder="1"/>
    <xf numFmtId="0" fontId="78" fillId="90" borderId="45" xfId="0" applyFont="1" applyFill="1" applyBorder="1"/>
    <xf numFmtId="0" fontId="0" fillId="90" borderId="46" xfId="0" applyFill="1" applyBorder="1"/>
    <xf numFmtId="0" fontId="0" fillId="90" borderId="44" xfId="0" applyFill="1" applyBorder="1"/>
    <xf numFmtId="0" fontId="0" fillId="94" borderId="44" xfId="0" applyFill="1" applyBorder="1"/>
    <xf numFmtId="166" fontId="0" fillId="94" borderId="47" xfId="0" applyNumberFormat="1" applyFill="1" applyBorder="1"/>
    <xf numFmtId="0" fontId="0" fillId="0" borderId="48" xfId="0" applyBorder="1" applyAlignment="1">
      <alignment horizontal="center"/>
    </xf>
    <xf numFmtId="0" fontId="78" fillId="90" borderId="48" xfId="0" applyFont="1" applyFill="1" applyBorder="1"/>
    <xf numFmtId="0" fontId="78" fillId="90" borderId="49" xfId="0" applyFont="1" applyFill="1" applyBorder="1"/>
    <xf numFmtId="0" fontId="0" fillId="90" borderId="50" xfId="0" applyFill="1" applyBorder="1"/>
    <xf numFmtId="0" fontId="0" fillId="90" borderId="48" xfId="0" applyFill="1" applyBorder="1"/>
    <xf numFmtId="0" fontId="0" fillId="94" borderId="48" xfId="0" applyFill="1" applyBorder="1"/>
    <xf numFmtId="166" fontId="0" fillId="94" borderId="51" xfId="0" applyNumberFormat="1" applyFill="1" applyBorder="1"/>
    <xf numFmtId="0" fontId="0" fillId="0" borderId="52" xfId="0" applyBorder="1" applyAlignment="1">
      <alignment horizontal="center"/>
    </xf>
    <xf numFmtId="0" fontId="78" fillId="90" borderId="52" xfId="0" applyFont="1" applyFill="1" applyBorder="1"/>
    <xf numFmtId="0" fontId="78" fillId="90" borderId="53" xfId="0" applyFont="1" applyFill="1" applyBorder="1"/>
    <xf numFmtId="0" fontId="0" fillId="90" borderId="54" xfId="0" applyFill="1" applyBorder="1"/>
    <xf numFmtId="0" fontId="0" fillId="90" borderId="52" xfId="0" applyFill="1" applyBorder="1"/>
    <xf numFmtId="0" fontId="0" fillId="94" borderId="52" xfId="0" applyFill="1" applyBorder="1"/>
    <xf numFmtId="166" fontId="0" fillId="94" borderId="55" xfId="0" applyNumberFormat="1" applyFill="1" applyBorder="1"/>
    <xf numFmtId="0" fontId="0" fillId="0" borderId="56" xfId="0" applyBorder="1" applyAlignment="1">
      <alignment horizontal="center"/>
    </xf>
    <xf numFmtId="0" fontId="78" fillId="90" borderId="56" xfId="0" applyFont="1" applyFill="1" applyBorder="1"/>
    <xf numFmtId="0" fontId="78" fillId="90" borderId="57" xfId="0" applyFont="1" applyFill="1" applyBorder="1"/>
    <xf numFmtId="0" fontId="0" fillId="90" borderId="45" xfId="0" applyFill="1" applyBorder="1"/>
    <xf numFmtId="0" fontId="0" fillId="90" borderId="49" xfId="0" applyFill="1" applyBorder="1"/>
    <xf numFmtId="0" fontId="0" fillId="0" borderId="58" xfId="0" applyBorder="1" applyAlignment="1">
      <alignment horizontal="center"/>
    </xf>
    <xf numFmtId="0" fontId="0" fillId="0" borderId="59" xfId="0" applyBorder="1" applyAlignment="1">
      <alignment horizontal="center"/>
    </xf>
    <xf numFmtId="0" fontId="78" fillId="90" borderId="59" xfId="0" applyFont="1" applyFill="1" applyBorder="1"/>
    <xf numFmtId="0" fontId="78" fillId="90" borderId="60" xfId="0" applyFont="1" applyFill="1" applyBorder="1"/>
    <xf numFmtId="0" fontId="0" fillId="90" borderId="61" xfId="0" applyFill="1" applyBorder="1"/>
    <xf numFmtId="0" fontId="0" fillId="90" borderId="59" xfId="0" applyFill="1" applyBorder="1"/>
    <xf numFmtId="0" fontId="0" fillId="94" borderId="59" xfId="0" applyFill="1" applyBorder="1"/>
    <xf numFmtId="166" fontId="0" fillId="94" borderId="62" xfId="0" applyNumberFormat="1" applyFill="1" applyBorder="1"/>
    <xf numFmtId="0" fontId="0" fillId="0" borderId="10" xfId="0" applyBorder="1" applyAlignment="1">
      <alignment horizontal="left" vertical="center" wrapText="1"/>
    </xf>
    <xf numFmtId="0" fontId="89" fillId="0" borderId="36" xfId="18679" quotePrefix="1" applyFont="1" applyFill="1" applyBorder="1" applyAlignment="1">
      <alignment horizontal="left"/>
    </xf>
    <xf numFmtId="0" fontId="0" fillId="0" borderId="0" xfId="0" applyFont="1"/>
    <xf numFmtId="0" fontId="16" fillId="0" borderId="33" xfId="0" applyFont="1" applyBorder="1"/>
    <xf numFmtId="0" fontId="0" fillId="0" borderId="33" xfId="0" applyFont="1" applyBorder="1"/>
    <xf numFmtId="0" fontId="0" fillId="0" borderId="35" xfId="0" applyFont="1" applyBorder="1"/>
    <xf numFmtId="0" fontId="0" fillId="0" borderId="0" xfId="0" applyFont="1" applyFill="1" applyBorder="1" applyProtection="1"/>
    <xf numFmtId="0" fontId="0" fillId="0" borderId="27" xfId="0" applyBorder="1" applyAlignment="1">
      <alignment horizontal="left" vertical="center"/>
    </xf>
    <xf numFmtId="0" fontId="0" fillId="0" borderId="36" xfId="0" applyBorder="1" applyProtection="1"/>
    <xf numFmtId="165" fontId="78" fillId="94" borderId="10" xfId="58918" applyNumberFormat="1" applyFont="1" applyFill="1" applyBorder="1" applyAlignment="1">
      <alignment horizontal="center" vertical="center"/>
    </xf>
    <xf numFmtId="0" fontId="0" fillId="91" borderId="0" xfId="0" applyFill="1" applyProtection="1"/>
    <xf numFmtId="0" fontId="0" fillId="94" borderId="0" xfId="0" applyFill="1" applyProtection="1"/>
    <xf numFmtId="0" fontId="16" fillId="0" borderId="0" xfId="1"/>
    <xf numFmtId="0" fontId="16" fillId="0" borderId="33" xfId="1" applyBorder="1"/>
    <xf numFmtId="0" fontId="16" fillId="0" borderId="0" xfId="1" applyBorder="1"/>
    <xf numFmtId="0" fontId="16" fillId="0" borderId="31" xfId="1" applyBorder="1"/>
    <xf numFmtId="167" fontId="0" fillId="0" borderId="0" xfId="0" applyNumberFormat="1" applyProtection="1">
      <protection locked="0"/>
    </xf>
    <xf numFmtId="167" fontId="16" fillId="94" borderId="0" xfId="1" applyNumberFormat="1" applyFill="1" applyProtection="1">
      <protection locked="0"/>
    </xf>
    <xf numFmtId="0" fontId="0" fillId="0" borderId="10" xfId="0" applyBorder="1" applyAlignment="1">
      <alignment horizontal="left" vertical="center" wrapText="1"/>
    </xf>
    <xf numFmtId="0" fontId="0" fillId="94" borderId="0" xfId="0" applyFont="1" applyFill="1" applyBorder="1" applyProtection="1"/>
    <xf numFmtId="0" fontId="0" fillId="0" borderId="0" xfId="0" applyFont="1" applyFill="1" applyBorder="1" applyProtection="1">
      <protection locked="0"/>
    </xf>
    <xf numFmtId="1" fontId="0" fillId="0" borderId="0" xfId="0" applyNumberFormat="1" applyFont="1" applyFill="1" applyBorder="1" applyProtection="1">
      <protection locked="0"/>
    </xf>
    <xf numFmtId="0" fontId="78" fillId="0" borderId="0" xfId="0" applyFont="1" applyProtection="1">
      <protection locked="0"/>
    </xf>
    <xf numFmtId="0" fontId="0" fillId="0" borderId="0" xfId="0" applyFont="1" applyBorder="1" applyProtection="1">
      <protection locked="0"/>
    </xf>
    <xf numFmtId="0" fontId="0" fillId="0" borderId="0" xfId="0" applyFont="1" applyProtection="1">
      <protection locked="0"/>
    </xf>
    <xf numFmtId="0" fontId="0" fillId="94" borderId="10" xfId="0" applyNumberFormat="1" applyFill="1" applyBorder="1" applyAlignment="1" applyProtection="1">
      <alignment wrapText="1" shrinkToFit="1"/>
    </xf>
    <xf numFmtId="0" fontId="0" fillId="0" borderId="28" xfId="0" quotePrefix="1" applyBorder="1" applyProtection="1">
      <protection locked="0"/>
    </xf>
    <xf numFmtId="167" fontId="16" fillId="94" borderId="0" xfId="0" applyNumberFormat="1" applyFont="1" applyFill="1" applyProtection="1"/>
    <xf numFmtId="0" fontId="0" fillId="94" borderId="10" xfId="0" applyFill="1" applyBorder="1" applyAlignment="1" applyProtection="1">
      <alignment wrapText="1"/>
    </xf>
    <xf numFmtId="0" fontId="0" fillId="0" borderId="37" xfId="0" quotePrefix="1" applyBorder="1" applyProtection="1">
      <protection locked="0"/>
    </xf>
    <xf numFmtId="0" fontId="16" fillId="0" borderId="0" xfId="0" applyFont="1" applyFill="1" applyBorder="1" applyAlignment="1">
      <alignment vertical="center" wrapText="1"/>
    </xf>
    <xf numFmtId="0" fontId="0" fillId="0" borderId="28" xfId="0" applyBorder="1"/>
    <xf numFmtId="0" fontId="16" fillId="0" borderId="0" xfId="0" applyFont="1" applyAlignment="1">
      <alignment vertical="center"/>
    </xf>
    <xf numFmtId="0" fontId="0" fillId="91" borderId="50" xfId="0" applyFill="1" applyBorder="1"/>
    <xf numFmtId="0" fontId="0" fillId="91" borderId="54" xfId="0" applyFill="1" applyBorder="1"/>
    <xf numFmtId="0" fontId="91" fillId="0" borderId="38" xfId="0" applyFont="1" applyFill="1" applyBorder="1"/>
    <xf numFmtId="0" fontId="0" fillId="89" borderId="0" xfId="0" applyFill="1" applyProtection="1"/>
    <xf numFmtId="0" fontId="0" fillId="89" borderId="0" xfId="0" applyFill="1" applyProtection="1">
      <protection locked="0"/>
    </xf>
    <xf numFmtId="0" fontId="0" fillId="0" borderId="10" xfId="0" applyBorder="1" applyAlignment="1">
      <alignment horizontal="left" vertical="center" wrapText="1"/>
    </xf>
    <xf numFmtId="0" fontId="0" fillId="0" borderId="34" xfId="0" applyBorder="1" applyAlignment="1">
      <alignment horizontal="left" vertical="center" wrapText="1"/>
    </xf>
    <xf numFmtId="0" fontId="13" fillId="92" borderId="0" xfId="0" applyFont="1" applyFill="1"/>
    <xf numFmtId="0" fontId="0" fillId="89" borderId="10" xfId="0" applyFill="1" applyBorder="1" applyAlignment="1">
      <alignment horizontal="center" vertical="center"/>
    </xf>
    <xf numFmtId="0" fontId="0" fillId="89" borderId="27" xfId="0" applyFill="1" applyBorder="1" applyAlignment="1">
      <alignment horizontal="left" vertical="center" wrapText="1"/>
    </xf>
    <xf numFmtId="0" fontId="0" fillId="89" borderId="10" xfId="0" applyFill="1" applyBorder="1" applyAlignment="1">
      <alignment horizontal="left" vertical="center" wrapText="1"/>
    </xf>
    <xf numFmtId="0" fontId="0" fillId="0" borderId="63" xfId="0" applyBorder="1"/>
    <xf numFmtId="0" fontId="0" fillId="91" borderId="45" xfId="0" applyFont="1" applyFill="1" applyBorder="1"/>
    <xf numFmtId="0" fontId="0" fillId="91" borderId="49" xfId="0" applyFont="1" applyFill="1" applyBorder="1"/>
    <xf numFmtId="0" fontId="0" fillId="91" borderId="53" xfId="0" applyFont="1" applyFill="1" applyBorder="1"/>
    <xf numFmtId="0" fontId="0" fillId="91" borderId="46" xfId="0" applyFont="1" applyFill="1" applyBorder="1"/>
    <xf numFmtId="0" fontId="0" fillId="91" borderId="50" xfId="0" applyFont="1" applyFill="1" applyBorder="1"/>
    <xf numFmtId="0" fontId="0" fillId="91" borderId="54" xfId="0" applyFont="1" applyFill="1" applyBorder="1"/>
    <xf numFmtId="0" fontId="0" fillId="0" borderId="0" xfId="0" applyAlignment="1"/>
    <xf numFmtId="0" fontId="49" fillId="0" borderId="0" xfId="18679" applyAlignment="1"/>
    <xf numFmtId="0" fontId="0" fillId="0" borderId="29" xfId="0" applyFill="1" applyBorder="1" applyAlignment="1">
      <alignment vertical="center"/>
    </xf>
    <xf numFmtId="0" fontId="0" fillId="0" borderId="10" xfId="0" applyFill="1" applyBorder="1" applyAlignment="1">
      <alignment vertical="center"/>
    </xf>
    <xf numFmtId="0" fontId="0" fillId="0" borderId="34" xfId="0" applyBorder="1" applyAlignment="1">
      <alignment horizontal="left" vertical="center" wrapText="1"/>
    </xf>
    <xf numFmtId="0" fontId="0" fillId="0" borderId="10" xfId="0" applyBorder="1" applyAlignment="1">
      <alignment horizontal="left" vertical="center" wrapText="1"/>
    </xf>
    <xf numFmtId="0" fontId="0" fillId="0" borderId="10" xfId="0" applyBorder="1"/>
    <xf numFmtId="0" fontId="0" fillId="0" borderId="10" xfId="0" applyFill="1" applyBorder="1"/>
    <xf numFmtId="0" fontId="0" fillId="0" borderId="0" xfId="0"/>
    <xf numFmtId="0" fontId="0" fillId="0" borderId="0" xfId="0"/>
    <xf numFmtId="0" fontId="0" fillId="0" borderId="39" xfId="0" applyFill="1" applyBorder="1"/>
    <xf numFmtId="3" fontId="37" fillId="89" borderId="28" xfId="44" applyNumberFormat="1" applyFont="1" applyFill="1" applyBorder="1" applyAlignment="1"/>
    <xf numFmtId="1" fontId="0" fillId="0" borderId="0" xfId="0" applyNumberFormat="1" applyFill="1" applyBorder="1" applyAlignment="1">
      <alignment horizontal="left"/>
    </xf>
    <xf numFmtId="0" fontId="0" fillId="93" borderId="0" xfId="0" applyFill="1" applyBorder="1"/>
    <xf numFmtId="166" fontId="77" fillId="0" borderId="0" xfId="0" applyNumberFormat="1" applyFont="1" applyFill="1" applyBorder="1" applyProtection="1"/>
    <xf numFmtId="0" fontId="78" fillId="0" borderId="0" xfId="0" applyFont="1" applyFill="1" applyBorder="1" applyProtection="1"/>
    <xf numFmtId="0" fontId="16" fillId="0" borderId="34" xfId="0" applyFont="1" applyFill="1" applyBorder="1" applyAlignment="1"/>
    <xf numFmtId="0" fontId="0" fillId="0" borderId="37" xfId="0" quotePrefix="1" applyBorder="1" applyProtection="1"/>
    <xf numFmtId="167" fontId="0" fillId="91" borderId="0" xfId="0" applyNumberFormat="1" applyFill="1" applyProtection="1">
      <protection locked="0"/>
    </xf>
    <xf numFmtId="0" fontId="78" fillId="0" borderId="0" xfId="0" applyFont="1" applyProtection="1"/>
    <xf numFmtId="0" fontId="0" fillId="0" borderId="0" xfId="0" applyFont="1" applyBorder="1" applyProtection="1"/>
    <xf numFmtId="0" fontId="0" fillId="0" borderId="0" xfId="0" applyBorder="1" applyProtection="1"/>
    <xf numFmtId="0" fontId="0" fillId="91" borderId="67" xfId="0" applyFill="1" applyBorder="1"/>
    <xf numFmtId="0" fontId="0" fillId="90" borderId="30" xfId="0" applyFill="1" applyBorder="1" applyAlignment="1" applyProtection="1">
      <alignment horizontal="left" vertical="center"/>
      <protection locked="0"/>
    </xf>
    <xf numFmtId="0" fontId="0" fillId="90" borderId="40" xfId="0" applyFill="1" applyBorder="1" applyAlignment="1" applyProtection="1">
      <alignment horizontal="left" vertical="center"/>
      <protection locked="0"/>
    </xf>
    <xf numFmtId="0" fontId="0" fillId="90" borderId="27" xfId="0" applyFill="1" applyBorder="1" applyAlignment="1" applyProtection="1">
      <alignment horizontal="left" vertical="center" wrapText="1"/>
      <protection locked="0"/>
    </xf>
    <xf numFmtId="0" fontId="13" fillId="92" borderId="10" xfId="0" applyFont="1" applyFill="1" applyBorder="1" applyAlignment="1">
      <alignment horizontal="center" textRotation="90" wrapText="1"/>
    </xf>
    <xf numFmtId="0" fontId="0" fillId="0" borderId="39" xfId="0" applyBorder="1" applyAlignment="1">
      <alignment horizontal="left" vertical="center" wrapText="1"/>
    </xf>
    <xf numFmtId="0" fontId="0" fillId="0" borderId="29" xfId="0" applyBorder="1" applyAlignment="1">
      <alignment horizontal="left" vertical="center" wrapText="1"/>
    </xf>
    <xf numFmtId="0" fontId="0" fillId="0" borderId="32" xfId="0" applyBorder="1" applyAlignment="1">
      <alignment horizontal="left" vertical="center" wrapText="1"/>
    </xf>
    <xf numFmtId="0" fontId="0" fillId="0" borderId="34" xfId="0" applyBorder="1" applyAlignment="1">
      <alignment horizontal="left" vertical="center" wrapText="1"/>
    </xf>
    <xf numFmtId="0" fontId="0" fillId="0" borderId="28" xfId="0" applyBorder="1" applyAlignment="1">
      <alignment horizontal="left" vertical="center" wrapText="1"/>
    </xf>
    <xf numFmtId="0" fontId="0" fillId="0" borderId="37" xfId="0" applyBorder="1" applyAlignment="1">
      <alignment horizontal="left" vertical="center" wrapText="1"/>
    </xf>
    <xf numFmtId="166" fontId="16" fillId="94" borderId="39" xfId="0" applyNumberFormat="1" applyFont="1" applyFill="1" applyBorder="1" applyAlignment="1">
      <alignment horizontal="center"/>
    </xf>
    <xf numFmtId="166" fontId="16" fillId="94" borderId="29" xfId="0" applyNumberFormat="1" applyFont="1" applyFill="1" applyBorder="1" applyAlignment="1">
      <alignment horizontal="center"/>
    </xf>
    <xf numFmtId="166" fontId="16" fillId="94" borderId="32" xfId="0" applyNumberFormat="1" applyFont="1" applyFill="1" applyBorder="1" applyAlignment="1">
      <alignment horizontal="center"/>
    </xf>
    <xf numFmtId="0" fontId="13" fillId="92" borderId="10" xfId="0" applyFont="1" applyFill="1" applyBorder="1" applyAlignment="1">
      <alignment horizontal="center" vertical="center" textRotation="90" wrapText="1"/>
    </xf>
    <xf numFmtId="0" fontId="0" fillId="0" borderId="34" xfId="0" applyBorder="1" applyAlignment="1">
      <alignment horizontal="left" vertical="center"/>
    </xf>
    <xf numFmtId="0" fontId="0" fillId="0" borderId="28" xfId="0" applyBorder="1" applyAlignment="1">
      <alignment horizontal="left" vertical="center"/>
    </xf>
    <xf numFmtId="0" fontId="0" fillId="0" borderId="37" xfId="0" applyBorder="1" applyAlignment="1">
      <alignment horizontal="left" vertical="center"/>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0" fontId="0" fillId="0" borderId="66" xfId="0" applyFont="1"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8" xfId="0" applyBorder="1" applyAlignment="1">
      <alignment horizontal="left" vertical="center" wrapText="1"/>
    </xf>
    <xf numFmtId="0" fontId="0" fillId="0" borderId="27" xfId="0" applyBorder="1" applyAlignment="1">
      <alignment horizontal="left"/>
    </xf>
    <xf numFmtId="0" fontId="0" fillId="0" borderId="63" xfId="0" applyBorder="1" applyAlignment="1">
      <alignment horizontal="left"/>
    </xf>
    <xf numFmtId="0" fontId="13" fillId="92" borderId="39" xfId="0" applyFont="1" applyFill="1" applyBorder="1" applyAlignment="1">
      <alignment horizontal="center" vertical="center" textRotation="90" wrapText="1"/>
    </xf>
    <xf numFmtId="0" fontId="13" fillId="92" borderId="29" xfId="0" applyFont="1" applyFill="1" applyBorder="1" applyAlignment="1">
      <alignment horizontal="center" vertical="center" textRotation="90" wrapText="1"/>
    </xf>
    <xf numFmtId="0" fontId="13" fillId="92" borderId="32" xfId="0" applyFont="1" applyFill="1" applyBorder="1" applyAlignment="1">
      <alignment horizontal="center" vertical="center" textRotation="90" wrapText="1"/>
    </xf>
  </cellXfs>
  <cellStyles count="58927">
    <cellStyle name="20 % - Akzent1" xfId="20" builtinId="30" customBuiltin="1"/>
    <cellStyle name="20 % - Akzent1 2" xfId="45"/>
    <cellStyle name="20 % - Akzent1 2 2" xfId="89"/>
    <cellStyle name="20 % - Akzent1 2 3" xfId="18844"/>
    <cellStyle name="20 % - Akzent1 3" xfId="667"/>
    <cellStyle name="20 % - Akzent2" xfId="24" builtinId="34" customBuiltin="1"/>
    <cellStyle name="20 % - Akzent2 2" xfId="46"/>
    <cellStyle name="20 % - Akzent2 2 2" xfId="90"/>
    <cellStyle name="20 % - Akzent2 2 3" xfId="18845"/>
    <cellStyle name="20 % - Akzent2 3" xfId="670"/>
    <cellStyle name="20 % - Akzent3" xfId="28" builtinId="38" customBuiltin="1"/>
    <cellStyle name="20 % - Akzent3 2" xfId="47"/>
    <cellStyle name="20 % - Akzent3 2 2" xfId="91"/>
    <cellStyle name="20 % - Akzent3 2 3" xfId="18846"/>
    <cellStyle name="20 % - Akzent3 3" xfId="673"/>
    <cellStyle name="20 % - Akzent4" xfId="32" builtinId="42" customBuiltin="1"/>
    <cellStyle name="20 % - Akzent4 2" xfId="48"/>
    <cellStyle name="20 % - Akzent4 2 2" xfId="92"/>
    <cellStyle name="20 % - Akzent4 2 3" xfId="18847"/>
    <cellStyle name="20 % - Akzent4 3" xfId="676"/>
    <cellStyle name="20 % - Akzent5" xfId="36" builtinId="46" customBuiltin="1"/>
    <cellStyle name="20 % - Akzent5 2" xfId="49"/>
    <cellStyle name="20 % - Akzent5 2 2" xfId="93"/>
    <cellStyle name="20 % - Akzent5 2 3" xfId="18848"/>
    <cellStyle name="20 % - Akzent5 3" xfId="679"/>
    <cellStyle name="20 % - Akzent6" xfId="40" builtinId="50" customBuiltin="1"/>
    <cellStyle name="20 % - Akzent6 2" xfId="50"/>
    <cellStyle name="20 % - Akzent6 2 2" xfId="94"/>
    <cellStyle name="20 % - Akzent6 2 3" xfId="18849"/>
    <cellStyle name="20 % - Akzent6 3" xfId="682"/>
    <cellStyle name="20 % - Accent1" xfId="18702"/>
    <cellStyle name="20 % - Accent2" xfId="18703"/>
    <cellStyle name="20 % - Accent3" xfId="18704"/>
    <cellStyle name="20 % - Accent4" xfId="18705"/>
    <cellStyle name="20 % - Accent5" xfId="18706"/>
    <cellStyle name="20 % - Accent6" xfId="18707"/>
    <cellStyle name="20% - Akzent1" xfId="95"/>
    <cellStyle name="20% - Akzent2" xfId="96"/>
    <cellStyle name="20% - Akzent3" xfId="97"/>
    <cellStyle name="20% - Akzent4" xfId="98"/>
    <cellStyle name="20% - Akzent5" xfId="99"/>
    <cellStyle name="20% - Akzent6" xfId="100"/>
    <cellStyle name="40 % - Akzent1" xfId="21" builtinId="31" customBuiltin="1"/>
    <cellStyle name="40 % - Akzent1 2" xfId="51"/>
    <cellStyle name="40 % - Akzent1 2 2" xfId="101"/>
    <cellStyle name="40 % - Akzent1 2 3" xfId="18850"/>
    <cellStyle name="40 % - Akzent1 3" xfId="668"/>
    <cellStyle name="40 % - Akzent2" xfId="25" builtinId="35" customBuiltin="1"/>
    <cellStyle name="40 % - Akzent2 2" xfId="52"/>
    <cellStyle name="40 % - Akzent2 2 2" xfId="102"/>
    <cellStyle name="40 % - Akzent2 2 3" xfId="18851"/>
    <cellStyle name="40 % - Akzent2 3" xfId="671"/>
    <cellStyle name="40 % - Akzent3" xfId="29" builtinId="39" customBuiltin="1"/>
    <cellStyle name="40 % - Akzent3 2" xfId="53"/>
    <cellStyle name="40 % - Akzent3 2 2" xfId="103"/>
    <cellStyle name="40 % - Akzent3 2 3" xfId="18852"/>
    <cellStyle name="40 % - Akzent3 3" xfId="674"/>
    <cellStyle name="40 % - Akzent4" xfId="33" builtinId="43" customBuiltin="1"/>
    <cellStyle name="40 % - Akzent4 2" xfId="54"/>
    <cellStyle name="40 % - Akzent4 2 2" xfId="104"/>
    <cellStyle name="40 % - Akzent4 2 3" xfId="18853"/>
    <cellStyle name="40 % - Akzent4 3" xfId="677"/>
    <cellStyle name="40 % - Akzent5" xfId="37" builtinId="47" customBuiltin="1"/>
    <cellStyle name="40 % - Akzent5 2" xfId="55"/>
    <cellStyle name="40 % - Akzent5 2 2" xfId="105"/>
    <cellStyle name="40 % - Akzent5 2 3" xfId="18854"/>
    <cellStyle name="40 % - Akzent5 3" xfId="680"/>
    <cellStyle name="40 % - Akzent6" xfId="41" builtinId="51" customBuiltin="1"/>
    <cellStyle name="40 % - Akzent6 2" xfId="56"/>
    <cellStyle name="40 % - Akzent6 2 2" xfId="106"/>
    <cellStyle name="40 % - Akzent6 2 3" xfId="18855"/>
    <cellStyle name="40 % - Akzent6 3" xfId="683"/>
    <cellStyle name="40 % - Accent1" xfId="18708"/>
    <cellStyle name="40 % - Accent2" xfId="18709"/>
    <cellStyle name="40 % - Accent3" xfId="18710"/>
    <cellStyle name="40 % - Accent4" xfId="18711"/>
    <cellStyle name="40 % - Accent5" xfId="18712"/>
    <cellStyle name="40 % - Accent6" xfId="18713"/>
    <cellStyle name="40% - Akzent1" xfId="107"/>
    <cellStyle name="40% - Akzent2" xfId="108"/>
    <cellStyle name="40% - Akzent3" xfId="109"/>
    <cellStyle name="40% - Akzent4" xfId="110"/>
    <cellStyle name="40% - Akzent5" xfId="111"/>
    <cellStyle name="40% - Akzent6" xfId="112"/>
    <cellStyle name="60 % - Akzent1" xfId="22" builtinId="32" customBuiltin="1"/>
    <cellStyle name="60 % - Akzent1 2" xfId="57"/>
    <cellStyle name="60 % - Akzent1 2 2" xfId="113"/>
    <cellStyle name="60 % - Akzent1 2 3" xfId="18856"/>
    <cellStyle name="60 % - Akzent1 3" xfId="669"/>
    <cellStyle name="60 % - Akzent2" xfId="26" builtinId="36" customBuiltin="1"/>
    <cellStyle name="60 % - Akzent2 2" xfId="58"/>
    <cellStyle name="60 % - Akzent2 2 2" xfId="114"/>
    <cellStyle name="60 % - Akzent2 2 3" xfId="18857"/>
    <cellStyle name="60 % - Akzent2 3" xfId="672"/>
    <cellStyle name="60 % - Akzent3" xfId="30" builtinId="40" customBuiltin="1"/>
    <cellStyle name="60 % - Akzent3 2" xfId="59"/>
    <cellStyle name="60 % - Akzent3 2 2" xfId="115"/>
    <cellStyle name="60 % - Akzent3 2 3" xfId="18858"/>
    <cellStyle name="60 % - Akzent3 3" xfId="675"/>
    <cellStyle name="60 % - Akzent4" xfId="34" builtinId="44" customBuiltin="1"/>
    <cellStyle name="60 % - Akzent4 2" xfId="60"/>
    <cellStyle name="60 % - Akzent4 2 2" xfId="116"/>
    <cellStyle name="60 % - Akzent4 2 3" xfId="18859"/>
    <cellStyle name="60 % - Akzent4 3" xfId="678"/>
    <cellStyle name="60 % - Akzent5" xfId="38" builtinId="48" customBuiltin="1"/>
    <cellStyle name="60 % - Akzent5 2" xfId="61"/>
    <cellStyle name="60 % - Akzent5 2 2" xfId="117"/>
    <cellStyle name="60 % - Akzent5 2 3" xfId="18860"/>
    <cellStyle name="60 % - Akzent5 3" xfId="681"/>
    <cellStyle name="60 % - Akzent6" xfId="42" builtinId="52" customBuiltin="1"/>
    <cellStyle name="60 % - Akzent6 2" xfId="62"/>
    <cellStyle name="60 % - Akzent6 2 2" xfId="118"/>
    <cellStyle name="60 % - Akzent6 2 3" xfId="18861"/>
    <cellStyle name="60 % - Akzent6 3" xfId="684"/>
    <cellStyle name="60 % - Accent1" xfId="18714"/>
    <cellStyle name="60 % - Accent2" xfId="18715"/>
    <cellStyle name="60 % - Accent3" xfId="18716"/>
    <cellStyle name="60 % - Accent4" xfId="18717"/>
    <cellStyle name="60 % - Accent5" xfId="18718"/>
    <cellStyle name="60 % - Accent6" xfId="18719"/>
    <cellStyle name="60% - Akzent1" xfId="119"/>
    <cellStyle name="60% - Akzent2" xfId="120"/>
    <cellStyle name="60% - Akzent3" xfId="121"/>
    <cellStyle name="60% - Akzent4" xfId="122"/>
    <cellStyle name="60% - Akzent5" xfId="123"/>
    <cellStyle name="60% - Akzent6" xfId="124"/>
    <cellStyle name="Accent1" xfId="18720"/>
    <cellStyle name="Accent1 - 20%" xfId="456"/>
    <cellStyle name="Accent1 - 40%" xfId="457"/>
    <cellStyle name="Accent1 - 60%" xfId="458"/>
    <cellStyle name="Accent2" xfId="18721"/>
    <cellStyle name="Accent2 - 20%" xfId="459"/>
    <cellStyle name="Accent2 - 40%" xfId="460"/>
    <cellStyle name="Accent2 - 60%" xfId="461"/>
    <cellStyle name="Accent3" xfId="18722"/>
    <cellStyle name="Accent3 - 20%" xfId="462"/>
    <cellStyle name="Accent3 - 40%" xfId="463"/>
    <cellStyle name="Accent3 - 60%" xfId="464"/>
    <cellStyle name="Accent4" xfId="18723"/>
    <cellStyle name="Accent4 - 20%" xfId="465"/>
    <cellStyle name="Accent4 - 40%" xfId="466"/>
    <cellStyle name="Accent4 - 60%" xfId="467"/>
    <cellStyle name="Accent5" xfId="18724"/>
    <cellStyle name="Accent5 - 20%" xfId="468"/>
    <cellStyle name="Accent5 - 40%" xfId="469"/>
    <cellStyle name="Accent5 - 60%" xfId="470"/>
    <cellStyle name="Accent6" xfId="18725"/>
    <cellStyle name="Accent6 - 20%" xfId="471"/>
    <cellStyle name="Accent6 - 40%" xfId="472"/>
    <cellStyle name="Accent6 - 60%" xfId="473"/>
    <cellStyle name="Akzent1" xfId="19" builtinId="29" customBuiltin="1"/>
    <cellStyle name="Akzent1 2" xfId="63"/>
    <cellStyle name="Akzent1 2 2" xfId="703"/>
    <cellStyle name="Akzent1 3" xfId="445"/>
    <cellStyle name="Akzent1 4" xfId="18838"/>
    <cellStyle name="Akzent2" xfId="23" builtinId="33" customBuiltin="1"/>
    <cellStyle name="Akzent2 2" xfId="64"/>
    <cellStyle name="Akzent2 2 2" xfId="704"/>
    <cellStyle name="Akzent2 3" xfId="446"/>
    <cellStyle name="Akzent2 4" xfId="18839"/>
    <cellStyle name="Akzent3" xfId="27" builtinId="37" customBuiltin="1"/>
    <cellStyle name="Akzent3 2" xfId="65"/>
    <cellStyle name="Akzent3 2 2" xfId="705"/>
    <cellStyle name="Akzent3 3" xfId="447"/>
    <cellStyle name="Akzent3 4" xfId="18840"/>
    <cellStyle name="Akzent4" xfId="31" builtinId="41" customBuiltin="1"/>
    <cellStyle name="Akzent4 2" xfId="66"/>
    <cellStyle name="Akzent4 2 2" xfId="706"/>
    <cellStyle name="Akzent4 3" xfId="448"/>
    <cellStyle name="Akzent4 4" xfId="18841"/>
    <cellStyle name="Akzent5" xfId="35" builtinId="45" customBuiltin="1"/>
    <cellStyle name="Akzent5 2" xfId="67"/>
    <cellStyle name="Akzent5 2 2" xfId="707"/>
    <cellStyle name="Akzent5 3" xfId="449"/>
    <cellStyle name="Akzent5 4" xfId="18842"/>
    <cellStyle name="Akzent6" xfId="39" builtinId="49" customBuiltin="1"/>
    <cellStyle name="Akzent6 2" xfId="68"/>
    <cellStyle name="Akzent6 2 2" xfId="708"/>
    <cellStyle name="Akzent6 3" xfId="450"/>
    <cellStyle name="Akzent6 4" xfId="18843"/>
    <cellStyle name="Ausgabe" xfId="11" builtinId="21" customBuiltin="1"/>
    <cellStyle name="Ausgabe 2" xfId="69"/>
    <cellStyle name="Ausgabe 2 10" xfId="125" hidden="1"/>
    <cellStyle name="Ausgabe 2 10" xfId="531" hidden="1"/>
    <cellStyle name="Ausgabe 2 10" xfId="586" hidden="1"/>
    <cellStyle name="Ausgabe 2 10" xfId="594" hidden="1"/>
    <cellStyle name="Ausgabe 2 10" xfId="629" hidden="1"/>
    <cellStyle name="Ausgabe 2 10" xfId="741" hidden="1"/>
    <cellStyle name="Ausgabe 2 10" xfId="939" hidden="1"/>
    <cellStyle name="Ausgabe 2 10" xfId="994" hidden="1"/>
    <cellStyle name="Ausgabe 2 10" xfId="1002" hidden="1"/>
    <cellStyle name="Ausgabe 2 10" xfId="1037" hidden="1"/>
    <cellStyle name="Ausgabe 2 10" xfId="894" hidden="1"/>
    <cellStyle name="Ausgabe 2 10" xfId="1086" hidden="1"/>
    <cellStyle name="Ausgabe 2 10" xfId="1141" hidden="1"/>
    <cellStyle name="Ausgabe 2 10" xfId="1149" hidden="1"/>
    <cellStyle name="Ausgabe 2 10" xfId="1184" hidden="1"/>
    <cellStyle name="Ausgabe 2 10" xfId="918" hidden="1"/>
    <cellStyle name="Ausgabe 2 10" xfId="1227" hidden="1"/>
    <cellStyle name="Ausgabe 2 10" xfId="1282" hidden="1"/>
    <cellStyle name="Ausgabe 2 10" xfId="1290" hidden="1"/>
    <cellStyle name="Ausgabe 2 10" xfId="1325" hidden="1"/>
    <cellStyle name="Ausgabe 2 10" xfId="1360" hidden="1"/>
    <cellStyle name="Ausgabe 2 10" xfId="1444" hidden="1"/>
    <cellStyle name="Ausgabe 2 10" xfId="1499" hidden="1"/>
    <cellStyle name="Ausgabe 2 10" xfId="1507" hidden="1"/>
    <cellStyle name="Ausgabe 2 10" xfId="1542" hidden="1"/>
    <cellStyle name="Ausgabe 2 10" xfId="1592" hidden="1"/>
    <cellStyle name="Ausgabe 2 10" xfId="1736" hidden="1"/>
    <cellStyle name="Ausgabe 2 10" xfId="1791" hidden="1"/>
    <cellStyle name="Ausgabe 2 10" xfId="1799" hidden="1"/>
    <cellStyle name="Ausgabe 2 10" xfId="1834" hidden="1"/>
    <cellStyle name="Ausgabe 2 10" xfId="1714" hidden="1"/>
    <cellStyle name="Ausgabe 2 10" xfId="1878" hidden="1"/>
    <cellStyle name="Ausgabe 2 10" xfId="1933" hidden="1"/>
    <cellStyle name="Ausgabe 2 10" xfId="1941" hidden="1"/>
    <cellStyle name="Ausgabe 2 10" xfId="1976" hidden="1"/>
    <cellStyle name="Ausgabe 2 10" xfId="2048" hidden="1"/>
    <cellStyle name="Ausgabe 2 10" xfId="2409" hidden="1"/>
    <cellStyle name="Ausgabe 2 10" xfId="2464" hidden="1"/>
    <cellStyle name="Ausgabe 2 10" xfId="2472" hidden="1"/>
    <cellStyle name="Ausgabe 2 10" xfId="2507" hidden="1"/>
    <cellStyle name="Ausgabe 2 10" xfId="2611" hidden="1"/>
    <cellStyle name="Ausgabe 2 10" xfId="2809" hidden="1"/>
    <cellStyle name="Ausgabe 2 10" xfId="2864" hidden="1"/>
    <cellStyle name="Ausgabe 2 10" xfId="2872" hidden="1"/>
    <cellStyle name="Ausgabe 2 10" xfId="2907" hidden="1"/>
    <cellStyle name="Ausgabe 2 10" xfId="2764" hidden="1"/>
    <cellStyle name="Ausgabe 2 10" xfId="2956" hidden="1"/>
    <cellStyle name="Ausgabe 2 10" xfId="3011" hidden="1"/>
    <cellStyle name="Ausgabe 2 10" xfId="3019" hidden="1"/>
    <cellStyle name="Ausgabe 2 10" xfId="3054" hidden="1"/>
    <cellStyle name="Ausgabe 2 10" xfId="2788" hidden="1"/>
    <cellStyle name="Ausgabe 2 10" xfId="3097" hidden="1"/>
    <cellStyle name="Ausgabe 2 10" xfId="3152" hidden="1"/>
    <cellStyle name="Ausgabe 2 10" xfId="3160" hidden="1"/>
    <cellStyle name="Ausgabe 2 10" xfId="3195" hidden="1"/>
    <cellStyle name="Ausgabe 2 10" xfId="3230" hidden="1"/>
    <cellStyle name="Ausgabe 2 10" xfId="3314" hidden="1"/>
    <cellStyle name="Ausgabe 2 10" xfId="3369" hidden="1"/>
    <cellStyle name="Ausgabe 2 10" xfId="3377" hidden="1"/>
    <cellStyle name="Ausgabe 2 10" xfId="3412" hidden="1"/>
    <cellStyle name="Ausgabe 2 10" xfId="3462" hidden="1"/>
    <cellStyle name="Ausgabe 2 10" xfId="3606" hidden="1"/>
    <cellStyle name="Ausgabe 2 10" xfId="3661" hidden="1"/>
    <cellStyle name="Ausgabe 2 10" xfId="3669" hidden="1"/>
    <cellStyle name="Ausgabe 2 10" xfId="3704" hidden="1"/>
    <cellStyle name="Ausgabe 2 10" xfId="3584" hidden="1"/>
    <cellStyle name="Ausgabe 2 10" xfId="3748" hidden="1"/>
    <cellStyle name="Ausgabe 2 10" xfId="3803" hidden="1"/>
    <cellStyle name="Ausgabe 2 10" xfId="3811" hidden="1"/>
    <cellStyle name="Ausgabe 2 10" xfId="3846" hidden="1"/>
    <cellStyle name="Ausgabe 2 10" xfId="2386" hidden="1"/>
    <cellStyle name="Ausgabe 2 10" xfId="3915" hidden="1"/>
    <cellStyle name="Ausgabe 2 10" xfId="3970" hidden="1"/>
    <cellStyle name="Ausgabe 2 10" xfId="3978" hidden="1"/>
    <cellStyle name="Ausgabe 2 10" xfId="4013" hidden="1"/>
    <cellStyle name="Ausgabe 2 10" xfId="4117" hidden="1"/>
    <cellStyle name="Ausgabe 2 10" xfId="4315" hidden="1"/>
    <cellStyle name="Ausgabe 2 10" xfId="4370" hidden="1"/>
    <cellStyle name="Ausgabe 2 10" xfId="4378" hidden="1"/>
    <cellStyle name="Ausgabe 2 10" xfId="4413" hidden="1"/>
    <cellStyle name="Ausgabe 2 10" xfId="4270" hidden="1"/>
    <cellStyle name="Ausgabe 2 10" xfId="4462" hidden="1"/>
    <cellStyle name="Ausgabe 2 10" xfId="4517" hidden="1"/>
    <cellStyle name="Ausgabe 2 10" xfId="4525" hidden="1"/>
    <cellStyle name="Ausgabe 2 10" xfId="4560" hidden="1"/>
    <cellStyle name="Ausgabe 2 10" xfId="4294" hidden="1"/>
    <cellStyle name="Ausgabe 2 10" xfId="4603" hidden="1"/>
    <cellStyle name="Ausgabe 2 10" xfId="4658" hidden="1"/>
    <cellStyle name="Ausgabe 2 10" xfId="4666" hidden="1"/>
    <cellStyle name="Ausgabe 2 10" xfId="4701" hidden="1"/>
    <cellStyle name="Ausgabe 2 10" xfId="4736" hidden="1"/>
    <cellStyle name="Ausgabe 2 10" xfId="4820" hidden="1"/>
    <cellStyle name="Ausgabe 2 10" xfId="4875" hidden="1"/>
    <cellStyle name="Ausgabe 2 10" xfId="4883" hidden="1"/>
    <cellStyle name="Ausgabe 2 10" xfId="4918" hidden="1"/>
    <cellStyle name="Ausgabe 2 10" xfId="4968" hidden="1"/>
    <cellStyle name="Ausgabe 2 10" xfId="5112" hidden="1"/>
    <cellStyle name="Ausgabe 2 10" xfId="5167" hidden="1"/>
    <cellStyle name="Ausgabe 2 10" xfId="5175" hidden="1"/>
    <cellStyle name="Ausgabe 2 10" xfId="5210" hidden="1"/>
    <cellStyle name="Ausgabe 2 10" xfId="5090" hidden="1"/>
    <cellStyle name="Ausgabe 2 10" xfId="5254" hidden="1"/>
    <cellStyle name="Ausgabe 2 10" xfId="5309" hidden="1"/>
    <cellStyle name="Ausgabe 2 10" xfId="5317" hidden="1"/>
    <cellStyle name="Ausgabe 2 10" xfId="5352" hidden="1"/>
    <cellStyle name="Ausgabe 2 10" xfId="3893" hidden="1"/>
    <cellStyle name="Ausgabe 2 10" xfId="5420" hidden="1"/>
    <cellStyle name="Ausgabe 2 10" xfId="5475" hidden="1"/>
    <cellStyle name="Ausgabe 2 10" xfId="5483" hidden="1"/>
    <cellStyle name="Ausgabe 2 10" xfId="5518" hidden="1"/>
    <cellStyle name="Ausgabe 2 10" xfId="5621" hidden="1"/>
    <cellStyle name="Ausgabe 2 10" xfId="5819" hidden="1"/>
    <cellStyle name="Ausgabe 2 10" xfId="5874" hidden="1"/>
    <cellStyle name="Ausgabe 2 10" xfId="5882" hidden="1"/>
    <cellStyle name="Ausgabe 2 10" xfId="5917" hidden="1"/>
    <cellStyle name="Ausgabe 2 10" xfId="5774" hidden="1"/>
    <cellStyle name="Ausgabe 2 10" xfId="5966" hidden="1"/>
    <cellStyle name="Ausgabe 2 10" xfId="6021" hidden="1"/>
    <cellStyle name="Ausgabe 2 10" xfId="6029" hidden="1"/>
    <cellStyle name="Ausgabe 2 10" xfId="6064" hidden="1"/>
    <cellStyle name="Ausgabe 2 10" xfId="5798" hidden="1"/>
    <cellStyle name="Ausgabe 2 10" xfId="6107" hidden="1"/>
    <cellStyle name="Ausgabe 2 10" xfId="6162" hidden="1"/>
    <cellStyle name="Ausgabe 2 10" xfId="6170" hidden="1"/>
    <cellStyle name="Ausgabe 2 10" xfId="6205" hidden="1"/>
    <cellStyle name="Ausgabe 2 10" xfId="6240" hidden="1"/>
    <cellStyle name="Ausgabe 2 10" xfId="6324" hidden="1"/>
    <cellStyle name="Ausgabe 2 10" xfId="6379" hidden="1"/>
    <cellStyle name="Ausgabe 2 10" xfId="6387" hidden="1"/>
    <cellStyle name="Ausgabe 2 10" xfId="6422" hidden="1"/>
    <cellStyle name="Ausgabe 2 10" xfId="6472" hidden="1"/>
    <cellStyle name="Ausgabe 2 10" xfId="6616" hidden="1"/>
    <cellStyle name="Ausgabe 2 10" xfId="6671" hidden="1"/>
    <cellStyle name="Ausgabe 2 10" xfId="6679" hidden="1"/>
    <cellStyle name="Ausgabe 2 10" xfId="6714" hidden="1"/>
    <cellStyle name="Ausgabe 2 10" xfId="6594" hidden="1"/>
    <cellStyle name="Ausgabe 2 10" xfId="6758" hidden="1"/>
    <cellStyle name="Ausgabe 2 10" xfId="6813" hidden="1"/>
    <cellStyle name="Ausgabe 2 10" xfId="6821" hidden="1"/>
    <cellStyle name="Ausgabe 2 10" xfId="6856" hidden="1"/>
    <cellStyle name="Ausgabe 2 10" xfId="5399" hidden="1"/>
    <cellStyle name="Ausgabe 2 10" xfId="6922" hidden="1"/>
    <cellStyle name="Ausgabe 2 10" xfId="6977" hidden="1"/>
    <cellStyle name="Ausgabe 2 10" xfId="6985" hidden="1"/>
    <cellStyle name="Ausgabe 2 10" xfId="7020" hidden="1"/>
    <cellStyle name="Ausgabe 2 10" xfId="7119" hidden="1"/>
    <cellStyle name="Ausgabe 2 10" xfId="7317" hidden="1"/>
    <cellStyle name="Ausgabe 2 10" xfId="7372" hidden="1"/>
    <cellStyle name="Ausgabe 2 10" xfId="7380" hidden="1"/>
    <cellStyle name="Ausgabe 2 10" xfId="7415" hidden="1"/>
    <cellStyle name="Ausgabe 2 10" xfId="7272" hidden="1"/>
    <cellStyle name="Ausgabe 2 10" xfId="7464" hidden="1"/>
    <cellStyle name="Ausgabe 2 10" xfId="7519" hidden="1"/>
    <cellStyle name="Ausgabe 2 10" xfId="7527" hidden="1"/>
    <cellStyle name="Ausgabe 2 10" xfId="7562" hidden="1"/>
    <cellStyle name="Ausgabe 2 10" xfId="7296" hidden="1"/>
    <cellStyle name="Ausgabe 2 10" xfId="7605" hidden="1"/>
    <cellStyle name="Ausgabe 2 10" xfId="7660" hidden="1"/>
    <cellStyle name="Ausgabe 2 10" xfId="7668" hidden="1"/>
    <cellStyle name="Ausgabe 2 10" xfId="7703" hidden="1"/>
    <cellStyle name="Ausgabe 2 10" xfId="7738" hidden="1"/>
    <cellStyle name="Ausgabe 2 10" xfId="7822" hidden="1"/>
    <cellStyle name="Ausgabe 2 10" xfId="7877" hidden="1"/>
    <cellStyle name="Ausgabe 2 10" xfId="7885" hidden="1"/>
    <cellStyle name="Ausgabe 2 10" xfId="7920" hidden="1"/>
    <cellStyle name="Ausgabe 2 10" xfId="7970" hidden="1"/>
    <cellStyle name="Ausgabe 2 10" xfId="8114" hidden="1"/>
    <cellStyle name="Ausgabe 2 10" xfId="8169" hidden="1"/>
    <cellStyle name="Ausgabe 2 10" xfId="8177" hidden="1"/>
    <cellStyle name="Ausgabe 2 10" xfId="8212" hidden="1"/>
    <cellStyle name="Ausgabe 2 10" xfId="8092" hidden="1"/>
    <cellStyle name="Ausgabe 2 10" xfId="8256" hidden="1"/>
    <cellStyle name="Ausgabe 2 10" xfId="8311" hidden="1"/>
    <cellStyle name="Ausgabe 2 10" xfId="8319" hidden="1"/>
    <cellStyle name="Ausgabe 2 10" xfId="8354" hidden="1"/>
    <cellStyle name="Ausgabe 2 10" xfId="6903" hidden="1"/>
    <cellStyle name="Ausgabe 2 10" xfId="8417" hidden="1"/>
    <cellStyle name="Ausgabe 2 10" xfId="8472" hidden="1"/>
    <cellStyle name="Ausgabe 2 10" xfId="8480" hidden="1"/>
    <cellStyle name="Ausgabe 2 10" xfId="8515" hidden="1"/>
    <cellStyle name="Ausgabe 2 10" xfId="8612" hidden="1"/>
    <cellStyle name="Ausgabe 2 10" xfId="8810" hidden="1"/>
    <cellStyle name="Ausgabe 2 10" xfId="8865" hidden="1"/>
    <cellStyle name="Ausgabe 2 10" xfId="8873" hidden="1"/>
    <cellStyle name="Ausgabe 2 10" xfId="8908" hidden="1"/>
    <cellStyle name="Ausgabe 2 10" xfId="8765" hidden="1"/>
    <cellStyle name="Ausgabe 2 10" xfId="8957" hidden="1"/>
    <cellStyle name="Ausgabe 2 10" xfId="9012" hidden="1"/>
    <cellStyle name="Ausgabe 2 10" xfId="9020" hidden="1"/>
    <cellStyle name="Ausgabe 2 10" xfId="9055" hidden="1"/>
    <cellStyle name="Ausgabe 2 10" xfId="8789" hidden="1"/>
    <cellStyle name="Ausgabe 2 10" xfId="9098" hidden="1"/>
    <cellStyle name="Ausgabe 2 10" xfId="9153" hidden="1"/>
    <cellStyle name="Ausgabe 2 10" xfId="9161" hidden="1"/>
    <cellStyle name="Ausgabe 2 10" xfId="9196" hidden="1"/>
    <cellStyle name="Ausgabe 2 10" xfId="9231" hidden="1"/>
    <cellStyle name="Ausgabe 2 10" xfId="9315" hidden="1"/>
    <cellStyle name="Ausgabe 2 10" xfId="9370" hidden="1"/>
    <cellStyle name="Ausgabe 2 10" xfId="9378" hidden="1"/>
    <cellStyle name="Ausgabe 2 10" xfId="9413" hidden="1"/>
    <cellStyle name="Ausgabe 2 10" xfId="9463" hidden="1"/>
    <cellStyle name="Ausgabe 2 10" xfId="9607" hidden="1"/>
    <cellStyle name="Ausgabe 2 10" xfId="9662" hidden="1"/>
    <cellStyle name="Ausgabe 2 10" xfId="9670" hidden="1"/>
    <cellStyle name="Ausgabe 2 10" xfId="9705" hidden="1"/>
    <cellStyle name="Ausgabe 2 10" xfId="9585" hidden="1"/>
    <cellStyle name="Ausgabe 2 10" xfId="9749" hidden="1"/>
    <cellStyle name="Ausgabe 2 10" xfId="9804" hidden="1"/>
    <cellStyle name="Ausgabe 2 10" xfId="9812" hidden="1"/>
    <cellStyle name="Ausgabe 2 10" xfId="9847" hidden="1"/>
    <cellStyle name="Ausgabe 2 10" xfId="8401" hidden="1"/>
    <cellStyle name="Ausgabe 2 10" xfId="9908" hidden="1"/>
    <cellStyle name="Ausgabe 2 10" xfId="9963" hidden="1"/>
    <cellStyle name="Ausgabe 2 10" xfId="9971" hidden="1"/>
    <cellStyle name="Ausgabe 2 10" xfId="10006" hidden="1"/>
    <cellStyle name="Ausgabe 2 10" xfId="10098" hidden="1"/>
    <cellStyle name="Ausgabe 2 10" xfId="10296" hidden="1"/>
    <cellStyle name="Ausgabe 2 10" xfId="10351" hidden="1"/>
    <cellStyle name="Ausgabe 2 10" xfId="10359" hidden="1"/>
    <cellStyle name="Ausgabe 2 10" xfId="10394" hidden="1"/>
    <cellStyle name="Ausgabe 2 10" xfId="10251" hidden="1"/>
    <cellStyle name="Ausgabe 2 10" xfId="10443" hidden="1"/>
    <cellStyle name="Ausgabe 2 10" xfId="10498" hidden="1"/>
    <cellStyle name="Ausgabe 2 10" xfId="10506" hidden="1"/>
    <cellStyle name="Ausgabe 2 10" xfId="10541" hidden="1"/>
    <cellStyle name="Ausgabe 2 10" xfId="10275" hidden="1"/>
    <cellStyle name="Ausgabe 2 10" xfId="10584" hidden="1"/>
    <cellStyle name="Ausgabe 2 10" xfId="10639" hidden="1"/>
    <cellStyle name="Ausgabe 2 10" xfId="10647" hidden="1"/>
    <cellStyle name="Ausgabe 2 10" xfId="10682" hidden="1"/>
    <cellStyle name="Ausgabe 2 10" xfId="10717" hidden="1"/>
    <cellStyle name="Ausgabe 2 10" xfId="10801" hidden="1"/>
    <cellStyle name="Ausgabe 2 10" xfId="10856" hidden="1"/>
    <cellStyle name="Ausgabe 2 10" xfId="10864" hidden="1"/>
    <cellStyle name="Ausgabe 2 10" xfId="10899" hidden="1"/>
    <cellStyle name="Ausgabe 2 10" xfId="10949" hidden="1"/>
    <cellStyle name="Ausgabe 2 10" xfId="11093" hidden="1"/>
    <cellStyle name="Ausgabe 2 10" xfId="11148" hidden="1"/>
    <cellStyle name="Ausgabe 2 10" xfId="11156" hidden="1"/>
    <cellStyle name="Ausgabe 2 10" xfId="11191" hidden="1"/>
    <cellStyle name="Ausgabe 2 10" xfId="11071" hidden="1"/>
    <cellStyle name="Ausgabe 2 10" xfId="11235" hidden="1"/>
    <cellStyle name="Ausgabe 2 10" xfId="11290" hidden="1"/>
    <cellStyle name="Ausgabe 2 10" xfId="11298" hidden="1"/>
    <cellStyle name="Ausgabe 2 10" xfId="11333" hidden="1"/>
    <cellStyle name="Ausgabe 2 10" xfId="9894" hidden="1"/>
    <cellStyle name="Ausgabe 2 10" xfId="11391" hidden="1"/>
    <cellStyle name="Ausgabe 2 10" xfId="11446" hidden="1"/>
    <cellStyle name="Ausgabe 2 10" xfId="11454" hidden="1"/>
    <cellStyle name="Ausgabe 2 10" xfId="11489" hidden="1"/>
    <cellStyle name="Ausgabe 2 10" xfId="11578" hidden="1"/>
    <cellStyle name="Ausgabe 2 10" xfId="11776" hidden="1"/>
    <cellStyle name="Ausgabe 2 10" xfId="11831" hidden="1"/>
    <cellStyle name="Ausgabe 2 10" xfId="11839" hidden="1"/>
    <cellStyle name="Ausgabe 2 10" xfId="11874" hidden="1"/>
    <cellStyle name="Ausgabe 2 10" xfId="11731" hidden="1"/>
    <cellStyle name="Ausgabe 2 10" xfId="11923" hidden="1"/>
    <cellStyle name="Ausgabe 2 10" xfId="11978" hidden="1"/>
    <cellStyle name="Ausgabe 2 10" xfId="11986" hidden="1"/>
    <cellStyle name="Ausgabe 2 10" xfId="12021" hidden="1"/>
    <cellStyle name="Ausgabe 2 10" xfId="11755" hidden="1"/>
    <cellStyle name="Ausgabe 2 10" xfId="12064" hidden="1"/>
    <cellStyle name="Ausgabe 2 10" xfId="12119" hidden="1"/>
    <cellStyle name="Ausgabe 2 10" xfId="12127" hidden="1"/>
    <cellStyle name="Ausgabe 2 10" xfId="12162" hidden="1"/>
    <cellStyle name="Ausgabe 2 10" xfId="12197" hidden="1"/>
    <cellStyle name="Ausgabe 2 10" xfId="12281" hidden="1"/>
    <cellStyle name="Ausgabe 2 10" xfId="12336" hidden="1"/>
    <cellStyle name="Ausgabe 2 10" xfId="12344" hidden="1"/>
    <cellStyle name="Ausgabe 2 10" xfId="12379" hidden="1"/>
    <cellStyle name="Ausgabe 2 10" xfId="12429" hidden="1"/>
    <cellStyle name="Ausgabe 2 10" xfId="12573" hidden="1"/>
    <cellStyle name="Ausgabe 2 10" xfId="12628" hidden="1"/>
    <cellStyle name="Ausgabe 2 10" xfId="12636" hidden="1"/>
    <cellStyle name="Ausgabe 2 10" xfId="12671" hidden="1"/>
    <cellStyle name="Ausgabe 2 10" xfId="12551" hidden="1"/>
    <cellStyle name="Ausgabe 2 10" xfId="12715" hidden="1"/>
    <cellStyle name="Ausgabe 2 10" xfId="12770" hidden="1"/>
    <cellStyle name="Ausgabe 2 10" xfId="12778" hidden="1"/>
    <cellStyle name="Ausgabe 2 10" xfId="12813" hidden="1"/>
    <cellStyle name="Ausgabe 2 10" xfId="11380" hidden="1"/>
    <cellStyle name="Ausgabe 2 10" xfId="12870" hidden="1"/>
    <cellStyle name="Ausgabe 2 10" xfId="12925" hidden="1"/>
    <cellStyle name="Ausgabe 2 10" xfId="12933" hidden="1"/>
    <cellStyle name="Ausgabe 2 10" xfId="12968" hidden="1"/>
    <cellStyle name="Ausgabe 2 10" xfId="13049" hidden="1"/>
    <cellStyle name="Ausgabe 2 10" xfId="13247" hidden="1"/>
    <cellStyle name="Ausgabe 2 10" xfId="13302" hidden="1"/>
    <cellStyle name="Ausgabe 2 10" xfId="13310" hidden="1"/>
    <cellStyle name="Ausgabe 2 10" xfId="13345" hidden="1"/>
    <cellStyle name="Ausgabe 2 10" xfId="13202" hidden="1"/>
    <cellStyle name="Ausgabe 2 10" xfId="13394" hidden="1"/>
    <cellStyle name="Ausgabe 2 10" xfId="13449" hidden="1"/>
    <cellStyle name="Ausgabe 2 10" xfId="13457" hidden="1"/>
    <cellStyle name="Ausgabe 2 10" xfId="13492" hidden="1"/>
    <cellStyle name="Ausgabe 2 10" xfId="13226" hidden="1"/>
    <cellStyle name="Ausgabe 2 10" xfId="13535" hidden="1"/>
    <cellStyle name="Ausgabe 2 10" xfId="13590" hidden="1"/>
    <cellStyle name="Ausgabe 2 10" xfId="13598" hidden="1"/>
    <cellStyle name="Ausgabe 2 10" xfId="13633" hidden="1"/>
    <cellStyle name="Ausgabe 2 10" xfId="13668" hidden="1"/>
    <cellStyle name="Ausgabe 2 10" xfId="13752" hidden="1"/>
    <cellStyle name="Ausgabe 2 10" xfId="13807" hidden="1"/>
    <cellStyle name="Ausgabe 2 10" xfId="13815" hidden="1"/>
    <cellStyle name="Ausgabe 2 10" xfId="13850" hidden="1"/>
    <cellStyle name="Ausgabe 2 10" xfId="13900" hidden="1"/>
    <cellStyle name="Ausgabe 2 10" xfId="14044" hidden="1"/>
    <cellStyle name="Ausgabe 2 10" xfId="14099" hidden="1"/>
    <cellStyle name="Ausgabe 2 10" xfId="14107" hidden="1"/>
    <cellStyle name="Ausgabe 2 10" xfId="14142" hidden="1"/>
    <cellStyle name="Ausgabe 2 10" xfId="14022" hidden="1"/>
    <cellStyle name="Ausgabe 2 10" xfId="14186" hidden="1"/>
    <cellStyle name="Ausgabe 2 10" xfId="14241" hidden="1"/>
    <cellStyle name="Ausgabe 2 10" xfId="14249" hidden="1"/>
    <cellStyle name="Ausgabe 2 10" xfId="14284" hidden="1"/>
    <cellStyle name="Ausgabe 2 10" xfId="12860" hidden="1"/>
    <cellStyle name="Ausgabe 2 10" xfId="14337" hidden="1"/>
    <cellStyle name="Ausgabe 2 10" xfId="14392" hidden="1"/>
    <cellStyle name="Ausgabe 2 10" xfId="14400" hidden="1"/>
    <cellStyle name="Ausgabe 2 10" xfId="14435" hidden="1"/>
    <cellStyle name="Ausgabe 2 10" xfId="14511" hidden="1"/>
    <cellStyle name="Ausgabe 2 10" xfId="14709" hidden="1"/>
    <cellStyle name="Ausgabe 2 10" xfId="14764" hidden="1"/>
    <cellStyle name="Ausgabe 2 10" xfId="14772" hidden="1"/>
    <cellStyle name="Ausgabe 2 10" xfId="14807" hidden="1"/>
    <cellStyle name="Ausgabe 2 10" xfId="14664" hidden="1"/>
    <cellStyle name="Ausgabe 2 10" xfId="14856" hidden="1"/>
    <cellStyle name="Ausgabe 2 10" xfId="14911" hidden="1"/>
    <cellStyle name="Ausgabe 2 10" xfId="14919" hidden="1"/>
    <cellStyle name="Ausgabe 2 10" xfId="14954" hidden="1"/>
    <cellStyle name="Ausgabe 2 10" xfId="14688" hidden="1"/>
    <cellStyle name="Ausgabe 2 10" xfId="14997" hidden="1"/>
    <cellStyle name="Ausgabe 2 10" xfId="15052" hidden="1"/>
    <cellStyle name="Ausgabe 2 10" xfId="15060" hidden="1"/>
    <cellStyle name="Ausgabe 2 10" xfId="15095" hidden="1"/>
    <cellStyle name="Ausgabe 2 10" xfId="15130" hidden="1"/>
    <cellStyle name="Ausgabe 2 10" xfId="15214" hidden="1"/>
    <cellStyle name="Ausgabe 2 10" xfId="15269" hidden="1"/>
    <cellStyle name="Ausgabe 2 10" xfId="15277" hidden="1"/>
    <cellStyle name="Ausgabe 2 10" xfId="15312" hidden="1"/>
    <cellStyle name="Ausgabe 2 10" xfId="15362" hidden="1"/>
    <cellStyle name="Ausgabe 2 10" xfId="15506" hidden="1"/>
    <cellStyle name="Ausgabe 2 10" xfId="15561" hidden="1"/>
    <cellStyle name="Ausgabe 2 10" xfId="15569" hidden="1"/>
    <cellStyle name="Ausgabe 2 10" xfId="15604" hidden="1"/>
    <cellStyle name="Ausgabe 2 10" xfId="15484" hidden="1"/>
    <cellStyle name="Ausgabe 2 10" xfId="15648" hidden="1"/>
    <cellStyle name="Ausgabe 2 10" xfId="15703" hidden="1"/>
    <cellStyle name="Ausgabe 2 10" xfId="15711" hidden="1"/>
    <cellStyle name="Ausgabe 2 10" xfId="15746" hidden="1"/>
    <cellStyle name="Ausgabe 2 10" xfId="14329" hidden="1"/>
    <cellStyle name="Ausgabe 2 10" xfId="15799" hidden="1"/>
    <cellStyle name="Ausgabe 2 10" xfId="15854" hidden="1"/>
    <cellStyle name="Ausgabe 2 10" xfId="15862" hidden="1"/>
    <cellStyle name="Ausgabe 2 10" xfId="15897" hidden="1"/>
    <cellStyle name="Ausgabe 2 10" xfId="15967" hidden="1"/>
    <cellStyle name="Ausgabe 2 10" xfId="16165" hidden="1"/>
    <cellStyle name="Ausgabe 2 10" xfId="16220" hidden="1"/>
    <cellStyle name="Ausgabe 2 10" xfId="16228" hidden="1"/>
    <cellStyle name="Ausgabe 2 10" xfId="16263" hidden="1"/>
    <cellStyle name="Ausgabe 2 10" xfId="16120" hidden="1"/>
    <cellStyle name="Ausgabe 2 10" xfId="16312" hidden="1"/>
    <cellStyle name="Ausgabe 2 10" xfId="16367" hidden="1"/>
    <cellStyle name="Ausgabe 2 10" xfId="16375" hidden="1"/>
    <cellStyle name="Ausgabe 2 10" xfId="16410" hidden="1"/>
    <cellStyle name="Ausgabe 2 10" xfId="16144" hidden="1"/>
    <cellStyle name="Ausgabe 2 10" xfId="16453" hidden="1"/>
    <cellStyle name="Ausgabe 2 10" xfId="16508" hidden="1"/>
    <cellStyle name="Ausgabe 2 10" xfId="16516" hidden="1"/>
    <cellStyle name="Ausgabe 2 10" xfId="16551" hidden="1"/>
    <cellStyle name="Ausgabe 2 10" xfId="16586" hidden="1"/>
    <cellStyle name="Ausgabe 2 10" xfId="16670" hidden="1"/>
    <cellStyle name="Ausgabe 2 10" xfId="16725" hidden="1"/>
    <cellStyle name="Ausgabe 2 10" xfId="16733" hidden="1"/>
    <cellStyle name="Ausgabe 2 10" xfId="16768" hidden="1"/>
    <cellStyle name="Ausgabe 2 10" xfId="16818" hidden="1"/>
    <cellStyle name="Ausgabe 2 10" xfId="16962" hidden="1"/>
    <cellStyle name="Ausgabe 2 10" xfId="17017" hidden="1"/>
    <cellStyle name="Ausgabe 2 10" xfId="17025" hidden="1"/>
    <cellStyle name="Ausgabe 2 10" xfId="17060" hidden="1"/>
    <cellStyle name="Ausgabe 2 10" xfId="16940" hidden="1"/>
    <cellStyle name="Ausgabe 2 10" xfId="17104" hidden="1"/>
    <cellStyle name="Ausgabe 2 10" xfId="17159" hidden="1"/>
    <cellStyle name="Ausgabe 2 10" xfId="17167" hidden="1"/>
    <cellStyle name="Ausgabe 2 10" xfId="17202" hidden="1"/>
    <cellStyle name="Ausgabe 2 10" xfId="15791" hidden="1"/>
    <cellStyle name="Ausgabe 2 10" xfId="17244" hidden="1"/>
    <cellStyle name="Ausgabe 2 10" xfId="17299" hidden="1"/>
    <cellStyle name="Ausgabe 2 10" xfId="17307" hidden="1"/>
    <cellStyle name="Ausgabe 2 10" xfId="17342" hidden="1"/>
    <cellStyle name="Ausgabe 2 10" xfId="17409" hidden="1"/>
    <cellStyle name="Ausgabe 2 10" xfId="17607" hidden="1"/>
    <cellStyle name="Ausgabe 2 10" xfId="17662" hidden="1"/>
    <cellStyle name="Ausgabe 2 10" xfId="17670" hidden="1"/>
    <cellStyle name="Ausgabe 2 10" xfId="17705" hidden="1"/>
    <cellStyle name="Ausgabe 2 10" xfId="17562" hidden="1"/>
    <cellStyle name="Ausgabe 2 10" xfId="17754" hidden="1"/>
    <cellStyle name="Ausgabe 2 10" xfId="17809" hidden="1"/>
    <cellStyle name="Ausgabe 2 10" xfId="17817" hidden="1"/>
    <cellStyle name="Ausgabe 2 10" xfId="17852" hidden="1"/>
    <cellStyle name="Ausgabe 2 10" xfId="17586" hidden="1"/>
    <cellStyle name="Ausgabe 2 10" xfId="17895" hidden="1"/>
    <cellStyle name="Ausgabe 2 10" xfId="17950" hidden="1"/>
    <cellStyle name="Ausgabe 2 10" xfId="17958" hidden="1"/>
    <cellStyle name="Ausgabe 2 10" xfId="17993" hidden="1"/>
    <cellStyle name="Ausgabe 2 10" xfId="18028" hidden="1"/>
    <cellStyle name="Ausgabe 2 10" xfId="18112" hidden="1"/>
    <cellStyle name="Ausgabe 2 10" xfId="18167" hidden="1"/>
    <cellStyle name="Ausgabe 2 10" xfId="18175" hidden="1"/>
    <cellStyle name="Ausgabe 2 10" xfId="18210" hidden="1"/>
    <cellStyle name="Ausgabe 2 10" xfId="18260" hidden="1"/>
    <cellStyle name="Ausgabe 2 10" xfId="18404" hidden="1"/>
    <cellStyle name="Ausgabe 2 10" xfId="18459" hidden="1"/>
    <cellStyle name="Ausgabe 2 10" xfId="18467" hidden="1"/>
    <cellStyle name="Ausgabe 2 10" xfId="18502" hidden="1"/>
    <cellStyle name="Ausgabe 2 10" xfId="18382" hidden="1"/>
    <cellStyle name="Ausgabe 2 10" xfId="18546" hidden="1"/>
    <cellStyle name="Ausgabe 2 10" xfId="18601" hidden="1"/>
    <cellStyle name="Ausgabe 2 10" xfId="18609" hidden="1"/>
    <cellStyle name="Ausgabe 2 10" xfId="18644" hidden="1"/>
    <cellStyle name="Ausgabe 2 10" xfId="18877" hidden="1"/>
    <cellStyle name="Ausgabe 2 10" xfId="19044" hidden="1"/>
    <cellStyle name="Ausgabe 2 10" xfId="19099" hidden="1"/>
    <cellStyle name="Ausgabe 2 10" xfId="19107" hidden="1"/>
    <cellStyle name="Ausgabe 2 10" xfId="19142" hidden="1"/>
    <cellStyle name="Ausgabe 2 10" xfId="19216" hidden="1"/>
    <cellStyle name="Ausgabe 2 10" xfId="19414" hidden="1"/>
    <cellStyle name="Ausgabe 2 10" xfId="19469" hidden="1"/>
    <cellStyle name="Ausgabe 2 10" xfId="19477" hidden="1"/>
    <cellStyle name="Ausgabe 2 10" xfId="19512" hidden="1"/>
    <cellStyle name="Ausgabe 2 10" xfId="19369" hidden="1"/>
    <cellStyle name="Ausgabe 2 10" xfId="19561" hidden="1"/>
    <cellStyle name="Ausgabe 2 10" xfId="19616" hidden="1"/>
    <cellStyle name="Ausgabe 2 10" xfId="19624" hidden="1"/>
    <cellStyle name="Ausgabe 2 10" xfId="19659" hidden="1"/>
    <cellStyle name="Ausgabe 2 10" xfId="19393" hidden="1"/>
    <cellStyle name="Ausgabe 2 10" xfId="19702" hidden="1"/>
    <cellStyle name="Ausgabe 2 10" xfId="19757" hidden="1"/>
    <cellStyle name="Ausgabe 2 10" xfId="19765" hidden="1"/>
    <cellStyle name="Ausgabe 2 10" xfId="19800" hidden="1"/>
    <cellStyle name="Ausgabe 2 10" xfId="19835" hidden="1"/>
    <cellStyle name="Ausgabe 2 10" xfId="19919" hidden="1"/>
    <cellStyle name="Ausgabe 2 10" xfId="19974" hidden="1"/>
    <cellStyle name="Ausgabe 2 10" xfId="19982" hidden="1"/>
    <cellStyle name="Ausgabe 2 10" xfId="20017" hidden="1"/>
    <cellStyle name="Ausgabe 2 10" xfId="20067" hidden="1"/>
    <cellStyle name="Ausgabe 2 10" xfId="20211" hidden="1"/>
    <cellStyle name="Ausgabe 2 10" xfId="20266" hidden="1"/>
    <cellStyle name="Ausgabe 2 10" xfId="20274" hidden="1"/>
    <cellStyle name="Ausgabe 2 10" xfId="20309" hidden="1"/>
    <cellStyle name="Ausgabe 2 10" xfId="20189" hidden="1"/>
    <cellStyle name="Ausgabe 2 10" xfId="20353" hidden="1"/>
    <cellStyle name="Ausgabe 2 10" xfId="20408" hidden="1"/>
    <cellStyle name="Ausgabe 2 10" xfId="20416" hidden="1"/>
    <cellStyle name="Ausgabe 2 10" xfId="20451" hidden="1"/>
    <cellStyle name="Ausgabe 2 10" xfId="20486" hidden="1"/>
    <cellStyle name="Ausgabe 2 10" xfId="20570" hidden="1"/>
    <cellStyle name="Ausgabe 2 10" xfId="20625" hidden="1"/>
    <cellStyle name="Ausgabe 2 10" xfId="20633" hidden="1"/>
    <cellStyle name="Ausgabe 2 10" xfId="20668" hidden="1"/>
    <cellStyle name="Ausgabe 2 10" xfId="20723" hidden="1"/>
    <cellStyle name="Ausgabe 2 10" xfId="20961" hidden="1"/>
    <cellStyle name="Ausgabe 2 10" xfId="21016" hidden="1"/>
    <cellStyle name="Ausgabe 2 10" xfId="21024" hidden="1"/>
    <cellStyle name="Ausgabe 2 10" xfId="21059" hidden="1"/>
    <cellStyle name="Ausgabe 2 10" xfId="21126" hidden="1"/>
    <cellStyle name="Ausgabe 2 10" xfId="21270" hidden="1"/>
    <cellStyle name="Ausgabe 2 10" xfId="21325" hidden="1"/>
    <cellStyle name="Ausgabe 2 10" xfId="21333" hidden="1"/>
    <cellStyle name="Ausgabe 2 10" xfId="21368" hidden="1"/>
    <cellStyle name="Ausgabe 2 10" xfId="21248" hidden="1"/>
    <cellStyle name="Ausgabe 2 10" xfId="21414" hidden="1"/>
    <cellStyle name="Ausgabe 2 10" xfId="21469" hidden="1"/>
    <cellStyle name="Ausgabe 2 10" xfId="21477" hidden="1"/>
    <cellStyle name="Ausgabe 2 10" xfId="21512" hidden="1"/>
    <cellStyle name="Ausgabe 2 10" xfId="20952" hidden="1"/>
    <cellStyle name="Ausgabe 2 10" xfId="21571" hidden="1"/>
    <cellStyle name="Ausgabe 2 10" xfId="21626" hidden="1"/>
    <cellStyle name="Ausgabe 2 10" xfId="21634" hidden="1"/>
    <cellStyle name="Ausgabe 2 10" xfId="21669" hidden="1"/>
    <cellStyle name="Ausgabe 2 10" xfId="21742" hidden="1"/>
    <cellStyle name="Ausgabe 2 10" xfId="21941" hidden="1"/>
    <cellStyle name="Ausgabe 2 10" xfId="21996" hidden="1"/>
    <cellStyle name="Ausgabe 2 10" xfId="22004" hidden="1"/>
    <cellStyle name="Ausgabe 2 10" xfId="22039" hidden="1"/>
    <cellStyle name="Ausgabe 2 10" xfId="21895" hidden="1"/>
    <cellStyle name="Ausgabe 2 10" xfId="22090" hidden="1"/>
    <cellStyle name="Ausgabe 2 10" xfId="22145" hidden="1"/>
    <cellStyle name="Ausgabe 2 10" xfId="22153" hidden="1"/>
    <cellStyle name="Ausgabe 2 10" xfId="22188" hidden="1"/>
    <cellStyle name="Ausgabe 2 10" xfId="21920" hidden="1"/>
    <cellStyle name="Ausgabe 2 10" xfId="22233" hidden="1"/>
    <cellStyle name="Ausgabe 2 10" xfId="22288" hidden="1"/>
    <cellStyle name="Ausgabe 2 10" xfId="22296" hidden="1"/>
    <cellStyle name="Ausgabe 2 10" xfId="22331" hidden="1"/>
    <cellStyle name="Ausgabe 2 10" xfId="22368" hidden="1"/>
    <cellStyle name="Ausgabe 2 10" xfId="22452" hidden="1"/>
    <cellStyle name="Ausgabe 2 10" xfId="22507" hidden="1"/>
    <cellStyle name="Ausgabe 2 10" xfId="22515" hidden="1"/>
    <cellStyle name="Ausgabe 2 10" xfId="22550" hidden="1"/>
    <cellStyle name="Ausgabe 2 10" xfId="22600" hidden="1"/>
    <cellStyle name="Ausgabe 2 10" xfId="22744" hidden="1"/>
    <cellStyle name="Ausgabe 2 10" xfId="22799" hidden="1"/>
    <cellStyle name="Ausgabe 2 10" xfId="22807" hidden="1"/>
    <cellStyle name="Ausgabe 2 10" xfId="22842" hidden="1"/>
    <cellStyle name="Ausgabe 2 10" xfId="22722" hidden="1"/>
    <cellStyle name="Ausgabe 2 10" xfId="22886" hidden="1"/>
    <cellStyle name="Ausgabe 2 10" xfId="22941" hidden="1"/>
    <cellStyle name="Ausgabe 2 10" xfId="22949" hidden="1"/>
    <cellStyle name="Ausgabe 2 10" xfId="22984" hidden="1"/>
    <cellStyle name="Ausgabe 2 10" xfId="21556" hidden="1"/>
    <cellStyle name="Ausgabe 2 10" xfId="23026" hidden="1"/>
    <cellStyle name="Ausgabe 2 10" xfId="23081" hidden="1"/>
    <cellStyle name="Ausgabe 2 10" xfId="23089" hidden="1"/>
    <cellStyle name="Ausgabe 2 10" xfId="23124" hidden="1"/>
    <cellStyle name="Ausgabe 2 10" xfId="23195" hidden="1"/>
    <cellStyle name="Ausgabe 2 10" xfId="23393" hidden="1"/>
    <cellStyle name="Ausgabe 2 10" xfId="23448" hidden="1"/>
    <cellStyle name="Ausgabe 2 10" xfId="23456" hidden="1"/>
    <cellStyle name="Ausgabe 2 10" xfId="23491" hidden="1"/>
    <cellStyle name="Ausgabe 2 10" xfId="23348" hidden="1"/>
    <cellStyle name="Ausgabe 2 10" xfId="23542" hidden="1"/>
    <cellStyle name="Ausgabe 2 10" xfId="23597" hidden="1"/>
    <cellStyle name="Ausgabe 2 10" xfId="23605" hidden="1"/>
    <cellStyle name="Ausgabe 2 10" xfId="23640" hidden="1"/>
    <cellStyle name="Ausgabe 2 10" xfId="23372" hidden="1"/>
    <cellStyle name="Ausgabe 2 10" xfId="23685" hidden="1"/>
    <cellStyle name="Ausgabe 2 10" xfId="23740" hidden="1"/>
    <cellStyle name="Ausgabe 2 10" xfId="23748" hidden="1"/>
    <cellStyle name="Ausgabe 2 10" xfId="23783" hidden="1"/>
    <cellStyle name="Ausgabe 2 10" xfId="23819" hidden="1"/>
    <cellStyle name="Ausgabe 2 10" xfId="23903" hidden="1"/>
    <cellStyle name="Ausgabe 2 10" xfId="23958" hidden="1"/>
    <cellStyle name="Ausgabe 2 10" xfId="23966" hidden="1"/>
    <cellStyle name="Ausgabe 2 10" xfId="24001" hidden="1"/>
    <cellStyle name="Ausgabe 2 10" xfId="24051" hidden="1"/>
    <cellStyle name="Ausgabe 2 10" xfId="24195" hidden="1"/>
    <cellStyle name="Ausgabe 2 10" xfId="24250" hidden="1"/>
    <cellStyle name="Ausgabe 2 10" xfId="24258" hidden="1"/>
    <cellStyle name="Ausgabe 2 10" xfId="24293" hidden="1"/>
    <cellStyle name="Ausgabe 2 10" xfId="24173" hidden="1"/>
    <cellStyle name="Ausgabe 2 10" xfId="24337" hidden="1"/>
    <cellStyle name="Ausgabe 2 10" xfId="24392" hidden="1"/>
    <cellStyle name="Ausgabe 2 10" xfId="24400" hidden="1"/>
    <cellStyle name="Ausgabe 2 10" xfId="24435" hidden="1"/>
    <cellStyle name="Ausgabe 2 10" xfId="20718" hidden="1"/>
    <cellStyle name="Ausgabe 2 10" xfId="24477" hidden="1"/>
    <cellStyle name="Ausgabe 2 10" xfId="24532" hidden="1"/>
    <cellStyle name="Ausgabe 2 10" xfId="24540" hidden="1"/>
    <cellStyle name="Ausgabe 2 10" xfId="24575" hidden="1"/>
    <cellStyle name="Ausgabe 2 10" xfId="24642" hidden="1"/>
    <cellStyle name="Ausgabe 2 10" xfId="24840" hidden="1"/>
    <cellStyle name="Ausgabe 2 10" xfId="24895" hidden="1"/>
    <cellStyle name="Ausgabe 2 10" xfId="24903" hidden="1"/>
    <cellStyle name="Ausgabe 2 10" xfId="24938" hidden="1"/>
    <cellStyle name="Ausgabe 2 10" xfId="24795" hidden="1"/>
    <cellStyle name="Ausgabe 2 10" xfId="24987" hidden="1"/>
    <cellStyle name="Ausgabe 2 10" xfId="25042" hidden="1"/>
    <cellStyle name="Ausgabe 2 10" xfId="25050" hidden="1"/>
    <cellStyle name="Ausgabe 2 10" xfId="25085" hidden="1"/>
    <cellStyle name="Ausgabe 2 10" xfId="24819" hidden="1"/>
    <cellStyle name="Ausgabe 2 10" xfId="25128" hidden="1"/>
    <cellStyle name="Ausgabe 2 10" xfId="25183" hidden="1"/>
    <cellStyle name="Ausgabe 2 10" xfId="25191" hidden="1"/>
    <cellStyle name="Ausgabe 2 10" xfId="25226" hidden="1"/>
    <cellStyle name="Ausgabe 2 10" xfId="25261" hidden="1"/>
    <cellStyle name="Ausgabe 2 10" xfId="25345" hidden="1"/>
    <cellStyle name="Ausgabe 2 10" xfId="25400" hidden="1"/>
    <cellStyle name="Ausgabe 2 10" xfId="25408" hidden="1"/>
    <cellStyle name="Ausgabe 2 10" xfId="25443" hidden="1"/>
    <cellStyle name="Ausgabe 2 10" xfId="25493" hidden="1"/>
    <cellStyle name="Ausgabe 2 10" xfId="25637" hidden="1"/>
    <cellStyle name="Ausgabe 2 10" xfId="25692" hidden="1"/>
    <cellStyle name="Ausgabe 2 10" xfId="25700" hidden="1"/>
    <cellStyle name="Ausgabe 2 10" xfId="25735" hidden="1"/>
    <cellStyle name="Ausgabe 2 10" xfId="25615" hidden="1"/>
    <cellStyle name="Ausgabe 2 10" xfId="25779" hidden="1"/>
    <cellStyle name="Ausgabe 2 10" xfId="25834" hidden="1"/>
    <cellStyle name="Ausgabe 2 10" xfId="25842" hidden="1"/>
    <cellStyle name="Ausgabe 2 10" xfId="25877" hidden="1"/>
    <cellStyle name="Ausgabe 2 10" xfId="25914" hidden="1"/>
    <cellStyle name="Ausgabe 2 10" xfId="26072" hidden="1"/>
    <cellStyle name="Ausgabe 2 10" xfId="26127" hidden="1"/>
    <cellStyle name="Ausgabe 2 10" xfId="26135" hidden="1"/>
    <cellStyle name="Ausgabe 2 10" xfId="26170" hidden="1"/>
    <cellStyle name="Ausgabe 2 10" xfId="26238" hidden="1"/>
    <cellStyle name="Ausgabe 2 10" xfId="26436" hidden="1"/>
    <cellStyle name="Ausgabe 2 10" xfId="26491" hidden="1"/>
    <cellStyle name="Ausgabe 2 10" xfId="26499" hidden="1"/>
    <cellStyle name="Ausgabe 2 10" xfId="26534" hidden="1"/>
    <cellStyle name="Ausgabe 2 10" xfId="26391" hidden="1"/>
    <cellStyle name="Ausgabe 2 10" xfId="26583" hidden="1"/>
    <cellStyle name="Ausgabe 2 10" xfId="26638" hidden="1"/>
    <cellStyle name="Ausgabe 2 10" xfId="26646" hidden="1"/>
    <cellStyle name="Ausgabe 2 10" xfId="26681" hidden="1"/>
    <cellStyle name="Ausgabe 2 10" xfId="26415" hidden="1"/>
    <cellStyle name="Ausgabe 2 10" xfId="26724" hidden="1"/>
    <cellStyle name="Ausgabe 2 10" xfId="26779" hidden="1"/>
    <cellStyle name="Ausgabe 2 10" xfId="26787" hidden="1"/>
    <cellStyle name="Ausgabe 2 10" xfId="26822" hidden="1"/>
    <cellStyle name="Ausgabe 2 10" xfId="26857" hidden="1"/>
    <cellStyle name="Ausgabe 2 10" xfId="26941" hidden="1"/>
    <cellStyle name="Ausgabe 2 10" xfId="26996" hidden="1"/>
    <cellStyle name="Ausgabe 2 10" xfId="27004" hidden="1"/>
    <cellStyle name="Ausgabe 2 10" xfId="27039" hidden="1"/>
    <cellStyle name="Ausgabe 2 10" xfId="27089" hidden="1"/>
    <cellStyle name="Ausgabe 2 10" xfId="27233" hidden="1"/>
    <cellStyle name="Ausgabe 2 10" xfId="27288" hidden="1"/>
    <cellStyle name="Ausgabe 2 10" xfId="27296" hidden="1"/>
    <cellStyle name="Ausgabe 2 10" xfId="27331" hidden="1"/>
    <cellStyle name="Ausgabe 2 10" xfId="27211" hidden="1"/>
    <cellStyle name="Ausgabe 2 10" xfId="27375" hidden="1"/>
    <cellStyle name="Ausgabe 2 10" xfId="27430" hidden="1"/>
    <cellStyle name="Ausgabe 2 10" xfId="27438" hidden="1"/>
    <cellStyle name="Ausgabe 2 10" xfId="27473" hidden="1"/>
    <cellStyle name="Ausgabe 2 10" xfId="26064" hidden="1"/>
    <cellStyle name="Ausgabe 2 10" xfId="27515" hidden="1"/>
    <cellStyle name="Ausgabe 2 10" xfId="27570" hidden="1"/>
    <cellStyle name="Ausgabe 2 10" xfId="27578" hidden="1"/>
    <cellStyle name="Ausgabe 2 10" xfId="27613" hidden="1"/>
    <cellStyle name="Ausgabe 2 10" xfId="27680" hidden="1"/>
    <cellStyle name="Ausgabe 2 10" xfId="27878" hidden="1"/>
    <cellStyle name="Ausgabe 2 10" xfId="27933" hidden="1"/>
    <cellStyle name="Ausgabe 2 10" xfId="27941" hidden="1"/>
    <cellStyle name="Ausgabe 2 10" xfId="27976" hidden="1"/>
    <cellStyle name="Ausgabe 2 10" xfId="27833" hidden="1"/>
    <cellStyle name="Ausgabe 2 10" xfId="28025" hidden="1"/>
    <cellStyle name="Ausgabe 2 10" xfId="28080" hidden="1"/>
    <cellStyle name="Ausgabe 2 10" xfId="28088" hidden="1"/>
    <cellStyle name="Ausgabe 2 10" xfId="28123" hidden="1"/>
    <cellStyle name="Ausgabe 2 10" xfId="27857" hidden="1"/>
    <cellStyle name="Ausgabe 2 10" xfId="28166" hidden="1"/>
    <cellStyle name="Ausgabe 2 10" xfId="28221" hidden="1"/>
    <cellStyle name="Ausgabe 2 10" xfId="28229" hidden="1"/>
    <cellStyle name="Ausgabe 2 10" xfId="28264" hidden="1"/>
    <cellStyle name="Ausgabe 2 10" xfId="28299" hidden="1"/>
    <cellStyle name="Ausgabe 2 10" xfId="28383" hidden="1"/>
    <cellStyle name="Ausgabe 2 10" xfId="28438" hidden="1"/>
    <cellStyle name="Ausgabe 2 10" xfId="28446" hidden="1"/>
    <cellStyle name="Ausgabe 2 10" xfId="28481" hidden="1"/>
    <cellStyle name="Ausgabe 2 10" xfId="28531" hidden="1"/>
    <cellStyle name="Ausgabe 2 10" xfId="28675" hidden="1"/>
    <cellStyle name="Ausgabe 2 10" xfId="28730" hidden="1"/>
    <cellStyle name="Ausgabe 2 10" xfId="28738" hidden="1"/>
    <cellStyle name="Ausgabe 2 10" xfId="28773" hidden="1"/>
    <cellStyle name="Ausgabe 2 10" xfId="28653" hidden="1"/>
    <cellStyle name="Ausgabe 2 10" xfId="28817" hidden="1"/>
    <cellStyle name="Ausgabe 2 10" xfId="28872" hidden="1"/>
    <cellStyle name="Ausgabe 2 10" xfId="28880" hidden="1"/>
    <cellStyle name="Ausgabe 2 10" xfId="28915" hidden="1"/>
    <cellStyle name="Ausgabe 2 10" xfId="28951" hidden="1"/>
    <cellStyle name="Ausgabe 2 10" xfId="29035" hidden="1"/>
    <cellStyle name="Ausgabe 2 10" xfId="29090" hidden="1"/>
    <cellStyle name="Ausgabe 2 10" xfId="29098" hidden="1"/>
    <cellStyle name="Ausgabe 2 10" xfId="29133" hidden="1"/>
    <cellStyle name="Ausgabe 2 10" xfId="29200" hidden="1"/>
    <cellStyle name="Ausgabe 2 10" xfId="29398" hidden="1"/>
    <cellStyle name="Ausgabe 2 10" xfId="29453" hidden="1"/>
    <cellStyle name="Ausgabe 2 10" xfId="29461" hidden="1"/>
    <cellStyle name="Ausgabe 2 10" xfId="29496" hidden="1"/>
    <cellStyle name="Ausgabe 2 10" xfId="29353" hidden="1"/>
    <cellStyle name="Ausgabe 2 10" xfId="29545" hidden="1"/>
    <cellStyle name="Ausgabe 2 10" xfId="29600" hidden="1"/>
    <cellStyle name="Ausgabe 2 10" xfId="29608" hidden="1"/>
    <cellStyle name="Ausgabe 2 10" xfId="29643" hidden="1"/>
    <cellStyle name="Ausgabe 2 10" xfId="29377" hidden="1"/>
    <cellStyle name="Ausgabe 2 10" xfId="29686" hidden="1"/>
    <cellStyle name="Ausgabe 2 10" xfId="29741" hidden="1"/>
    <cellStyle name="Ausgabe 2 10" xfId="29749" hidden="1"/>
    <cellStyle name="Ausgabe 2 10" xfId="29784" hidden="1"/>
    <cellStyle name="Ausgabe 2 10" xfId="29819" hidden="1"/>
    <cellStyle name="Ausgabe 2 10" xfId="29903" hidden="1"/>
    <cellStyle name="Ausgabe 2 10" xfId="29958" hidden="1"/>
    <cellStyle name="Ausgabe 2 10" xfId="29966" hidden="1"/>
    <cellStyle name="Ausgabe 2 10" xfId="30001" hidden="1"/>
    <cellStyle name="Ausgabe 2 10" xfId="30051" hidden="1"/>
    <cellStyle name="Ausgabe 2 10" xfId="30195" hidden="1"/>
    <cellStyle name="Ausgabe 2 10" xfId="30250" hidden="1"/>
    <cellStyle name="Ausgabe 2 10" xfId="30258" hidden="1"/>
    <cellStyle name="Ausgabe 2 10" xfId="30293" hidden="1"/>
    <cellStyle name="Ausgabe 2 10" xfId="30173" hidden="1"/>
    <cellStyle name="Ausgabe 2 10" xfId="30337" hidden="1"/>
    <cellStyle name="Ausgabe 2 10" xfId="30392" hidden="1"/>
    <cellStyle name="Ausgabe 2 10" xfId="30400" hidden="1"/>
    <cellStyle name="Ausgabe 2 10" xfId="30435" hidden="1"/>
    <cellStyle name="Ausgabe 2 10" xfId="30470" hidden="1"/>
    <cellStyle name="Ausgabe 2 10" xfId="30554" hidden="1"/>
    <cellStyle name="Ausgabe 2 10" xfId="30609" hidden="1"/>
    <cellStyle name="Ausgabe 2 10" xfId="30617" hidden="1"/>
    <cellStyle name="Ausgabe 2 10" xfId="30652" hidden="1"/>
    <cellStyle name="Ausgabe 2 10" xfId="30707" hidden="1"/>
    <cellStyle name="Ausgabe 2 10" xfId="30945" hidden="1"/>
    <cellStyle name="Ausgabe 2 10" xfId="31000" hidden="1"/>
    <cellStyle name="Ausgabe 2 10" xfId="31008" hidden="1"/>
    <cellStyle name="Ausgabe 2 10" xfId="31043" hidden="1"/>
    <cellStyle name="Ausgabe 2 10" xfId="31110" hidden="1"/>
    <cellStyle name="Ausgabe 2 10" xfId="31254" hidden="1"/>
    <cellStyle name="Ausgabe 2 10" xfId="31309" hidden="1"/>
    <cellStyle name="Ausgabe 2 10" xfId="31317" hidden="1"/>
    <cellStyle name="Ausgabe 2 10" xfId="31352" hidden="1"/>
    <cellStyle name="Ausgabe 2 10" xfId="31232" hidden="1"/>
    <cellStyle name="Ausgabe 2 10" xfId="31398" hidden="1"/>
    <cellStyle name="Ausgabe 2 10" xfId="31453" hidden="1"/>
    <cellStyle name="Ausgabe 2 10" xfId="31461" hidden="1"/>
    <cellStyle name="Ausgabe 2 10" xfId="31496" hidden="1"/>
    <cellStyle name="Ausgabe 2 10" xfId="30936" hidden="1"/>
    <cellStyle name="Ausgabe 2 10" xfId="31555" hidden="1"/>
    <cellStyle name="Ausgabe 2 10" xfId="31610" hidden="1"/>
    <cellStyle name="Ausgabe 2 10" xfId="31618" hidden="1"/>
    <cellStyle name="Ausgabe 2 10" xfId="31653" hidden="1"/>
    <cellStyle name="Ausgabe 2 10" xfId="31726" hidden="1"/>
    <cellStyle name="Ausgabe 2 10" xfId="31925" hidden="1"/>
    <cellStyle name="Ausgabe 2 10" xfId="31980" hidden="1"/>
    <cellStyle name="Ausgabe 2 10" xfId="31988" hidden="1"/>
    <cellStyle name="Ausgabe 2 10" xfId="32023" hidden="1"/>
    <cellStyle name="Ausgabe 2 10" xfId="31879" hidden="1"/>
    <cellStyle name="Ausgabe 2 10" xfId="32074" hidden="1"/>
    <cellStyle name="Ausgabe 2 10" xfId="32129" hidden="1"/>
    <cellStyle name="Ausgabe 2 10" xfId="32137" hidden="1"/>
    <cellStyle name="Ausgabe 2 10" xfId="32172" hidden="1"/>
    <cellStyle name="Ausgabe 2 10" xfId="31904" hidden="1"/>
    <cellStyle name="Ausgabe 2 10" xfId="32217" hidden="1"/>
    <cellStyle name="Ausgabe 2 10" xfId="32272" hidden="1"/>
    <cellStyle name="Ausgabe 2 10" xfId="32280" hidden="1"/>
    <cellStyle name="Ausgabe 2 10" xfId="32315" hidden="1"/>
    <cellStyle name="Ausgabe 2 10" xfId="32352" hidden="1"/>
    <cellStyle name="Ausgabe 2 10" xfId="32436" hidden="1"/>
    <cellStyle name="Ausgabe 2 10" xfId="32491" hidden="1"/>
    <cellStyle name="Ausgabe 2 10" xfId="32499" hidden="1"/>
    <cellStyle name="Ausgabe 2 10" xfId="32534" hidden="1"/>
    <cellStyle name="Ausgabe 2 10" xfId="32584" hidden="1"/>
    <cellStyle name="Ausgabe 2 10" xfId="32728" hidden="1"/>
    <cellStyle name="Ausgabe 2 10" xfId="32783" hidden="1"/>
    <cellStyle name="Ausgabe 2 10" xfId="32791" hidden="1"/>
    <cellStyle name="Ausgabe 2 10" xfId="32826" hidden="1"/>
    <cellStyle name="Ausgabe 2 10" xfId="32706" hidden="1"/>
    <cellStyle name="Ausgabe 2 10" xfId="32870" hidden="1"/>
    <cellStyle name="Ausgabe 2 10" xfId="32925" hidden="1"/>
    <cellStyle name="Ausgabe 2 10" xfId="32933" hidden="1"/>
    <cellStyle name="Ausgabe 2 10" xfId="32968" hidden="1"/>
    <cellStyle name="Ausgabe 2 10" xfId="31540" hidden="1"/>
    <cellStyle name="Ausgabe 2 10" xfId="33010" hidden="1"/>
    <cellStyle name="Ausgabe 2 10" xfId="33065" hidden="1"/>
    <cellStyle name="Ausgabe 2 10" xfId="33073" hidden="1"/>
    <cellStyle name="Ausgabe 2 10" xfId="33108" hidden="1"/>
    <cellStyle name="Ausgabe 2 10" xfId="33178" hidden="1"/>
    <cellStyle name="Ausgabe 2 10" xfId="33376" hidden="1"/>
    <cellStyle name="Ausgabe 2 10" xfId="33431" hidden="1"/>
    <cellStyle name="Ausgabe 2 10" xfId="33439" hidden="1"/>
    <cellStyle name="Ausgabe 2 10" xfId="33474" hidden="1"/>
    <cellStyle name="Ausgabe 2 10" xfId="33331" hidden="1"/>
    <cellStyle name="Ausgabe 2 10" xfId="33525" hidden="1"/>
    <cellStyle name="Ausgabe 2 10" xfId="33580" hidden="1"/>
    <cellStyle name="Ausgabe 2 10" xfId="33588" hidden="1"/>
    <cellStyle name="Ausgabe 2 10" xfId="33623" hidden="1"/>
    <cellStyle name="Ausgabe 2 10" xfId="33355" hidden="1"/>
    <cellStyle name="Ausgabe 2 10" xfId="33668" hidden="1"/>
    <cellStyle name="Ausgabe 2 10" xfId="33723" hidden="1"/>
    <cellStyle name="Ausgabe 2 10" xfId="33731" hidden="1"/>
    <cellStyle name="Ausgabe 2 10" xfId="33766" hidden="1"/>
    <cellStyle name="Ausgabe 2 10" xfId="33802" hidden="1"/>
    <cellStyle name="Ausgabe 2 10" xfId="33886" hidden="1"/>
    <cellStyle name="Ausgabe 2 10" xfId="33941" hidden="1"/>
    <cellStyle name="Ausgabe 2 10" xfId="33949" hidden="1"/>
    <cellStyle name="Ausgabe 2 10" xfId="33984" hidden="1"/>
    <cellStyle name="Ausgabe 2 10" xfId="34034" hidden="1"/>
    <cellStyle name="Ausgabe 2 10" xfId="34178" hidden="1"/>
    <cellStyle name="Ausgabe 2 10" xfId="34233" hidden="1"/>
    <cellStyle name="Ausgabe 2 10" xfId="34241" hidden="1"/>
    <cellStyle name="Ausgabe 2 10" xfId="34276" hidden="1"/>
    <cellStyle name="Ausgabe 2 10" xfId="34156" hidden="1"/>
    <cellStyle name="Ausgabe 2 10" xfId="34320" hidden="1"/>
    <cellStyle name="Ausgabe 2 10" xfId="34375" hidden="1"/>
    <cellStyle name="Ausgabe 2 10" xfId="34383" hidden="1"/>
    <cellStyle name="Ausgabe 2 10" xfId="34418" hidden="1"/>
    <cellStyle name="Ausgabe 2 10" xfId="30702" hidden="1"/>
    <cellStyle name="Ausgabe 2 10" xfId="34460" hidden="1"/>
    <cellStyle name="Ausgabe 2 10" xfId="34515" hidden="1"/>
    <cellStyle name="Ausgabe 2 10" xfId="34523" hidden="1"/>
    <cellStyle name="Ausgabe 2 10" xfId="34558" hidden="1"/>
    <cellStyle name="Ausgabe 2 10" xfId="34625" hidden="1"/>
    <cellStyle name="Ausgabe 2 10" xfId="34823" hidden="1"/>
    <cellStyle name="Ausgabe 2 10" xfId="34878" hidden="1"/>
    <cellStyle name="Ausgabe 2 10" xfId="34886" hidden="1"/>
    <cellStyle name="Ausgabe 2 10" xfId="34921" hidden="1"/>
    <cellStyle name="Ausgabe 2 10" xfId="34778" hidden="1"/>
    <cellStyle name="Ausgabe 2 10" xfId="34970" hidden="1"/>
    <cellStyle name="Ausgabe 2 10" xfId="35025" hidden="1"/>
    <cellStyle name="Ausgabe 2 10" xfId="35033" hidden="1"/>
    <cellStyle name="Ausgabe 2 10" xfId="35068" hidden="1"/>
    <cellStyle name="Ausgabe 2 10" xfId="34802" hidden="1"/>
    <cellStyle name="Ausgabe 2 10" xfId="35111" hidden="1"/>
    <cellStyle name="Ausgabe 2 10" xfId="35166" hidden="1"/>
    <cellStyle name="Ausgabe 2 10" xfId="35174" hidden="1"/>
    <cellStyle name="Ausgabe 2 10" xfId="35209" hidden="1"/>
    <cellStyle name="Ausgabe 2 10" xfId="35244" hidden="1"/>
    <cellStyle name="Ausgabe 2 10" xfId="35328" hidden="1"/>
    <cellStyle name="Ausgabe 2 10" xfId="35383" hidden="1"/>
    <cellStyle name="Ausgabe 2 10" xfId="35391" hidden="1"/>
    <cellStyle name="Ausgabe 2 10" xfId="35426" hidden="1"/>
    <cellStyle name="Ausgabe 2 10" xfId="35476" hidden="1"/>
    <cellStyle name="Ausgabe 2 10" xfId="35620" hidden="1"/>
    <cellStyle name="Ausgabe 2 10" xfId="35675" hidden="1"/>
    <cellStyle name="Ausgabe 2 10" xfId="35683" hidden="1"/>
    <cellStyle name="Ausgabe 2 10" xfId="35718" hidden="1"/>
    <cellStyle name="Ausgabe 2 10" xfId="35598" hidden="1"/>
    <cellStyle name="Ausgabe 2 10" xfId="35762" hidden="1"/>
    <cellStyle name="Ausgabe 2 10" xfId="35817" hidden="1"/>
    <cellStyle name="Ausgabe 2 10" xfId="35825" hidden="1"/>
    <cellStyle name="Ausgabe 2 10" xfId="35860" hidden="1"/>
    <cellStyle name="Ausgabe 2 10" xfId="35897" hidden="1"/>
    <cellStyle name="Ausgabe 2 10" xfId="36055" hidden="1"/>
    <cellStyle name="Ausgabe 2 10" xfId="36110" hidden="1"/>
    <cellStyle name="Ausgabe 2 10" xfId="36118" hidden="1"/>
    <cellStyle name="Ausgabe 2 10" xfId="36153" hidden="1"/>
    <cellStyle name="Ausgabe 2 10" xfId="36221" hidden="1"/>
    <cellStyle name="Ausgabe 2 10" xfId="36419" hidden="1"/>
    <cellStyle name="Ausgabe 2 10" xfId="36474" hidden="1"/>
    <cellStyle name="Ausgabe 2 10" xfId="36482" hidden="1"/>
    <cellStyle name="Ausgabe 2 10" xfId="36517" hidden="1"/>
    <cellStyle name="Ausgabe 2 10" xfId="36374" hidden="1"/>
    <cellStyle name="Ausgabe 2 10" xfId="36566" hidden="1"/>
    <cellStyle name="Ausgabe 2 10" xfId="36621" hidden="1"/>
    <cellStyle name="Ausgabe 2 10" xfId="36629" hidden="1"/>
    <cellStyle name="Ausgabe 2 10" xfId="36664" hidden="1"/>
    <cellStyle name="Ausgabe 2 10" xfId="36398" hidden="1"/>
    <cellStyle name="Ausgabe 2 10" xfId="36707" hidden="1"/>
    <cellStyle name="Ausgabe 2 10" xfId="36762" hidden="1"/>
    <cellStyle name="Ausgabe 2 10" xfId="36770" hidden="1"/>
    <cellStyle name="Ausgabe 2 10" xfId="36805" hidden="1"/>
    <cellStyle name="Ausgabe 2 10" xfId="36840" hidden="1"/>
    <cellStyle name="Ausgabe 2 10" xfId="36924" hidden="1"/>
    <cellStyle name="Ausgabe 2 10" xfId="36979" hidden="1"/>
    <cellStyle name="Ausgabe 2 10" xfId="36987" hidden="1"/>
    <cellStyle name="Ausgabe 2 10" xfId="37022" hidden="1"/>
    <cellStyle name="Ausgabe 2 10" xfId="37072" hidden="1"/>
    <cellStyle name="Ausgabe 2 10" xfId="37216" hidden="1"/>
    <cellStyle name="Ausgabe 2 10" xfId="37271" hidden="1"/>
    <cellStyle name="Ausgabe 2 10" xfId="37279" hidden="1"/>
    <cellStyle name="Ausgabe 2 10" xfId="37314" hidden="1"/>
    <cellStyle name="Ausgabe 2 10" xfId="37194" hidden="1"/>
    <cellStyle name="Ausgabe 2 10" xfId="37358" hidden="1"/>
    <cellStyle name="Ausgabe 2 10" xfId="37413" hidden="1"/>
    <cellStyle name="Ausgabe 2 10" xfId="37421" hidden="1"/>
    <cellStyle name="Ausgabe 2 10" xfId="37456" hidden="1"/>
    <cellStyle name="Ausgabe 2 10" xfId="36047" hidden="1"/>
    <cellStyle name="Ausgabe 2 10" xfId="37498" hidden="1"/>
    <cellStyle name="Ausgabe 2 10" xfId="37553" hidden="1"/>
    <cellStyle name="Ausgabe 2 10" xfId="37561" hidden="1"/>
    <cellStyle name="Ausgabe 2 10" xfId="37596" hidden="1"/>
    <cellStyle name="Ausgabe 2 10" xfId="37663" hidden="1"/>
    <cellStyle name="Ausgabe 2 10" xfId="37861" hidden="1"/>
    <cellStyle name="Ausgabe 2 10" xfId="37916" hidden="1"/>
    <cellStyle name="Ausgabe 2 10" xfId="37924" hidden="1"/>
    <cellStyle name="Ausgabe 2 10" xfId="37959" hidden="1"/>
    <cellStyle name="Ausgabe 2 10" xfId="37816" hidden="1"/>
    <cellStyle name="Ausgabe 2 10" xfId="38008" hidden="1"/>
    <cellStyle name="Ausgabe 2 10" xfId="38063" hidden="1"/>
    <cellStyle name="Ausgabe 2 10" xfId="38071" hidden="1"/>
    <cellStyle name="Ausgabe 2 10" xfId="38106" hidden="1"/>
    <cellStyle name="Ausgabe 2 10" xfId="37840" hidden="1"/>
    <cellStyle name="Ausgabe 2 10" xfId="38149" hidden="1"/>
    <cellStyle name="Ausgabe 2 10" xfId="38204" hidden="1"/>
    <cellStyle name="Ausgabe 2 10" xfId="38212" hidden="1"/>
    <cellStyle name="Ausgabe 2 10" xfId="38247" hidden="1"/>
    <cellStyle name="Ausgabe 2 10" xfId="38282" hidden="1"/>
    <cellStyle name="Ausgabe 2 10" xfId="38366" hidden="1"/>
    <cellStyle name="Ausgabe 2 10" xfId="38421" hidden="1"/>
    <cellStyle name="Ausgabe 2 10" xfId="38429" hidden="1"/>
    <cellStyle name="Ausgabe 2 10" xfId="38464" hidden="1"/>
    <cellStyle name="Ausgabe 2 10" xfId="38514" hidden="1"/>
    <cellStyle name="Ausgabe 2 10" xfId="38658" hidden="1"/>
    <cellStyle name="Ausgabe 2 10" xfId="38713" hidden="1"/>
    <cellStyle name="Ausgabe 2 10" xfId="38721" hidden="1"/>
    <cellStyle name="Ausgabe 2 10" xfId="38756" hidden="1"/>
    <cellStyle name="Ausgabe 2 10" xfId="38636" hidden="1"/>
    <cellStyle name="Ausgabe 2 10" xfId="38800" hidden="1"/>
    <cellStyle name="Ausgabe 2 10" xfId="38855" hidden="1"/>
    <cellStyle name="Ausgabe 2 10" xfId="38863" hidden="1"/>
    <cellStyle name="Ausgabe 2 10" xfId="38898" hidden="1"/>
    <cellStyle name="Ausgabe 2 10" xfId="38934" hidden="1"/>
    <cellStyle name="Ausgabe 2 10" xfId="39038" hidden="1"/>
    <cellStyle name="Ausgabe 2 10" xfId="39093" hidden="1"/>
    <cellStyle name="Ausgabe 2 10" xfId="39101" hidden="1"/>
    <cellStyle name="Ausgabe 2 10" xfId="39136" hidden="1"/>
    <cellStyle name="Ausgabe 2 10" xfId="39203" hidden="1"/>
    <cellStyle name="Ausgabe 2 10" xfId="39401" hidden="1"/>
    <cellStyle name="Ausgabe 2 10" xfId="39456" hidden="1"/>
    <cellStyle name="Ausgabe 2 10" xfId="39464" hidden="1"/>
    <cellStyle name="Ausgabe 2 10" xfId="39499" hidden="1"/>
    <cellStyle name="Ausgabe 2 10" xfId="39356" hidden="1"/>
    <cellStyle name="Ausgabe 2 10" xfId="39548" hidden="1"/>
    <cellStyle name="Ausgabe 2 10" xfId="39603" hidden="1"/>
    <cellStyle name="Ausgabe 2 10" xfId="39611" hidden="1"/>
    <cellStyle name="Ausgabe 2 10" xfId="39646" hidden="1"/>
    <cellStyle name="Ausgabe 2 10" xfId="39380" hidden="1"/>
    <cellStyle name="Ausgabe 2 10" xfId="39689" hidden="1"/>
    <cellStyle name="Ausgabe 2 10" xfId="39744" hidden="1"/>
    <cellStyle name="Ausgabe 2 10" xfId="39752" hidden="1"/>
    <cellStyle name="Ausgabe 2 10" xfId="39787" hidden="1"/>
    <cellStyle name="Ausgabe 2 10" xfId="39822" hidden="1"/>
    <cellStyle name="Ausgabe 2 10" xfId="39906" hidden="1"/>
    <cellStyle name="Ausgabe 2 10" xfId="39961" hidden="1"/>
    <cellStyle name="Ausgabe 2 10" xfId="39969" hidden="1"/>
    <cellStyle name="Ausgabe 2 10" xfId="40004" hidden="1"/>
    <cellStyle name="Ausgabe 2 10" xfId="40054" hidden="1"/>
    <cellStyle name="Ausgabe 2 10" xfId="40198" hidden="1"/>
    <cellStyle name="Ausgabe 2 10" xfId="40253" hidden="1"/>
    <cellStyle name="Ausgabe 2 10" xfId="40261" hidden="1"/>
    <cellStyle name="Ausgabe 2 10" xfId="40296" hidden="1"/>
    <cellStyle name="Ausgabe 2 10" xfId="40176" hidden="1"/>
    <cellStyle name="Ausgabe 2 10" xfId="40340" hidden="1"/>
    <cellStyle name="Ausgabe 2 10" xfId="40395" hidden="1"/>
    <cellStyle name="Ausgabe 2 10" xfId="40403" hidden="1"/>
    <cellStyle name="Ausgabe 2 10" xfId="40438" hidden="1"/>
    <cellStyle name="Ausgabe 2 10" xfId="40473" hidden="1"/>
    <cellStyle name="Ausgabe 2 10" xfId="40557" hidden="1"/>
    <cellStyle name="Ausgabe 2 10" xfId="40612" hidden="1"/>
    <cellStyle name="Ausgabe 2 10" xfId="40620" hidden="1"/>
    <cellStyle name="Ausgabe 2 10" xfId="40655" hidden="1"/>
    <cellStyle name="Ausgabe 2 10" xfId="40710" hidden="1"/>
    <cellStyle name="Ausgabe 2 10" xfId="40948" hidden="1"/>
    <cellStyle name="Ausgabe 2 10" xfId="41003" hidden="1"/>
    <cellStyle name="Ausgabe 2 10" xfId="41011" hidden="1"/>
    <cellStyle name="Ausgabe 2 10" xfId="41046" hidden="1"/>
    <cellStyle name="Ausgabe 2 10" xfId="41113" hidden="1"/>
    <cellStyle name="Ausgabe 2 10" xfId="41257" hidden="1"/>
    <cellStyle name="Ausgabe 2 10" xfId="41312" hidden="1"/>
    <cellStyle name="Ausgabe 2 10" xfId="41320" hidden="1"/>
    <cellStyle name="Ausgabe 2 10" xfId="41355" hidden="1"/>
    <cellStyle name="Ausgabe 2 10" xfId="41235" hidden="1"/>
    <cellStyle name="Ausgabe 2 10" xfId="41401" hidden="1"/>
    <cellStyle name="Ausgabe 2 10" xfId="41456" hidden="1"/>
    <cellStyle name="Ausgabe 2 10" xfId="41464" hidden="1"/>
    <cellStyle name="Ausgabe 2 10" xfId="41499" hidden="1"/>
    <cellStyle name="Ausgabe 2 10" xfId="40939" hidden="1"/>
    <cellStyle name="Ausgabe 2 10" xfId="41558" hidden="1"/>
    <cellStyle name="Ausgabe 2 10" xfId="41613" hidden="1"/>
    <cellStyle name="Ausgabe 2 10" xfId="41621" hidden="1"/>
    <cellStyle name="Ausgabe 2 10" xfId="41656" hidden="1"/>
    <cellStyle name="Ausgabe 2 10" xfId="41729" hidden="1"/>
    <cellStyle name="Ausgabe 2 10" xfId="41928" hidden="1"/>
    <cellStyle name="Ausgabe 2 10" xfId="41983" hidden="1"/>
    <cellStyle name="Ausgabe 2 10" xfId="41991" hidden="1"/>
    <cellStyle name="Ausgabe 2 10" xfId="42026" hidden="1"/>
    <cellStyle name="Ausgabe 2 10" xfId="41882" hidden="1"/>
    <cellStyle name="Ausgabe 2 10" xfId="42077" hidden="1"/>
    <cellStyle name="Ausgabe 2 10" xfId="42132" hidden="1"/>
    <cellStyle name="Ausgabe 2 10" xfId="42140" hidden="1"/>
    <cellStyle name="Ausgabe 2 10" xfId="42175" hidden="1"/>
    <cellStyle name="Ausgabe 2 10" xfId="41907" hidden="1"/>
    <cellStyle name="Ausgabe 2 10" xfId="42220" hidden="1"/>
    <cellStyle name="Ausgabe 2 10" xfId="42275" hidden="1"/>
    <cellStyle name="Ausgabe 2 10" xfId="42283" hidden="1"/>
    <cellStyle name="Ausgabe 2 10" xfId="42318" hidden="1"/>
    <cellStyle name="Ausgabe 2 10" xfId="42355" hidden="1"/>
    <cellStyle name="Ausgabe 2 10" xfId="42439" hidden="1"/>
    <cellStyle name="Ausgabe 2 10" xfId="42494" hidden="1"/>
    <cellStyle name="Ausgabe 2 10" xfId="42502" hidden="1"/>
    <cellStyle name="Ausgabe 2 10" xfId="42537" hidden="1"/>
    <cellStyle name="Ausgabe 2 10" xfId="42587" hidden="1"/>
    <cellStyle name="Ausgabe 2 10" xfId="42731" hidden="1"/>
    <cellStyle name="Ausgabe 2 10" xfId="42786" hidden="1"/>
    <cellStyle name="Ausgabe 2 10" xfId="42794" hidden="1"/>
    <cellStyle name="Ausgabe 2 10" xfId="42829" hidden="1"/>
    <cellStyle name="Ausgabe 2 10" xfId="42709" hidden="1"/>
    <cellStyle name="Ausgabe 2 10" xfId="42873" hidden="1"/>
    <cellStyle name="Ausgabe 2 10" xfId="42928" hidden="1"/>
    <cellStyle name="Ausgabe 2 10" xfId="42936" hidden="1"/>
    <cellStyle name="Ausgabe 2 10" xfId="42971" hidden="1"/>
    <cellStyle name="Ausgabe 2 10" xfId="41543" hidden="1"/>
    <cellStyle name="Ausgabe 2 10" xfId="43013" hidden="1"/>
    <cellStyle name="Ausgabe 2 10" xfId="43068" hidden="1"/>
    <cellStyle name="Ausgabe 2 10" xfId="43076" hidden="1"/>
    <cellStyle name="Ausgabe 2 10" xfId="43111" hidden="1"/>
    <cellStyle name="Ausgabe 2 10" xfId="43181" hidden="1"/>
    <cellStyle name="Ausgabe 2 10" xfId="43379" hidden="1"/>
    <cellStyle name="Ausgabe 2 10" xfId="43434" hidden="1"/>
    <cellStyle name="Ausgabe 2 10" xfId="43442" hidden="1"/>
    <cellStyle name="Ausgabe 2 10" xfId="43477" hidden="1"/>
    <cellStyle name="Ausgabe 2 10" xfId="43334" hidden="1"/>
    <cellStyle name="Ausgabe 2 10" xfId="43528" hidden="1"/>
    <cellStyle name="Ausgabe 2 10" xfId="43583" hidden="1"/>
    <cellStyle name="Ausgabe 2 10" xfId="43591" hidden="1"/>
    <cellStyle name="Ausgabe 2 10" xfId="43626" hidden="1"/>
    <cellStyle name="Ausgabe 2 10" xfId="43358" hidden="1"/>
    <cellStyle name="Ausgabe 2 10" xfId="43671" hidden="1"/>
    <cellStyle name="Ausgabe 2 10" xfId="43726" hidden="1"/>
    <cellStyle name="Ausgabe 2 10" xfId="43734" hidden="1"/>
    <cellStyle name="Ausgabe 2 10" xfId="43769" hidden="1"/>
    <cellStyle name="Ausgabe 2 10" xfId="43805" hidden="1"/>
    <cellStyle name="Ausgabe 2 10" xfId="43889" hidden="1"/>
    <cellStyle name="Ausgabe 2 10" xfId="43944" hidden="1"/>
    <cellStyle name="Ausgabe 2 10" xfId="43952" hidden="1"/>
    <cellStyle name="Ausgabe 2 10" xfId="43987" hidden="1"/>
    <cellStyle name="Ausgabe 2 10" xfId="44037" hidden="1"/>
    <cellStyle name="Ausgabe 2 10" xfId="44181" hidden="1"/>
    <cellStyle name="Ausgabe 2 10" xfId="44236" hidden="1"/>
    <cellStyle name="Ausgabe 2 10" xfId="44244" hidden="1"/>
    <cellStyle name="Ausgabe 2 10" xfId="44279" hidden="1"/>
    <cellStyle name="Ausgabe 2 10" xfId="44159" hidden="1"/>
    <cellStyle name="Ausgabe 2 10" xfId="44323" hidden="1"/>
    <cellStyle name="Ausgabe 2 10" xfId="44378" hidden="1"/>
    <cellStyle name="Ausgabe 2 10" xfId="44386" hidden="1"/>
    <cellStyle name="Ausgabe 2 10" xfId="44421" hidden="1"/>
    <cellStyle name="Ausgabe 2 10" xfId="40705" hidden="1"/>
    <cellStyle name="Ausgabe 2 10" xfId="44463" hidden="1"/>
    <cellStyle name="Ausgabe 2 10" xfId="44518" hidden="1"/>
    <cellStyle name="Ausgabe 2 10" xfId="44526" hidden="1"/>
    <cellStyle name="Ausgabe 2 10" xfId="44561" hidden="1"/>
    <cellStyle name="Ausgabe 2 10" xfId="44628" hidden="1"/>
    <cellStyle name="Ausgabe 2 10" xfId="44826" hidden="1"/>
    <cellStyle name="Ausgabe 2 10" xfId="44881" hidden="1"/>
    <cellStyle name="Ausgabe 2 10" xfId="44889" hidden="1"/>
    <cellStyle name="Ausgabe 2 10" xfId="44924" hidden="1"/>
    <cellStyle name="Ausgabe 2 10" xfId="44781" hidden="1"/>
    <cellStyle name="Ausgabe 2 10" xfId="44973" hidden="1"/>
    <cellStyle name="Ausgabe 2 10" xfId="45028" hidden="1"/>
    <cellStyle name="Ausgabe 2 10" xfId="45036" hidden="1"/>
    <cellStyle name="Ausgabe 2 10" xfId="45071" hidden="1"/>
    <cellStyle name="Ausgabe 2 10" xfId="44805" hidden="1"/>
    <cellStyle name="Ausgabe 2 10" xfId="45114" hidden="1"/>
    <cellStyle name="Ausgabe 2 10" xfId="45169" hidden="1"/>
    <cellStyle name="Ausgabe 2 10" xfId="45177" hidden="1"/>
    <cellStyle name="Ausgabe 2 10" xfId="45212" hidden="1"/>
    <cellStyle name="Ausgabe 2 10" xfId="45247" hidden="1"/>
    <cellStyle name="Ausgabe 2 10" xfId="45331" hidden="1"/>
    <cellStyle name="Ausgabe 2 10" xfId="45386" hidden="1"/>
    <cellStyle name="Ausgabe 2 10" xfId="45394" hidden="1"/>
    <cellStyle name="Ausgabe 2 10" xfId="45429" hidden="1"/>
    <cellStyle name="Ausgabe 2 10" xfId="45479" hidden="1"/>
    <cellStyle name="Ausgabe 2 10" xfId="45623" hidden="1"/>
    <cellStyle name="Ausgabe 2 10" xfId="45678" hidden="1"/>
    <cellStyle name="Ausgabe 2 10" xfId="45686" hidden="1"/>
    <cellStyle name="Ausgabe 2 10" xfId="45721" hidden="1"/>
    <cellStyle name="Ausgabe 2 10" xfId="45601" hidden="1"/>
    <cellStyle name="Ausgabe 2 10" xfId="45765" hidden="1"/>
    <cellStyle name="Ausgabe 2 10" xfId="45820" hidden="1"/>
    <cellStyle name="Ausgabe 2 10" xfId="45828" hidden="1"/>
    <cellStyle name="Ausgabe 2 10" xfId="45863" hidden="1"/>
    <cellStyle name="Ausgabe 2 10" xfId="45900" hidden="1"/>
    <cellStyle name="Ausgabe 2 10" xfId="46058" hidden="1"/>
    <cellStyle name="Ausgabe 2 10" xfId="46113" hidden="1"/>
    <cellStyle name="Ausgabe 2 10" xfId="46121" hidden="1"/>
    <cellStyle name="Ausgabe 2 10" xfId="46156" hidden="1"/>
    <cellStyle name="Ausgabe 2 10" xfId="46224" hidden="1"/>
    <cellStyle name="Ausgabe 2 10" xfId="46422" hidden="1"/>
    <cellStyle name="Ausgabe 2 10" xfId="46477" hidden="1"/>
    <cellStyle name="Ausgabe 2 10" xfId="46485" hidden="1"/>
    <cellStyle name="Ausgabe 2 10" xfId="46520" hidden="1"/>
    <cellStyle name="Ausgabe 2 10" xfId="46377" hidden="1"/>
    <cellStyle name="Ausgabe 2 10" xfId="46569" hidden="1"/>
    <cellStyle name="Ausgabe 2 10" xfId="46624" hidden="1"/>
    <cellStyle name="Ausgabe 2 10" xfId="46632" hidden="1"/>
    <cellStyle name="Ausgabe 2 10" xfId="46667" hidden="1"/>
    <cellStyle name="Ausgabe 2 10" xfId="46401" hidden="1"/>
    <cellStyle name="Ausgabe 2 10" xfId="46710" hidden="1"/>
    <cellStyle name="Ausgabe 2 10" xfId="46765" hidden="1"/>
    <cellStyle name="Ausgabe 2 10" xfId="46773" hidden="1"/>
    <cellStyle name="Ausgabe 2 10" xfId="46808" hidden="1"/>
    <cellStyle name="Ausgabe 2 10" xfId="46843" hidden="1"/>
    <cellStyle name="Ausgabe 2 10" xfId="46927" hidden="1"/>
    <cellStyle name="Ausgabe 2 10" xfId="46982" hidden="1"/>
    <cellStyle name="Ausgabe 2 10" xfId="46990" hidden="1"/>
    <cellStyle name="Ausgabe 2 10" xfId="47025" hidden="1"/>
    <cellStyle name="Ausgabe 2 10" xfId="47075" hidden="1"/>
    <cellStyle name="Ausgabe 2 10" xfId="47219" hidden="1"/>
    <cellStyle name="Ausgabe 2 10" xfId="47274" hidden="1"/>
    <cellStyle name="Ausgabe 2 10" xfId="47282" hidden="1"/>
    <cellStyle name="Ausgabe 2 10" xfId="47317" hidden="1"/>
    <cellStyle name="Ausgabe 2 10" xfId="47197" hidden="1"/>
    <cellStyle name="Ausgabe 2 10" xfId="47361" hidden="1"/>
    <cellStyle name="Ausgabe 2 10" xfId="47416" hidden="1"/>
    <cellStyle name="Ausgabe 2 10" xfId="47424" hidden="1"/>
    <cellStyle name="Ausgabe 2 10" xfId="47459" hidden="1"/>
    <cellStyle name="Ausgabe 2 10" xfId="46050" hidden="1"/>
    <cellStyle name="Ausgabe 2 10" xfId="47501" hidden="1"/>
    <cellStyle name="Ausgabe 2 10" xfId="47556" hidden="1"/>
    <cellStyle name="Ausgabe 2 10" xfId="47564" hidden="1"/>
    <cellStyle name="Ausgabe 2 10" xfId="47599" hidden="1"/>
    <cellStyle name="Ausgabe 2 10" xfId="47666" hidden="1"/>
    <cellStyle name="Ausgabe 2 10" xfId="47864" hidden="1"/>
    <cellStyle name="Ausgabe 2 10" xfId="47919" hidden="1"/>
    <cellStyle name="Ausgabe 2 10" xfId="47927" hidden="1"/>
    <cellStyle name="Ausgabe 2 10" xfId="47962" hidden="1"/>
    <cellStyle name="Ausgabe 2 10" xfId="47819" hidden="1"/>
    <cellStyle name="Ausgabe 2 10" xfId="48011" hidden="1"/>
    <cellStyle name="Ausgabe 2 10" xfId="48066" hidden="1"/>
    <cellStyle name="Ausgabe 2 10" xfId="48074" hidden="1"/>
    <cellStyle name="Ausgabe 2 10" xfId="48109" hidden="1"/>
    <cellStyle name="Ausgabe 2 10" xfId="47843" hidden="1"/>
    <cellStyle name="Ausgabe 2 10" xfId="48152" hidden="1"/>
    <cellStyle name="Ausgabe 2 10" xfId="48207" hidden="1"/>
    <cellStyle name="Ausgabe 2 10" xfId="48215" hidden="1"/>
    <cellStyle name="Ausgabe 2 10" xfId="48250" hidden="1"/>
    <cellStyle name="Ausgabe 2 10" xfId="48285" hidden="1"/>
    <cellStyle name="Ausgabe 2 10" xfId="48369" hidden="1"/>
    <cellStyle name="Ausgabe 2 10" xfId="48424" hidden="1"/>
    <cellStyle name="Ausgabe 2 10" xfId="48432" hidden="1"/>
    <cellStyle name="Ausgabe 2 10" xfId="48467" hidden="1"/>
    <cellStyle name="Ausgabe 2 10" xfId="48517" hidden="1"/>
    <cellStyle name="Ausgabe 2 10" xfId="48661" hidden="1"/>
    <cellStyle name="Ausgabe 2 10" xfId="48716" hidden="1"/>
    <cellStyle name="Ausgabe 2 10" xfId="48724" hidden="1"/>
    <cellStyle name="Ausgabe 2 10" xfId="48759" hidden="1"/>
    <cellStyle name="Ausgabe 2 10" xfId="48639" hidden="1"/>
    <cellStyle name="Ausgabe 2 10" xfId="48803" hidden="1"/>
    <cellStyle name="Ausgabe 2 10" xfId="48858" hidden="1"/>
    <cellStyle name="Ausgabe 2 10" xfId="48866" hidden="1"/>
    <cellStyle name="Ausgabe 2 10" xfId="48901" hidden="1"/>
    <cellStyle name="Ausgabe 2 10" xfId="48936" hidden="1"/>
    <cellStyle name="Ausgabe 2 10" xfId="49020" hidden="1"/>
    <cellStyle name="Ausgabe 2 10" xfId="49075" hidden="1"/>
    <cellStyle name="Ausgabe 2 10" xfId="49083" hidden="1"/>
    <cellStyle name="Ausgabe 2 10" xfId="49118" hidden="1"/>
    <cellStyle name="Ausgabe 2 10" xfId="49185" hidden="1"/>
    <cellStyle name="Ausgabe 2 10" xfId="49383" hidden="1"/>
    <cellStyle name="Ausgabe 2 10" xfId="49438" hidden="1"/>
    <cellStyle name="Ausgabe 2 10" xfId="49446" hidden="1"/>
    <cellStyle name="Ausgabe 2 10" xfId="49481" hidden="1"/>
    <cellStyle name="Ausgabe 2 10" xfId="49338" hidden="1"/>
    <cellStyle name="Ausgabe 2 10" xfId="49530" hidden="1"/>
    <cellStyle name="Ausgabe 2 10" xfId="49585" hidden="1"/>
    <cellStyle name="Ausgabe 2 10" xfId="49593" hidden="1"/>
    <cellStyle name="Ausgabe 2 10" xfId="49628" hidden="1"/>
    <cellStyle name="Ausgabe 2 10" xfId="49362" hidden="1"/>
    <cellStyle name="Ausgabe 2 10" xfId="49671" hidden="1"/>
    <cellStyle name="Ausgabe 2 10" xfId="49726" hidden="1"/>
    <cellStyle name="Ausgabe 2 10" xfId="49734" hidden="1"/>
    <cellStyle name="Ausgabe 2 10" xfId="49769" hidden="1"/>
    <cellStyle name="Ausgabe 2 10" xfId="49804" hidden="1"/>
    <cellStyle name="Ausgabe 2 10" xfId="49888" hidden="1"/>
    <cellStyle name="Ausgabe 2 10" xfId="49943" hidden="1"/>
    <cellStyle name="Ausgabe 2 10" xfId="49951" hidden="1"/>
    <cellStyle name="Ausgabe 2 10" xfId="49986" hidden="1"/>
    <cellStyle name="Ausgabe 2 10" xfId="50036" hidden="1"/>
    <cellStyle name="Ausgabe 2 10" xfId="50180" hidden="1"/>
    <cellStyle name="Ausgabe 2 10" xfId="50235" hidden="1"/>
    <cellStyle name="Ausgabe 2 10" xfId="50243" hidden="1"/>
    <cellStyle name="Ausgabe 2 10" xfId="50278" hidden="1"/>
    <cellStyle name="Ausgabe 2 10" xfId="50158" hidden="1"/>
    <cellStyle name="Ausgabe 2 10" xfId="50322" hidden="1"/>
    <cellStyle name="Ausgabe 2 10" xfId="50377" hidden="1"/>
    <cellStyle name="Ausgabe 2 10" xfId="50385" hidden="1"/>
    <cellStyle name="Ausgabe 2 10" xfId="50420" hidden="1"/>
    <cellStyle name="Ausgabe 2 10" xfId="50455" hidden="1"/>
    <cellStyle name="Ausgabe 2 10" xfId="50539" hidden="1"/>
    <cellStyle name="Ausgabe 2 10" xfId="50594" hidden="1"/>
    <cellStyle name="Ausgabe 2 10" xfId="50602" hidden="1"/>
    <cellStyle name="Ausgabe 2 10" xfId="50637" hidden="1"/>
    <cellStyle name="Ausgabe 2 10" xfId="50692" hidden="1"/>
    <cellStyle name="Ausgabe 2 10" xfId="50930" hidden="1"/>
    <cellStyle name="Ausgabe 2 10" xfId="50985" hidden="1"/>
    <cellStyle name="Ausgabe 2 10" xfId="50993" hidden="1"/>
    <cellStyle name="Ausgabe 2 10" xfId="51028" hidden="1"/>
    <cellStyle name="Ausgabe 2 10" xfId="51095" hidden="1"/>
    <cellStyle name="Ausgabe 2 10" xfId="51239" hidden="1"/>
    <cellStyle name="Ausgabe 2 10" xfId="51294" hidden="1"/>
    <cellStyle name="Ausgabe 2 10" xfId="51302" hidden="1"/>
    <cellStyle name="Ausgabe 2 10" xfId="51337" hidden="1"/>
    <cellStyle name="Ausgabe 2 10" xfId="51217" hidden="1"/>
    <cellStyle name="Ausgabe 2 10" xfId="51383" hidden="1"/>
    <cellStyle name="Ausgabe 2 10" xfId="51438" hidden="1"/>
    <cellStyle name="Ausgabe 2 10" xfId="51446" hidden="1"/>
    <cellStyle name="Ausgabe 2 10" xfId="51481" hidden="1"/>
    <cellStyle name="Ausgabe 2 10" xfId="50921" hidden="1"/>
    <cellStyle name="Ausgabe 2 10" xfId="51540" hidden="1"/>
    <cellStyle name="Ausgabe 2 10" xfId="51595" hidden="1"/>
    <cellStyle name="Ausgabe 2 10" xfId="51603" hidden="1"/>
    <cellStyle name="Ausgabe 2 10" xfId="51638" hidden="1"/>
    <cellStyle name="Ausgabe 2 10" xfId="51711" hidden="1"/>
    <cellStyle name="Ausgabe 2 10" xfId="51910" hidden="1"/>
    <cellStyle name="Ausgabe 2 10" xfId="51965" hidden="1"/>
    <cellStyle name="Ausgabe 2 10" xfId="51973" hidden="1"/>
    <cellStyle name="Ausgabe 2 10" xfId="52008" hidden="1"/>
    <cellStyle name="Ausgabe 2 10" xfId="51864" hidden="1"/>
    <cellStyle name="Ausgabe 2 10" xfId="52059" hidden="1"/>
    <cellStyle name="Ausgabe 2 10" xfId="52114" hidden="1"/>
    <cellStyle name="Ausgabe 2 10" xfId="52122" hidden="1"/>
    <cellStyle name="Ausgabe 2 10" xfId="52157" hidden="1"/>
    <cellStyle name="Ausgabe 2 10" xfId="51889" hidden="1"/>
    <cellStyle name="Ausgabe 2 10" xfId="52202" hidden="1"/>
    <cellStyle name="Ausgabe 2 10" xfId="52257" hidden="1"/>
    <cellStyle name="Ausgabe 2 10" xfId="52265" hidden="1"/>
    <cellStyle name="Ausgabe 2 10" xfId="52300" hidden="1"/>
    <cellStyle name="Ausgabe 2 10" xfId="52337" hidden="1"/>
    <cellStyle name="Ausgabe 2 10" xfId="52421" hidden="1"/>
    <cellStyle name="Ausgabe 2 10" xfId="52476" hidden="1"/>
    <cellStyle name="Ausgabe 2 10" xfId="52484" hidden="1"/>
    <cellStyle name="Ausgabe 2 10" xfId="52519" hidden="1"/>
    <cellStyle name="Ausgabe 2 10" xfId="52569" hidden="1"/>
    <cellStyle name="Ausgabe 2 10" xfId="52713" hidden="1"/>
    <cellStyle name="Ausgabe 2 10" xfId="52768" hidden="1"/>
    <cellStyle name="Ausgabe 2 10" xfId="52776" hidden="1"/>
    <cellStyle name="Ausgabe 2 10" xfId="52811" hidden="1"/>
    <cellStyle name="Ausgabe 2 10" xfId="52691" hidden="1"/>
    <cellStyle name="Ausgabe 2 10" xfId="52855" hidden="1"/>
    <cellStyle name="Ausgabe 2 10" xfId="52910" hidden="1"/>
    <cellStyle name="Ausgabe 2 10" xfId="52918" hidden="1"/>
    <cellStyle name="Ausgabe 2 10" xfId="52953" hidden="1"/>
    <cellStyle name="Ausgabe 2 10" xfId="51525" hidden="1"/>
    <cellStyle name="Ausgabe 2 10" xfId="52995" hidden="1"/>
    <cellStyle name="Ausgabe 2 10" xfId="53050" hidden="1"/>
    <cellStyle name="Ausgabe 2 10" xfId="53058" hidden="1"/>
    <cellStyle name="Ausgabe 2 10" xfId="53093" hidden="1"/>
    <cellStyle name="Ausgabe 2 10" xfId="53163" hidden="1"/>
    <cellStyle name="Ausgabe 2 10" xfId="53361" hidden="1"/>
    <cellStyle name="Ausgabe 2 10" xfId="53416" hidden="1"/>
    <cellStyle name="Ausgabe 2 10" xfId="53424" hidden="1"/>
    <cellStyle name="Ausgabe 2 10" xfId="53459" hidden="1"/>
    <cellStyle name="Ausgabe 2 10" xfId="53316" hidden="1"/>
    <cellStyle name="Ausgabe 2 10" xfId="53510" hidden="1"/>
    <cellStyle name="Ausgabe 2 10" xfId="53565" hidden="1"/>
    <cellStyle name="Ausgabe 2 10" xfId="53573" hidden="1"/>
    <cellStyle name="Ausgabe 2 10" xfId="53608" hidden="1"/>
    <cellStyle name="Ausgabe 2 10" xfId="53340" hidden="1"/>
    <cellStyle name="Ausgabe 2 10" xfId="53653" hidden="1"/>
    <cellStyle name="Ausgabe 2 10" xfId="53708" hidden="1"/>
    <cellStyle name="Ausgabe 2 10" xfId="53716" hidden="1"/>
    <cellStyle name="Ausgabe 2 10" xfId="53751" hidden="1"/>
    <cellStyle name="Ausgabe 2 10" xfId="53787" hidden="1"/>
    <cellStyle name="Ausgabe 2 10" xfId="53871" hidden="1"/>
    <cellStyle name="Ausgabe 2 10" xfId="53926" hidden="1"/>
    <cellStyle name="Ausgabe 2 10" xfId="53934" hidden="1"/>
    <cellStyle name="Ausgabe 2 10" xfId="53969" hidden="1"/>
    <cellStyle name="Ausgabe 2 10" xfId="54019" hidden="1"/>
    <cellStyle name="Ausgabe 2 10" xfId="54163" hidden="1"/>
    <cellStyle name="Ausgabe 2 10" xfId="54218" hidden="1"/>
    <cellStyle name="Ausgabe 2 10" xfId="54226" hidden="1"/>
    <cellStyle name="Ausgabe 2 10" xfId="54261" hidden="1"/>
    <cellStyle name="Ausgabe 2 10" xfId="54141" hidden="1"/>
    <cellStyle name="Ausgabe 2 10" xfId="54305" hidden="1"/>
    <cellStyle name="Ausgabe 2 10" xfId="54360" hidden="1"/>
    <cellStyle name="Ausgabe 2 10" xfId="54368" hidden="1"/>
    <cellStyle name="Ausgabe 2 10" xfId="54403" hidden="1"/>
    <cellStyle name="Ausgabe 2 10" xfId="50687" hidden="1"/>
    <cellStyle name="Ausgabe 2 10" xfId="54445" hidden="1"/>
    <cellStyle name="Ausgabe 2 10" xfId="54500" hidden="1"/>
    <cellStyle name="Ausgabe 2 10" xfId="54508" hidden="1"/>
    <cellStyle name="Ausgabe 2 10" xfId="54543" hidden="1"/>
    <cellStyle name="Ausgabe 2 10" xfId="54610" hidden="1"/>
    <cellStyle name="Ausgabe 2 10" xfId="54808" hidden="1"/>
    <cellStyle name="Ausgabe 2 10" xfId="54863" hidden="1"/>
    <cellStyle name="Ausgabe 2 10" xfId="54871" hidden="1"/>
    <cellStyle name="Ausgabe 2 10" xfId="54906" hidden="1"/>
    <cellStyle name="Ausgabe 2 10" xfId="54763" hidden="1"/>
    <cellStyle name="Ausgabe 2 10" xfId="54955" hidden="1"/>
    <cellStyle name="Ausgabe 2 10" xfId="55010" hidden="1"/>
    <cellStyle name="Ausgabe 2 10" xfId="55018" hidden="1"/>
    <cellStyle name="Ausgabe 2 10" xfId="55053" hidden="1"/>
    <cellStyle name="Ausgabe 2 10" xfId="54787" hidden="1"/>
    <cellStyle name="Ausgabe 2 10" xfId="55096" hidden="1"/>
    <cellStyle name="Ausgabe 2 10" xfId="55151" hidden="1"/>
    <cellStyle name="Ausgabe 2 10" xfId="55159" hidden="1"/>
    <cellStyle name="Ausgabe 2 10" xfId="55194" hidden="1"/>
    <cellStyle name="Ausgabe 2 10" xfId="55229" hidden="1"/>
    <cellStyle name="Ausgabe 2 10" xfId="55313" hidden="1"/>
    <cellStyle name="Ausgabe 2 10" xfId="55368" hidden="1"/>
    <cellStyle name="Ausgabe 2 10" xfId="55376" hidden="1"/>
    <cellStyle name="Ausgabe 2 10" xfId="55411" hidden="1"/>
    <cellStyle name="Ausgabe 2 10" xfId="55461" hidden="1"/>
    <cellStyle name="Ausgabe 2 10" xfId="55605" hidden="1"/>
    <cellStyle name="Ausgabe 2 10" xfId="55660" hidden="1"/>
    <cellStyle name="Ausgabe 2 10" xfId="55668" hidden="1"/>
    <cellStyle name="Ausgabe 2 10" xfId="55703" hidden="1"/>
    <cellStyle name="Ausgabe 2 10" xfId="55583" hidden="1"/>
    <cellStyle name="Ausgabe 2 10" xfId="55747" hidden="1"/>
    <cellStyle name="Ausgabe 2 10" xfId="55802" hidden="1"/>
    <cellStyle name="Ausgabe 2 10" xfId="55810" hidden="1"/>
    <cellStyle name="Ausgabe 2 10" xfId="55845" hidden="1"/>
    <cellStyle name="Ausgabe 2 10" xfId="55882" hidden="1"/>
    <cellStyle name="Ausgabe 2 10" xfId="56040" hidden="1"/>
    <cellStyle name="Ausgabe 2 10" xfId="56095" hidden="1"/>
    <cellStyle name="Ausgabe 2 10" xfId="56103" hidden="1"/>
    <cellStyle name="Ausgabe 2 10" xfId="56138" hidden="1"/>
    <cellStyle name="Ausgabe 2 10" xfId="56206" hidden="1"/>
    <cellStyle name="Ausgabe 2 10" xfId="56404" hidden="1"/>
    <cellStyle name="Ausgabe 2 10" xfId="56459" hidden="1"/>
    <cellStyle name="Ausgabe 2 10" xfId="56467" hidden="1"/>
    <cellStyle name="Ausgabe 2 10" xfId="56502" hidden="1"/>
    <cellStyle name="Ausgabe 2 10" xfId="56359" hidden="1"/>
    <cellStyle name="Ausgabe 2 10" xfId="56551" hidden="1"/>
    <cellStyle name="Ausgabe 2 10" xfId="56606" hidden="1"/>
    <cellStyle name="Ausgabe 2 10" xfId="56614" hidden="1"/>
    <cellStyle name="Ausgabe 2 10" xfId="56649" hidden="1"/>
    <cellStyle name="Ausgabe 2 10" xfId="56383" hidden="1"/>
    <cellStyle name="Ausgabe 2 10" xfId="56692" hidden="1"/>
    <cellStyle name="Ausgabe 2 10" xfId="56747" hidden="1"/>
    <cellStyle name="Ausgabe 2 10" xfId="56755" hidden="1"/>
    <cellStyle name="Ausgabe 2 10" xfId="56790" hidden="1"/>
    <cellStyle name="Ausgabe 2 10" xfId="56825" hidden="1"/>
    <cellStyle name="Ausgabe 2 10" xfId="56909" hidden="1"/>
    <cellStyle name="Ausgabe 2 10" xfId="56964" hidden="1"/>
    <cellStyle name="Ausgabe 2 10" xfId="56972" hidden="1"/>
    <cellStyle name="Ausgabe 2 10" xfId="57007" hidden="1"/>
    <cellStyle name="Ausgabe 2 10" xfId="57057" hidden="1"/>
    <cellStyle name="Ausgabe 2 10" xfId="57201" hidden="1"/>
    <cellStyle name="Ausgabe 2 10" xfId="57256" hidden="1"/>
    <cellStyle name="Ausgabe 2 10" xfId="57264" hidden="1"/>
    <cellStyle name="Ausgabe 2 10" xfId="57299" hidden="1"/>
    <cellStyle name="Ausgabe 2 10" xfId="57179" hidden="1"/>
    <cellStyle name="Ausgabe 2 10" xfId="57343" hidden="1"/>
    <cellStyle name="Ausgabe 2 10" xfId="57398" hidden="1"/>
    <cellStyle name="Ausgabe 2 10" xfId="57406" hidden="1"/>
    <cellStyle name="Ausgabe 2 10" xfId="57441" hidden="1"/>
    <cellStyle name="Ausgabe 2 10" xfId="56032" hidden="1"/>
    <cellStyle name="Ausgabe 2 10" xfId="57483" hidden="1"/>
    <cellStyle name="Ausgabe 2 10" xfId="57538" hidden="1"/>
    <cellStyle name="Ausgabe 2 10" xfId="57546" hidden="1"/>
    <cellStyle name="Ausgabe 2 10" xfId="57581" hidden="1"/>
    <cellStyle name="Ausgabe 2 10" xfId="57648" hidden="1"/>
    <cellStyle name="Ausgabe 2 10" xfId="57846" hidden="1"/>
    <cellStyle name="Ausgabe 2 10" xfId="57901" hidden="1"/>
    <cellStyle name="Ausgabe 2 10" xfId="57909" hidden="1"/>
    <cellStyle name="Ausgabe 2 10" xfId="57944" hidden="1"/>
    <cellStyle name="Ausgabe 2 10" xfId="57801" hidden="1"/>
    <cellStyle name="Ausgabe 2 10" xfId="57993" hidden="1"/>
    <cellStyle name="Ausgabe 2 10" xfId="58048" hidden="1"/>
    <cellStyle name="Ausgabe 2 10" xfId="58056" hidden="1"/>
    <cellStyle name="Ausgabe 2 10" xfId="58091" hidden="1"/>
    <cellStyle name="Ausgabe 2 10" xfId="57825" hidden="1"/>
    <cellStyle name="Ausgabe 2 10" xfId="58134" hidden="1"/>
    <cellStyle name="Ausgabe 2 10" xfId="58189" hidden="1"/>
    <cellStyle name="Ausgabe 2 10" xfId="58197" hidden="1"/>
    <cellStyle name="Ausgabe 2 10" xfId="58232" hidden="1"/>
    <cellStyle name="Ausgabe 2 10" xfId="58267" hidden="1"/>
    <cellStyle name="Ausgabe 2 10" xfId="58351" hidden="1"/>
    <cellStyle name="Ausgabe 2 10" xfId="58406" hidden="1"/>
    <cellStyle name="Ausgabe 2 10" xfId="58414" hidden="1"/>
    <cellStyle name="Ausgabe 2 10" xfId="58449" hidden="1"/>
    <cellStyle name="Ausgabe 2 10" xfId="58499" hidden="1"/>
    <cellStyle name="Ausgabe 2 10" xfId="58643" hidden="1"/>
    <cellStyle name="Ausgabe 2 10" xfId="58698" hidden="1"/>
    <cellStyle name="Ausgabe 2 10" xfId="58706" hidden="1"/>
    <cellStyle name="Ausgabe 2 10" xfId="58741" hidden="1"/>
    <cellStyle name="Ausgabe 2 10" xfId="58621" hidden="1"/>
    <cellStyle name="Ausgabe 2 10" xfId="58785" hidden="1"/>
    <cellStyle name="Ausgabe 2 10" xfId="58840" hidden="1"/>
    <cellStyle name="Ausgabe 2 10" xfId="58848" hidden="1"/>
    <cellStyle name="Ausgabe 2 10" xfId="58883" hidden="1"/>
    <cellStyle name="Ausgabe 2 10" xfId="695"/>
    <cellStyle name="Ausgabe 2 11" xfId="126" hidden="1"/>
    <cellStyle name="Ausgabe 2 11" xfId="532" hidden="1"/>
    <cellStyle name="Ausgabe 2 11" xfId="585" hidden="1"/>
    <cellStyle name="Ausgabe 2 11" xfId="595" hidden="1"/>
    <cellStyle name="Ausgabe 2 11" xfId="630" hidden="1"/>
    <cellStyle name="Ausgabe 2 11" xfId="742" hidden="1"/>
    <cellStyle name="Ausgabe 2 11" xfId="940" hidden="1"/>
    <cellStyle name="Ausgabe 2 11" xfId="993" hidden="1"/>
    <cellStyle name="Ausgabe 2 11" xfId="1003" hidden="1"/>
    <cellStyle name="Ausgabe 2 11" xfId="1038" hidden="1"/>
    <cellStyle name="Ausgabe 2 11" xfId="893" hidden="1"/>
    <cellStyle name="Ausgabe 2 11" xfId="1087" hidden="1"/>
    <cellStyle name="Ausgabe 2 11" xfId="1140" hidden="1"/>
    <cellStyle name="Ausgabe 2 11" xfId="1150" hidden="1"/>
    <cellStyle name="Ausgabe 2 11" xfId="1185" hidden="1"/>
    <cellStyle name="Ausgabe 2 11" xfId="927" hidden="1"/>
    <cellStyle name="Ausgabe 2 11" xfId="1228" hidden="1"/>
    <cellStyle name="Ausgabe 2 11" xfId="1281" hidden="1"/>
    <cellStyle name="Ausgabe 2 11" xfId="1291" hidden="1"/>
    <cellStyle name="Ausgabe 2 11" xfId="1326" hidden="1"/>
    <cellStyle name="Ausgabe 2 11" xfId="1361" hidden="1"/>
    <cellStyle name="Ausgabe 2 11" xfId="1445" hidden="1"/>
    <cellStyle name="Ausgabe 2 11" xfId="1498" hidden="1"/>
    <cellStyle name="Ausgabe 2 11" xfId="1508" hidden="1"/>
    <cellStyle name="Ausgabe 2 11" xfId="1543" hidden="1"/>
    <cellStyle name="Ausgabe 2 11" xfId="1593" hidden="1"/>
    <cellStyle name="Ausgabe 2 11" xfId="1737" hidden="1"/>
    <cellStyle name="Ausgabe 2 11" xfId="1790" hidden="1"/>
    <cellStyle name="Ausgabe 2 11" xfId="1800" hidden="1"/>
    <cellStyle name="Ausgabe 2 11" xfId="1835" hidden="1"/>
    <cellStyle name="Ausgabe 2 11" xfId="1713" hidden="1"/>
    <cellStyle name="Ausgabe 2 11" xfId="1879" hidden="1"/>
    <cellStyle name="Ausgabe 2 11" xfId="1932" hidden="1"/>
    <cellStyle name="Ausgabe 2 11" xfId="1942" hidden="1"/>
    <cellStyle name="Ausgabe 2 11" xfId="1977" hidden="1"/>
    <cellStyle name="Ausgabe 2 11" xfId="2049" hidden="1"/>
    <cellStyle name="Ausgabe 2 11" xfId="2410" hidden="1"/>
    <cellStyle name="Ausgabe 2 11" xfId="2463" hidden="1"/>
    <cellStyle name="Ausgabe 2 11" xfId="2473" hidden="1"/>
    <cellStyle name="Ausgabe 2 11" xfId="2508" hidden="1"/>
    <cellStyle name="Ausgabe 2 11" xfId="2612" hidden="1"/>
    <cellStyle name="Ausgabe 2 11" xfId="2810" hidden="1"/>
    <cellStyle name="Ausgabe 2 11" xfId="2863" hidden="1"/>
    <cellStyle name="Ausgabe 2 11" xfId="2873" hidden="1"/>
    <cellStyle name="Ausgabe 2 11" xfId="2908" hidden="1"/>
    <cellStyle name="Ausgabe 2 11" xfId="2763" hidden="1"/>
    <cellStyle name="Ausgabe 2 11" xfId="2957" hidden="1"/>
    <cellStyle name="Ausgabe 2 11" xfId="3010" hidden="1"/>
    <cellStyle name="Ausgabe 2 11" xfId="3020" hidden="1"/>
    <cellStyle name="Ausgabe 2 11" xfId="3055" hidden="1"/>
    <cellStyle name="Ausgabe 2 11" xfId="2797" hidden="1"/>
    <cellStyle name="Ausgabe 2 11" xfId="3098" hidden="1"/>
    <cellStyle name="Ausgabe 2 11" xfId="3151" hidden="1"/>
    <cellStyle name="Ausgabe 2 11" xfId="3161" hidden="1"/>
    <cellStyle name="Ausgabe 2 11" xfId="3196" hidden="1"/>
    <cellStyle name="Ausgabe 2 11" xfId="3231" hidden="1"/>
    <cellStyle name="Ausgabe 2 11" xfId="3315" hidden="1"/>
    <cellStyle name="Ausgabe 2 11" xfId="3368" hidden="1"/>
    <cellStyle name="Ausgabe 2 11" xfId="3378" hidden="1"/>
    <cellStyle name="Ausgabe 2 11" xfId="3413" hidden="1"/>
    <cellStyle name="Ausgabe 2 11" xfId="3463" hidden="1"/>
    <cellStyle name="Ausgabe 2 11" xfId="3607" hidden="1"/>
    <cellStyle name="Ausgabe 2 11" xfId="3660" hidden="1"/>
    <cellStyle name="Ausgabe 2 11" xfId="3670" hidden="1"/>
    <cellStyle name="Ausgabe 2 11" xfId="3705" hidden="1"/>
    <cellStyle name="Ausgabe 2 11" xfId="3583" hidden="1"/>
    <cellStyle name="Ausgabe 2 11" xfId="3749" hidden="1"/>
    <cellStyle name="Ausgabe 2 11" xfId="3802" hidden="1"/>
    <cellStyle name="Ausgabe 2 11" xfId="3812" hidden="1"/>
    <cellStyle name="Ausgabe 2 11" xfId="3847" hidden="1"/>
    <cellStyle name="Ausgabe 2 11" xfId="2385" hidden="1"/>
    <cellStyle name="Ausgabe 2 11" xfId="3916" hidden="1"/>
    <cellStyle name="Ausgabe 2 11" xfId="3969" hidden="1"/>
    <cellStyle name="Ausgabe 2 11" xfId="3979" hidden="1"/>
    <cellStyle name="Ausgabe 2 11" xfId="4014" hidden="1"/>
    <cellStyle name="Ausgabe 2 11" xfId="4118" hidden="1"/>
    <cellStyle name="Ausgabe 2 11" xfId="4316" hidden="1"/>
    <cellStyle name="Ausgabe 2 11" xfId="4369" hidden="1"/>
    <cellStyle name="Ausgabe 2 11" xfId="4379" hidden="1"/>
    <cellStyle name="Ausgabe 2 11" xfId="4414" hidden="1"/>
    <cellStyle name="Ausgabe 2 11" xfId="4269" hidden="1"/>
    <cellStyle name="Ausgabe 2 11" xfId="4463" hidden="1"/>
    <cellStyle name="Ausgabe 2 11" xfId="4516" hidden="1"/>
    <cellStyle name="Ausgabe 2 11" xfId="4526" hidden="1"/>
    <cellStyle name="Ausgabe 2 11" xfId="4561" hidden="1"/>
    <cellStyle name="Ausgabe 2 11" xfId="4303" hidden="1"/>
    <cellStyle name="Ausgabe 2 11" xfId="4604" hidden="1"/>
    <cellStyle name="Ausgabe 2 11" xfId="4657" hidden="1"/>
    <cellStyle name="Ausgabe 2 11" xfId="4667" hidden="1"/>
    <cellStyle name="Ausgabe 2 11" xfId="4702" hidden="1"/>
    <cellStyle name="Ausgabe 2 11" xfId="4737" hidden="1"/>
    <cellStyle name="Ausgabe 2 11" xfId="4821" hidden="1"/>
    <cellStyle name="Ausgabe 2 11" xfId="4874" hidden="1"/>
    <cellStyle name="Ausgabe 2 11" xfId="4884" hidden="1"/>
    <cellStyle name="Ausgabe 2 11" xfId="4919" hidden="1"/>
    <cellStyle name="Ausgabe 2 11" xfId="4969" hidden="1"/>
    <cellStyle name="Ausgabe 2 11" xfId="5113" hidden="1"/>
    <cellStyle name="Ausgabe 2 11" xfId="5166" hidden="1"/>
    <cellStyle name="Ausgabe 2 11" xfId="5176" hidden="1"/>
    <cellStyle name="Ausgabe 2 11" xfId="5211" hidden="1"/>
    <cellStyle name="Ausgabe 2 11" xfId="5089" hidden="1"/>
    <cellStyle name="Ausgabe 2 11" xfId="5255" hidden="1"/>
    <cellStyle name="Ausgabe 2 11" xfId="5308" hidden="1"/>
    <cellStyle name="Ausgabe 2 11" xfId="5318" hidden="1"/>
    <cellStyle name="Ausgabe 2 11" xfId="5353" hidden="1"/>
    <cellStyle name="Ausgabe 2 11" xfId="3892" hidden="1"/>
    <cellStyle name="Ausgabe 2 11" xfId="5421" hidden="1"/>
    <cellStyle name="Ausgabe 2 11" xfId="5474" hidden="1"/>
    <cellStyle name="Ausgabe 2 11" xfId="5484" hidden="1"/>
    <cellStyle name="Ausgabe 2 11" xfId="5519" hidden="1"/>
    <cellStyle name="Ausgabe 2 11" xfId="5622" hidden="1"/>
    <cellStyle name="Ausgabe 2 11" xfId="5820" hidden="1"/>
    <cellStyle name="Ausgabe 2 11" xfId="5873" hidden="1"/>
    <cellStyle name="Ausgabe 2 11" xfId="5883" hidden="1"/>
    <cellStyle name="Ausgabe 2 11" xfId="5918" hidden="1"/>
    <cellStyle name="Ausgabe 2 11" xfId="5773" hidden="1"/>
    <cellStyle name="Ausgabe 2 11" xfId="5967" hidden="1"/>
    <cellStyle name="Ausgabe 2 11" xfId="6020" hidden="1"/>
    <cellStyle name="Ausgabe 2 11" xfId="6030" hidden="1"/>
    <cellStyle name="Ausgabe 2 11" xfId="6065" hidden="1"/>
    <cellStyle name="Ausgabe 2 11" xfId="5807" hidden="1"/>
    <cellStyle name="Ausgabe 2 11" xfId="6108" hidden="1"/>
    <cellStyle name="Ausgabe 2 11" xfId="6161" hidden="1"/>
    <cellStyle name="Ausgabe 2 11" xfId="6171" hidden="1"/>
    <cellStyle name="Ausgabe 2 11" xfId="6206" hidden="1"/>
    <cellStyle name="Ausgabe 2 11" xfId="6241" hidden="1"/>
    <cellStyle name="Ausgabe 2 11" xfId="6325" hidden="1"/>
    <cellStyle name="Ausgabe 2 11" xfId="6378" hidden="1"/>
    <cellStyle name="Ausgabe 2 11" xfId="6388" hidden="1"/>
    <cellStyle name="Ausgabe 2 11" xfId="6423" hidden="1"/>
    <cellStyle name="Ausgabe 2 11" xfId="6473" hidden="1"/>
    <cellStyle name="Ausgabe 2 11" xfId="6617" hidden="1"/>
    <cellStyle name="Ausgabe 2 11" xfId="6670" hidden="1"/>
    <cellStyle name="Ausgabe 2 11" xfId="6680" hidden="1"/>
    <cellStyle name="Ausgabe 2 11" xfId="6715" hidden="1"/>
    <cellStyle name="Ausgabe 2 11" xfId="6593" hidden="1"/>
    <cellStyle name="Ausgabe 2 11" xfId="6759" hidden="1"/>
    <cellStyle name="Ausgabe 2 11" xfId="6812" hidden="1"/>
    <cellStyle name="Ausgabe 2 11" xfId="6822" hidden="1"/>
    <cellStyle name="Ausgabe 2 11" xfId="6857" hidden="1"/>
    <cellStyle name="Ausgabe 2 11" xfId="5398" hidden="1"/>
    <cellStyle name="Ausgabe 2 11" xfId="6923" hidden="1"/>
    <cellStyle name="Ausgabe 2 11" xfId="6976" hidden="1"/>
    <cellStyle name="Ausgabe 2 11" xfId="6986" hidden="1"/>
    <cellStyle name="Ausgabe 2 11" xfId="7021" hidden="1"/>
    <cellStyle name="Ausgabe 2 11" xfId="7120" hidden="1"/>
    <cellStyle name="Ausgabe 2 11" xfId="7318" hidden="1"/>
    <cellStyle name="Ausgabe 2 11" xfId="7371" hidden="1"/>
    <cellStyle name="Ausgabe 2 11" xfId="7381" hidden="1"/>
    <cellStyle name="Ausgabe 2 11" xfId="7416" hidden="1"/>
    <cellStyle name="Ausgabe 2 11" xfId="7271" hidden="1"/>
    <cellStyle name="Ausgabe 2 11" xfId="7465" hidden="1"/>
    <cellStyle name="Ausgabe 2 11" xfId="7518" hidden="1"/>
    <cellStyle name="Ausgabe 2 11" xfId="7528" hidden="1"/>
    <cellStyle name="Ausgabe 2 11" xfId="7563" hidden="1"/>
    <cellStyle name="Ausgabe 2 11" xfId="7305" hidden="1"/>
    <cellStyle name="Ausgabe 2 11" xfId="7606" hidden="1"/>
    <cellStyle name="Ausgabe 2 11" xfId="7659" hidden="1"/>
    <cellStyle name="Ausgabe 2 11" xfId="7669" hidden="1"/>
    <cellStyle name="Ausgabe 2 11" xfId="7704" hidden="1"/>
    <cellStyle name="Ausgabe 2 11" xfId="7739" hidden="1"/>
    <cellStyle name="Ausgabe 2 11" xfId="7823" hidden="1"/>
    <cellStyle name="Ausgabe 2 11" xfId="7876" hidden="1"/>
    <cellStyle name="Ausgabe 2 11" xfId="7886" hidden="1"/>
    <cellStyle name="Ausgabe 2 11" xfId="7921" hidden="1"/>
    <cellStyle name="Ausgabe 2 11" xfId="7971" hidden="1"/>
    <cellStyle name="Ausgabe 2 11" xfId="8115" hidden="1"/>
    <cellStyle name="Ausgabe 2 11" xfId="8168" hidden="1"/>
    <cellStyle name="Ausgabe 2 11" xfId="8178" hidden="1"/>
    <cellStyle name="Ausgabe 2 11" xfId="8213" hidden="1"/>
    <cellStyle name="Ausgabe 2 11" xfId="8091" hidden="1"/>
    <cellStyle name="Ausgabe 2 11" xfId="8257" hidden="1"/>
    <cellStyle name="Ausgabe 2 11" xfId="8310" hidden="1"/>
    <cellStyle name="Ausgabe 2 11" xfId="8320" hidden="1"/>
    <cellStyle name="Ausgabe 2 11" xfId="8355" hidden="1"/>
    <cellStyle name="Ausgabe 2 11" xfId="6902" hidden="1"/>
    <cellStyle name="Ausgabe 2 11" xfId="8418" hidden="1"/>
    <cellStyle name="Ausgabe 2 11" xfId="8471" hidden="1"/>
    <cellStyle name="Ausgabe 2 11" xfId="8481" hidden="1"/>
    <cellStyle name="Ausgabe 2 11" xfId="8516" hidden="1"/>
    <cellStyle name="Ausgabe 2 11" xfId="8613" hidden="1"/>
    <cellStyle name="Ausgabe 2 11" xfId="8811" hidden="1"/>
    <cellStyle name="Ausgabe 2 11" xfId="8864" hidden="1"/>
    <cellStyle name="Ausgabe 2 11" xfId="8874" hidden="1"/>
    <cellStyle name="Ausgabe 2 11" xfId="8909" hidden="1"/>
    <cellStyle name="Ausgabe 2 11" xfId="8764" hidden="1"/>
    <cellStyle name="Ausgabe 2 11" xfId="8958" hidden="1"/>
    <cellStyle name="Ausgabe 2 11" xfId="9011" hidden="1"/>
    <cellStyle name="Ausgabe 2 11" xfId="9021" hidden="1"/>
    <cellStyle name="Ausgabe 2 11" xfId="9056" hidden="1"/>
    <cellStyle name="Ausgabe 2 11" xfId="8798" hidden="1"/>
    <cellStyle name="Ausgabe 2 11" xfId="9099" hidden="1"/>
    <cellStyle name="Ausgabe 2 11" xfId="9152" hidden="1"/>
    <cellStyle name="Ausgabe 2 11" xfId="9162" hidden="1"/>
    <cellStyle name="Ausgabe 2 11" xfId="9197" hidden="1"/>
    <cellStyle name="Ausgabe 2 11" xfId="9232" hidden="1"/>
    <cellStyle name="Ausgabe 2 11" xfId="9316" hidden="1"/>
    <cellStyle name="Ausgabe 2 11" xfId="9369" hidden="1"/>
    <cellStyle name="Ausgabe 2 11" xfId="9379" hidden="1"/>
    <cellStyle name="Ausgabe 2 11" xfId="9414" hidden="1"/>
    <cellStyle name="Ausgabe 2 11" xfId="9464" hidden="1"/>
    <cellStyle name="Ausgabe 2 11" xfId="9608" hidden="1"/>
    <cellStyle name="Ausgabe 2 11" xfId="9661" hidden="1"/>
    <cellStyle name="Ausgabe 2 11" xfId="9671" hidden="1"/>
    <cellStyle name="Ausgabe 2 11" xfId="9706" hidden="1"/>
    <cellStyle name="Ausgabe 2 11" xfId="9584" hidden="1"/>
    <cellStyle name="Ausgabe 2 11" xfId="9750" hidden="1"/>
    <cellStyle name="Ausgabe 2 11" xfId="9803" hidden="1"/>
    <cellStyle name="Ausgabe 2 11" xfId="9813" hidden="1"/>
    <cellStyle name="Ausgabe 2 11" xfId="9848" hidden="1"/>
    <cellStyle name="Ausgabe 2 11" xfId="8400" hidden="1"/>
    <cellStyle name="Ausgabe 2 11" xfId="9909" hidden="1"/>
    <cellStyle name="Ausgabe 2 11" xfId="9962" hidden="1"/>
    <cellStyle name="Ausgabe 2 11" xfId="9972" hidden="1"/>
    <cellStyle name="Ausgabe 2 11" xfId="10007" hidden="1"/>
    <cellStyle name="Ausgabe 2 11" xfId="10099" hidden="1"/>
    <cellStyle name="Ausgabe 2 11" xfId="10297" hidden="1"/>
    <cellStyle name="Ausgabe 2 11" xfId="10350" hidden="1"/>
    <cellStyle name="Ausgabe 2 11" xfId="10360" hidden="1"/>
    <cellStyle name="Ausgabe 2 11" xfId="10395" hidden="1"/>
    <cellStyle name="Ausgabe 2 11" xfId="10250" hidden="1"/>
    <cellStyle name="Ausgabe 2 11" xfId="10444" hidden="1"/>
    <cellStyle name="Ausgabe 2 11" xfId="10497" hidden="1"/>
    <cellStyle name="Ausgabe 2 11" xfId="10507" hidden="1"/>
    <cellStyle name="Ausgabe 2 11" xfId="10542" hidden="1"/>
    <cellStyle name="Ausgabe 2 11" xfId="10284" hidden="1"/>
    <cellStyle name="Ausgabe 2 11" xfId="10585" hidden="1"/>
    <cellStyle name="Ausgabe 2 11" xfId="10638" hidden="1"/>
    <cellStyle name="Ausgabe 2 11" xfId="10648" hidden="1"/>
    <cellStyle name="Ausgabe 2 11" xfId="10683" hidden="1"/>
    <cellStyle name="Ausgabe 2 11" xfId="10718" hidden="1"/>
    <cellStyle name="Ausgabe 2 11" xfId="10802" hidden="1"/>
    <cellStyle name="Ausgabe 2 11" xfId="10855" hidden="1"/>
    <cellStyle name="Ausgabe 2 11" xfId="10865" hidden="1"/>
    <cellStyle name="Ausgabe 2 11" xfId="10900" hidden="1"/>
    <cellStyle name="Ausgabe 2 11" xfId="10950" hidden="1"/>
    <cellStyle name="Ausgabe 2 11" xfId="11094" hidden="1"/>
    <cellStyle name="Ausgabe 2 11" xfId="11147" hidden="1"/>
    <cellStyle name="Ausgabe 2 11" xfId="11157" hidden="1"/>
    <cellStyle name="Ausgabe 2 11" xfId="11192" hidden="1"/>
    <cellStyle name="Ausgabe 2 11" xfId="11070" hidden="1"/>
    <cellStyle name="Ausgabe 2 11" xfId="11236" hidden="1"/>
    <cellStyle name="Ausgabe 2 11" xfId="11289" hidden="1"/>
    <cellStyle name="Ausgabe 2 11" xfId="11299" hidden="1"/>
    <cellStyle name="Ausgabe 2 11" xfId="11334" hidden="1"/>
    <cellStyle name="Ausgabe 2 11" xfId="9893" hidden="1"/>
    <cellStyle name="Ausgabe 2 11" xfId="11392" hidden="1"/>
    <cellStyle name="Ausgabe 2 11" xfId="11445" hidden="1"/>
    <cellStyle name="Ausgabe 2 11" xfId="11455" hidden="1"/>
    <cellStyle name="Ausgabe 2 11" xfId="11490" hidden="1"/>
    <cellStyle name="Ausgabe 2 11" xfId="11579" hidden="1"/>
    <cellStyle name="Ausgabe 2 11" xfId="11777" hidden="1"/>
    <cellStyle name="Ausgabe 2 11" xfId="11830" hidden="1"/>
    <cellStyle name="Ausgabe 2 11" xfId="11840" hidden="1"/>
    <cellStyle name="Ausgabe 2 11" xfId="11875" hidden="1"/>
    <cellStyle name="Ausgabe 2 11" xfId="11730" hidden="1"/>
    <cellStyle name="Ausgabe 2 11" xfId="11924" hidden="1"/>
    <cellStyle name="Ausgabe 2 11" xfId="11977" hidden="1"/>
    <cellStyle name="Ausgabe 2 11" xfId="11987" hidden="1"/>
    <cellStyle name="Ausgabe 2 11" xfId="12022" hidden="1"/>
    <cellStyle name="Ausgabe 2 11" xfId="11764" hidden="1"/>
    <cellStyle name="Ausgabe 2 11" xfId="12065" hidden="1"/>
    <cellStyle name="Ausgabe 2 11" xfId="12118" hidden="1"/>
    <cellStyle name="Ausgabe 2 11" xfId="12128" hidden="1"/>
    <cellStyle name="Ausgabe 2 11" xfId="12163" hidden="1"/>
    <cellStyle name="Ausgabe 2 11" xfId="12198" hidden="1"/>
    <cellStyle name="Ausgabe 2 11" xfId="12282" hidden="1"/>
    <cellStyle name="Ausgabe 2 11" xfId="12335" hidden="1"/>
    <cellStyle name="Ausgabe 2 11" xfId="12345" hidden="1"/>
    <cellStyle name="Ausgabe 2 11" xfId="12380" hidden="1"/>
    <cellStyle name="Ausgabe 2 11" xfId="12430" hidden="1"/>
    <cellStyle name="Ausgabe 2 11" xfId="12574" hidden="1"/>
    <cellStyle name="Ausgabe 2 11" xfId="12627" hidden="1"/>
    <cellStyle name="Ausgabe 2 11" xfId="12637" hidden="1"/>
    <cellStyle name="Ausgabe 2 11" xfId="12672" hidden="1"/>
    <cellStyle name="Ausgabe 2 11" xfId="12550" hidden="1"/>
    <cellStyle name="Ausgabe 2 11" xfId="12716" hidden="1"/>
    <cellStyle name="Ausgabe 2 11" xfId="12769" hidden="1"/>
    <cellStyle name="Ausgabe 2 11" xfId="12779" hidden="1"/>
    <cellStyle name="Ausgabe 2 11" xfId="12814" hidden="1"/>
    <cellStyle name="Ausgabe 2 11" xfId="11379" hidden="1"/>
    <cellStyle name="Ausgabe 2 11" xfId="12871" hidden="1"/>
    <cellStyle name="Ausgabe 2 11" xfId="12924" hidden="1"/>
    <cellStyle name="Ausgabe 2 11" xfId="12934" hidden="1"/>
    <cellStyle name="Ausgabe 2 11" xfId="12969" hidden="1"/>
    <cellStyle name="Ausgabe 2 11" xfId="13050" hidden="1"/>
    <cellStyle name="Ausgabe 2 11" xfId="13248" hidden="1"/>
    <cellStyle name="Ausgabe 2 11" xfId="13301" hidden="1"/>
    <cellStyle name="Ausgabe 2 11" xfId="13311" hidden="1"/>
    <cellStyle name="Ausgabe 2 11" xfId="13346" hidden="1"/>
    <cellStyle name="Ausgabe 2 11" xfId="13201" hidden="1"/>
    <cellStyle name="Ausgabe 2 11" xfId="13395" hidden="1"/>
    <cellStyle name="Ausgabe 2 11" xfId="13448" hidden="1"/>
    <cellStyle name="Ausgabe 2 11" xfId="13458" hidden="1"/>
    <cellStyle name="Ausgabe 2 11" xfId="13493" hidden="1"/>
    <cellStyle name="Ausgabe 2 11" xfId="13235" hidden="1"/>
    <cellStyle name="Ausgabe 2 11" xfId="13536" hidden="1"/>
    <cellStyle name="Ausgabe 2 11" xfId="13589" hidden="1"/>
    <cellStyle name="Ausgabe 2 11" xfId="13599" hidden="1"/>
    <cellStyle name="Ausgabe 2 11" xfId="13634" hidden="1"/>
    <cellStyle name="Ausgabe 2 11" xfId="13669" hidden="1"/>
    <cellStyle name="Ausgabe 2 11" xfId="13753" hidden="1"/>
    <cellStyle name="Ausgabe 2 11" xfId="13806" hidden="1"/>
    <cellStyle name="Ausgabe 2 11" xfId="13816" hidden="1"/>
    <cellStyle name="Ausgabe 2 11" xfId="13851" hidden="1"/>
    <cellStyle name="Ausgabe 2 11" xfId="13901" hidden="1"/>
    <cellStyle name="Ausgabe 2 11" xfId="14045" hidden="1"/>
    <cellStyle name="Ausgabe 2 11" xfId="14098" hidden="1"/>
    <cellStyle name="Ausgabe 2 11" xfId="14108" hidden="1"/>
    <cellStyle name="Ausgabe 2 11" xfId="14143" hidden="1"/>
    <cellStyle name="Ausgabe 2 11" xfId="14021" hidden="1"/>
    <cellStyle name="Ausgabe 2 11" xfId="14187" hidden="1"/>
    <cellStyle name="Ausgabe 2 11" xfId="14240" hidden="1"/>
    <cellStyle name="Ausgabe 2 11" xfId="14250" hidden="1"/>
    <cellStyle name="Ausgabe 2 11" xfId="14285" hidden="1"/>
    <cellStyle name="Ausgabe 2 11" xfId="12859" hidden="1"/>
    <cellStyle name="Ausgabe 2 11" xfId="14338" hidden="1"/>
    <cellStyle name="Ausgabe 2 11" xfId="14391" hidden="1"/>
    <cellStyle name="Ausgabe 2 11" xfId="14401" hidden="1"/>
    <cellStyle name="Ausgabe 2 11" xfId="14436" hidden="1"/>
    <cellStyle name="Ausgabe 2 11" xfId="14512" hidden="1"/>
    <cellStyle name="Ausgabe 2 11" xfId="14710" hidden="1"/>
    <cellStyle name="Ausgabe 2 11" xfId="14763" hidden="1"/>
    <cellStyle name="Ausgabe 2 11" xfId="14773" hidden="1"/>
    <cellStyle name="Ausgabe 2 11" xfId="14808" hidden="1"/>
    <cellStyle name="Ausgabe 2 11" xfId="14663" hidden="1"/>
    <cellStyle name="Ausgabe 2 11" xfId="14857" hidden="1"/>
    <cellStyle name="Ausgabe 2 11" xfId="14910" hidden="1"/>
    <cellStyle name="Ausgabe 2 11" xfId="14920" hidden="1"/>
    <cellStyle name="Ausgabe 2 11" xfId="14955" hidden="1"/>
    <cellStyle name="Ausgabe 2 11" xfId="14697" hidden="1"/>
    <cellStyle name="Ausgabe 2 11" xfId="14998" hidden="1"/>
    <cellStyle name="Ausgabe 2 11" xfId="15051" hidden="1"/>
    <cellStyle name="Ausgabe 2 11" xfId="15061" hidden="1"/>
    <cellStyle name="Ausgabe 2 11" xfId="15096" hidden="1"/>
    <cellStyle name="Ausgabe 2 11" xfId="15131" hidden="1"/>
    <cellStyle name="Ausgabe 2 11" xfId="15215" hidden="1"/>
    <cellStyle name="Ausgabe 2 11" xfId="15268" hidden="1"/>
    <cellStyle name="Ausgabe 2 11" xfId="15278" hidden="1"/>
    <cellStyle name="Ausgabe 2 11" xfId="15313" hidden="1"/>
    <cellStyle name="Ausgabe 2 11" xfId="15363" hidden="1"/>
    <cellStyle name="Ausgabe 2 11" xfId="15507" hidden="1"/>
    <cellStyle name="Ausgabe 2 11" xfId="15560" hidden="1"/>
    <cellStyle name="Ausgabe 2 11" xfId="15570" hidden="1"/>
    <cellStyle name="Ausgabe 2 11" xfId="15605" hidden="1"/>
    <cellStyle name="Ausgabe 2 11" xfId="15483" hidden="1"/>
    <cellStyle name="Ausgabe 2 11" xfId="15649" hidden="1"/>
    <cellStyle name="Ausgabe 2 11" xfId="15702" hidden="1"/>
    <cellStyle name="Ausgabe 2 11" xfId="15712" hidden="1"/>
    <cellStyle name="Ausgabe 2 11" xfId="15747" hidden="1"/>
    <cellStyle name="Ausgabe 2 11" xfId="14328" hidden="1"/>
    <cellStyle name="Ausgabe 2 11" xfId="15800" hidden="1"/>
    <cellStyle name="Ausgabe 2 11" xfId="15853" hidden="1"/>
    <cellStyle name="Ausgabe 2 11" xfId="15863" hidden="1"/>
    <cellStyle name="Ausgabe 2 11" xfId="15898" hidden="1"/>
    <cellStyle name="Ausgabe 2 11" xfId="15968" hidden="1"/>
    <cellStyle name="Ausgabe 2 11" xfId="16166" hidden="1"/>
    <cellStyle name="Ausgabe 2 11" xfId="16219" hidden="1"/>
    <cellStyle name="Ausgabe 2 11" xfId="16229" hidden="1"/>
    <cellStyle name="Ausgabe 2 11" xfId="16264" hidden="1"/>
    <cellStyle name="Ausgabe 2 11" xfId="16119" hidden="1"/>
    <cellStyle name="Ausgabe 2 11" xfId="16313" hidden="1"/>
    <cellStyle name="Ausgabe 2 11" xfId="16366" hidden="1"/>
    <cellStyle name="Ausgabe 2 11" xfId="16376" hidden="1"/>
    <cellStyle name="Ausgabe 2 11" xfId="16411" hidden="1"/>
    <cellStyle name="Ausgabe 2 11" xfId="16153" hidden="1"/>
    <cellStyle name="Ausgabe 2 11" xfId="16454" hidden="1"/>
    <cellStyle name="Ausgabe 2 11" xfId="16507" hidden="1"/>
    <cellStyle name="Ausgabe 2 11" xfId="16517" hidden="1"/>
    <cellStyle name="Ausgabe 2 11" xfId="16552" hidden="1"/>
    <cellStyle name="Ausgabe 2 11" xfId="16587" hidden="1"/>
    <cellStyle name="Ausgabe 2 11" xfId="16671" hidden="1"/>
    <cellStyle name="Ausgabe 2 11" xfId="16724" hidden="1"/>
    <cellStyle name="Ausgabe 2 11" xfId="16734" hidden="1"/>
    <cellStyle name="Ausgabe 2 11" xfId="16769" hidden="1"/>
    <cellStyle name="Ausgabe 2 11" xfId="16819" hidden="1"/>
    <cellStyle name="Ausgabe 2 11" xfId="16963" hidden="1"/>
    <cellStyle name="Ausgabe 2 11" xfId="17016" hidden="1"/>
    <cellStyle name="Ausgabe 2 11" xfId="17026" hidden="1"/>
    <cellStyle name="Ausgabe 2 11" xfId="17061" hidden="1"/>
    <cellStyle name="Ausgabe 2 11" xfId="16939" hidden="1"/>
    <cellStyle name="Ausgabe 2 11" xfId="17105" hidden="1"/>
    <cellStyle name="Ausgabe 2 11" xfId="17158" hidden="1"/>
    <cellStyle name="Ausgabe 2 11" xfId="17168" hidden="1"/>
    <cellStyle name="Ausgabe 2 11" xfId="17203" hidden="1"/>
    <cellStyle name="Ausgabe 2 11" xfId="15790" hidden="1"/>
    <cellStyle name="Ausgabe 2 11" xfId="17245" hidden="1"/>
    <cellStyle name="Ausgabe 2 11" xfId="17298" hidden="1"/>
    <cellStyle name="Ausgabe 2 11" xfId="17308" hidden="1"/>
    <cellStyle name="Ausgabe 2 11" xfId="17343" hidden="1"/>
    <cellStyle name="Ausgabe 2 11" xfId="17410" hidden="1"/>
    <cellStyle name="Ausgabe 2 11" xfId="17608" hidden="1"/>
    <cellStyle name="Ausgabe 2 11" xfId="17661" hidden="1"/>
    <cellStyle name="Ausgabe 2 11" xfId="17671" hidden="1"/>
    <cellStyle name="Ausgabe 2 11" xfId="17706" hidden="1"/>
    <cellStyle name="Ausgabe 2 11" xfId="17561" hidden="1"/>
    <cellStyle name="Ausgabe 2 11" xfId="17755" hidden="1"/>
    <cellStyle name="Ausgabe 2 11" xfId="17808" hidden="1"/>
    <cellStyle name="Ausgabe 2 11" xfId="17818" hidden="1"/>
    <cellStyle name="Ausgabe 2 11" xfId="17853" hidden="1"/>
    <cellStyle name="Ausgabe 2 11" xfId="17595" hidden="1"/>
    <cellStyle name="Ausgabe 2 11" xfId="17896" hidden="1"/>
    <cellStyle name="Ausgabe 2 11" xfId="17949" hidden="1"/>
    <cellStyle name="Ausgabe 2 11" xfId="17959" hidden="1"/>
    <cellStyle name="Ausgabe 2 11" xfId="17994" hidden="1"/>
    <cellStyle name="Ausgabe 2 11" xfId="18029" hidden="1"/>
    <cellStyle name="Ausgabe 2 11" xfId="18113" hidden="1"/>
    <cellStyle name="Ausgabe 2 11" xfId="18166" hidden="1"/>
    <cellStyle name="Ausgabe 2 11" xfId="18176" hidden="1"/>
    <cellStyle name="Ausgabe 2 11" xfId="18211" hidden="1"/>
    <cellStyle name="Ausgabe 2 11" xfId="18261" hidden="1"/>
    <cellStyle name="Ausgabe 2 11" xfId="18405" hidden="1"/>
    <cellStyle name="Ausgabe 2 11" xfId="18458" hidden="1"/>
    <cellStyle name="Ausgabe 2 11" xfId="18468" hidden="1"/>
    <cellStyle name="Ausgabe 2 11" xfId="18503" hidden="1"/>
    <cellStyle name="Ausgabe 2 11" xfId="18381" hidden="1"/>
    <cellStyle name="Ausgabe 2 11" xfId="18547" hidden="1"/>
    <cellStyle name="Ausgabe 2 11" xfId="18600" hidden="1"/>
    <cellStyle name="Ausgabe 2 11" xfId="18610" hidden="1"/>
    <cellStyle name="Ausgabe 2 11" xfId="18645" hidden="1"/>
    <cellStyle name="Ausgabe 2 11" xfId="18878" hidden="1"/>
    <cellStyle name="Ausgabe 2 11" xfId="19045" hidden="1"/>
    <cellStyle name="Ausgabe 2 11" xfId="19098" hidden="1"/>
    <cellStyle name="Ausgabe 2 11" xfId="19108" hidden="1"/>
    <cellStyle name="Ausgabe 2 11" xfId="19143" hidden="1"/>
    <cellStyle name="Ausgabe 2 11" xfId="19217" hidden="1"/>
    <cellStyle name="Ausgabe 2 11" xfId="19415" hidden="1"/>
    <cellStyle name="Ausgabe 2 11" xfId="19468" hidden="1"/>
    <cellStyle name="Ausgabe 2 11" xfId="19478" hidden="1"/>
    <cellStyle name="Ausgabe 2 11" xfId="19513" hidden="1"/>
    <cellStyle name="Ausgabe 2 11" xfId="19368" hidden="1"/>
    <cellStyle name="Ausgabe 2 11" xfId="19562" hidden="1"/>
    <cellStyle name="Ausgabe 2 11" xfId="19615" hidden="1"/>
    <cellStyle name="Ausgabe 2 11" xfId="19625" hidden="1"/>
    <cellStyle name="Ausgabe 2 11" xfId="19660" hidden="1"/>
    <cellStyle name="Ausgabe 2 11" xfId="19402" hidden="1"/>
    <cellStyle name="Ausgabe 2 11" xfId="19703" hidden="1"/>
    <cellStyle name="Ausgabe 2 11" xfId="19756" hidden="1"/>
    <cellStyle name="Ausgabe 2 11" xfId="19766" hidden="1"/>
    <cellStyle name="Ausgabe 2 11" xfId="19801" hidden="1"/>
    <cellStyle name="Ausgabe 2 11" xfId="19836" hidden="1"/>
    <cellStyle name="Ausgabe 2 11" xfId="19920" hidden="1"/>
    <cellStyle name="Ausgabe 2 11" xfId="19973" hidden="1"/>
    <cellStyle name="Ausgabe 2 11" xfId="19983" hidden="1"/>
    <cellStyle name="Ausgabe 2 11" xfId="20018" hidden="1"/>
    <cellStyle name="Ausgabe 2 11" xfId="20068" hidden="1"/>
    <cellStyle name="Ausgabe 2 11" xfId="20212" hidden="1"/>
    <cellStyle name="Ausgabe 2 11" xfId="20265" hidden="1"/>
    <cellStyle name="Ausgabe 2 11" xfId="20275" hidden="1"/>
    <cellStyle name="Ausgabe 2 11" xfId="20310" hidden="1"/>
    <cellStyle name="Ausgabe 2 11" xfId="20188" hidden="1"/>
    <cellStyle name="Ausgabe 2 11" xfId="20354" hidden="1"/>
    <cellStyle name="Ausgabe 2 11" xfId="20407" hidden="1"/>
    <cellStyle name="Ausgabe 2 11" xfId="20417" hidden="1"/>
    <cellStyle name="Ausgabe 2 11" xfId="20452" hidden="1"/>
    <cellStyle name="Ausgabe 2 11" xfId="20487" hidden="1"/>
    <cellStyle name="Ausgabe 2 11" xfId="20571" hidden="1"/>
    <cellStyle name="Ausgabe 2 11" xfId="20624" hidden="1"/>
    <cellStyle name="Ausgabe 2 11" xfId="20634" hidden="1"/>
    <cellStyle name="Ausgabe 2 11" xfId="20669" hidden="1"/>
    <cellStyle name="Ausgabe 2 11" xfId="20724" hidden="1"/>
    <cellStyle name="Ausgabe 2 11" xfId="20962" hidden="1"/>
    <cellStyle name="Ausgabe 2 11" xfId="21015" hidden="1"/>
    <cellStyle name="Ausgabe 2 11" xfId="21025" hidden="1"/>
    <cellStyle name="Ausgabe 2 11" xfId="21060" hidden="1"/>
    <cellStyle name="Ausgabe 2 11" xfId="21127" hidden="1"/>
    <cellStyle name="Ausgabe 2 11" xfId="21271" hidden="1"/>
    <cellStyle name="Ausgabe 2 11" xfId="21324" hidden="1"/>
    <cellStyle name="Ausgabe 2 11" xfId="21334" hidden="1"/>
    <cellStyle name="Ausgabe 2 11" xfId="21369" hidden="1"/>
    <cellStyle name="Ausgabe 2 11" xfId="21247" hidden="1"/>
    <cellStyle name="Ausgabe 2 11" xfId="21415" hidden="1"/>
    <cellStyle name="Ausgabe 2 11" xfId="21468" hidden="1"/>
    <cellStyle name="Ausgabe 2 11" xfId="21478" hidden="1"/>
    <cellStyle name="Ausgabe 2 11" xfId="21513" hidden="1"/>
    <cellStyle name="Ausgabe 2 11" xfId="20951" hidden="1"/>
    <cellStyle name="Ausgabe 2 11" xfId="21572" hidden="1"/>
    <cellStyle name="Ausgabe 2 11" xfId="21625" hidden="1"/>
    <cellStyle name="Ausgabe 2 11" xfId="21635" hidden="1"/>
    <cellStyle name="Ausgabe 2 11" xfId="21670" hidden="1"/>
    <cellStyle name="Ausgabe 2 11" xfId="21743" hidden="1"/>
    <cellStyle name="Ausgabe 2 11" xfId="21942" hidden="1"/>
    <cellStyle name="Ausgabe 2 11" xfId="21995" hidden="1"/>
    <cellStyle name="Ausgabe 2 11" xfId="22005" hidden="1"/>
    <cellStyle name="Ausgabe 2 11" xfId="22040" hidden="1"/>
    <cellStyle name="Ausgabe 2 11" xfId="21894" hidden="1"/>
    <cellStyle name="Ausgabe 2 11" xfId="22091" hidden="1"/>
    <cellStyle name="Ausgabe 2 11" xfId="22144" hidden="1"/>
    <cellStyle name="Ausgabe 2 11" xfId="22154" hidden="1"/>
    <cellStyle name="Ausgabe 2 11" xfId="22189" hidden="1"/>
    <cellStyle name="Ausgabe 2 11" xfId="21929" hidden="1"/>
    <cellStyle name="Ausgabe 2 11" xfId="22234" hidden="1"/>
    <cellStyle name="Ausgabe 2 11" xfId="22287" hidden="1"/>
    <cellStyle name="Ausgabe 2 11" xfId="22297" hidden="1"/>
    <cellStyle name="Ausgabe 2 11" xfId="22332" hidden="1"/>
    <cellStyle name="Ausgabe 2 11" xfId="22369" hidden="1"/>
    <cellStyle name="Ausgabe 2 11" xfId="22453" hidden="1"/>
    <cellStyle name="Ausgabe 2 11" xfId="22506" hidden="1"/>
    <cellStyle name="Ausgabe 2 11" xfId="22516" hidden="1"/>
    <cellStyle name="Ausgabe 2 11" xfId="22551" hidden="1"/>
    <cellStyle name="Ausgabe 2 11" xfId="22601" hidden="1"/>
    <cellStyle name="Ausgabe 2 11" xfId="22745" hidden="1"/>
    <cellStyle name="Ausgabe 2 11" xfId="22798" hidden="1"/>
    <cellStyle name="Ausgabe 2 11" xfId="22808" hidden="1"/>
    <cellStyle name="Ausgabe 2 11" xfId="22843" hidden="1"/>
    <cellStyle name="Ausgabe 2 11" xfId="22721" hidden="1"/>
    <cellStyle name="Ausgabe 2 11" xfId="22887" hidden="1"/>
    <cellStyle name="Ausgabe 2 11" xfId="22940" hidden="1"/>
    <cellStyle name="Ausgabe 2 11" xfId="22950" hidden="1"/>
    <cellStyle name="Ausgabe 2 11" xfId="22985" hidden="1"/>
    <cellStyle name="Ausgabe 2 11" xfId="21555" hidden="1"/>
    <cellStyle name="Ausgabe 2 11" xfId="23027" hidden="1"/>
    <cellStyle name="Ausgabe 2 11" xfId="23080" hidden="1"/>
    <cellStyle name="Ausgabe 2 11" xfId="23090" hidden="1"/>
    <cellStyle name="Ausgabe 2 11" xfId="23125" hidden="1"/>
    <cellStyle name="Ausgabe 2 11" xfId="23196" hidden="1"/>
    <cellStyle name="Ausgabe 2 11" xfId="23394" hidden="1"/>
    <cellStyle name="Ausgabe 2 11" xfId="23447" hidden="1"/>
    <cellStyle name="Ausgabe 2 11" xfId="23457" hidden="1"/>
    <cellStyle name="Ausgabe 2 11" xfId="23492" hidden="1"/>
    <cellStyle name="Ausgabe 2 11" xfId="23347" hidden="1"/>
    <cellStyle name="Ausgabe 2 11" xfId="23543" hidden="1"/>
    <cellStyle name="Ausgabe 2 11" xfId="23596" hidden="1"/>
    <cellStyle name="Ausgabe 2 11" xfId="23606" hidden="1"/>
    <cellStyle name="Ausgabe 2 11" xfId="23641" hidden="1"/>
    <cellStyle name="Ausgabe 2 11" xfId="23381" hidden="1"/>
    <cellStyle name="Ausgabe 2 11" xfId="23686" hidden="1"/>
    <cellStyle name="Ausgabe 2 11" xfId="23739" hidden="1"/>
    <cellStyle name="Ausgabe 2 11" xfId="23749" hidden="1"/>
    <cellStyle name="Ausgabe 2 11" xfId="23784" hidden="1"/>
    <cellStyle name="Ausgabe 2 11" xfId="23820" hidden="1"/>
    <cellStyle name="Ausgabe 2 11" xfId="23904" hidden="1"/>
    <cellStyle name="Ausgabe 2 11" xfId="23957" hidden="1"/>
    <cellStyle name="Ausgabe 2 11" xfId="23967" hidden="1"/>
    <cellStyle name="Ausgabe 2 11" xfId="24002" hidden="1"/>
    <cellStyle name="Ausgabe 2 11" xfId="24052" hidden="1"/>
    <cellStyle name="Ausgabe 2 11" xfId="24196" hidden="1"/>
    <cellStyle name="Ausgabe 2 11" xfId="24249" hidden="1"/>
    <cellStyle name="Ausgabe 2 11" xfId="24259" hidden="1"/>
    <cellStyle name="Ausgabe 2 11" xfId="24294" hidden="1"/>
    <cellStyle name="Ausgabe 2 11" xfId="24172" hidden="1"/>
    <cellStyle name="Ausgabe 2 11" xfId="24338" hidden="1"/>
    <cellStyle name="Ausgabe 2 11" xfId="24391" hidden="1"/>
    <cellStyle name="Ausgabe 2 11" xfId="24401" hidden="1"/>
    <cellStyle name="Ausgabe 2 11" xfId="24436" hidden="1"/>
    <cellStyle name="Ausgabe 2 11" xfId="20941" hidden="1"/>
    <cellStyle name="Ausgabe 2 11" xfId="24478" hidden="1"/>
    <cellStyle name="Ausgabe 2 11" xfId="24531" hidden="1"/>
    <cellStyle name="Ausgabe 2 11" xfId="24541" hidden="1"/>
    <cellStyle name="Ausgabe 2 11" xfId="24576" hidden="1"/>
    <cellStyle name="Ausgabe 2 11" xfId="24643" hidden="1"/>
    <cellStyle name="Ausgabe 2 11" xfId="24841" hidden="1"/>
    <cellStyle name="Ausgabe 2 11" xfId="24894" hidden="1"/>
    <cellStyle name="Ausgabe 2 11" xfId="24904" hidden="1"/>
    <cellStyle name="Ausgabe 2 11" xfId="24939" hidden="1"/>
    <cellStyle name="Ausgabe 2 11" xfId="24794" hidden="1"/>
    <cellStyle name="Ausgabe 2 11" xfId="24988" hidden="1"/>
    <cellStyle name="Ausgabe 2 11" xfId="25041" hidden="1"/>
    <cellStyle name="Ausgabe 2 11" xfId="25051" hidden="1"/>
    <cellStyle name="Ausgabe 2 11" xfId="25086" hidden="1"/>
    <cellStyle name="Ausgabe 2 11" xfId="24828" hidden="1"/>
    <cellStyle name="Ausgabe 2 11" xfId="25129" hidden="1"/>
    <cellStyle name="Ausgabe 2 11" xfId="25182" hidden="1"/>
    <cellStyle name="Ausgabe 2 11" xfId="25192" hidden="1"/>
    <cellStyle name="Ausgabe 2 11" xfId="25227" hidden="1"/>
    <cellStyle name="Ausgabe 2 11" xfId="25262" hidden="1"/>
    <cellStyle name="Ausgabe 2 11" xfId="25346" hidden="1"/>
    <cellStyle name="Ausgabe 2 11" xfId="25399" hidden="1"/>
    <cellStyle name="Ausgabe 2 11" xfId="25409" hidden="1"/>
    <cellStyle name="Ausgabe 2 11" xfId="25444" hidden="1"/>
    <cellStyle name="Ausgabe 2 11" xfId="25494" hidden="1"/>
    <cellStyle name="Ausgabe 2 11" xfId="25638" hidden="1"/>
    <cellStyle name="Ausgabe 2 11" xfId="25691" hidden="1"/>
    <cellStyle name="Ausgabe 2 11" xfId="25701" hidden="1"/>
    <cellStyle name="Ausgabe 2 11" xfId="25736" hidden="1"/>
    <cellStyle name="Ausgabe 2 11" xfId="25614" hidden="1"/>
    <cellStyle name="Ausgabe 2 11" xfId="25780" hidden="1"/>
    <cellStyle name="Ausgabe 2 11" xfId="25833" hidden="1"/>
    <cellStyle name="Ausgabe 2 11" xfId="25843" hidden="1"/>
    <cellStyle name="Ausgabe 2 11" xfId="25878" hidden="1"/>
    <cellStyle name="Ausgabe 2 11" xfId="25915" hidden="1"/>
    <cellStyle name="Ausgabe 2 11" xfId="26073" hidden="1"/>
    <cellStyle name="Ausgabe 2 11" xfId="26126" hidden="1"/>
    <cellStyle name="Ausgabe 2 11" xfId="26136" hidden="1"/>
    <cellStyle name="Ausgabe 2 11" xfId="26171" hidden="1"/>
    <cellStyle name="Ausgabe 2 11" xfId="26239" hidden="1"/>
    <cellStyle name="Ausgabe 2 11" xfId="26437" hidden="1"/>
    <cellStyle name="Ausgabe 2 11" xfId="26490" hidden="1"/>
    <cellStyle name="Ausgabe 2 11" xfId="26500" hidden="1"/>
    <cellStyle name="Ausgabe 2 11" xfId="26535" hidden="1"/>
    <cellStyle name="Ausgabe 2 11" xfId="26390" hidden="1"/>
    <cellStyle name="Ausgabe 2 11" xfId="26584" hidden="1"/>
    <cellStyle name="Ausgabe 2 11" xfId="26637" hidden="1"/>
    <cellStyle name="Ausgabe 2 11" xfId="26647" hidden="1"/>
    <cellStyle name="Ausgabe 2 11" xfId="26682" hidden="1"/>
    <cellStyle name="Ausgabe 2 11" xfId="26424" hidden="1"/>
    <cellStyle name="Ausgabe 2 11" xfId="26725" hidden="1"/>
    <cellStyle name="Ausgabe 2 11" xfId="26778" hidden="1"/>
    <cellStyle name="Ausgabe 2 11" xfId="26788" hidden="1"/>
    <cellStyle name="Ausgabe 2 11" xfId="26823" hidden="1"/>
    <cellStyle name="Ausgabe 2 11" xfId="26858" hidden="1"/>
    <cellStyle name="Ausgabe 2 11" xfId="26942" hidden="1"/>
    <cellStyle name="Ausgabe 2 11" xfId="26995" hidden="1"/>
    <cellStyle name="Ausgabe 2 11" xfId="27005" hidden="1"/>
    <cellStyle name="Ausgabe 2 11" xfId="27040" hidden="1"/>
    <cellStyle name="Ausgabe 2 11" xfId="27090" hidden="1"/>
    <cellStyle name="Ausgabe 2 11" xfId="27234" hidden="1"/>
    <cellStyle name="Ausgabe 2 11" xfId="27287" hidden="1"/>
    <cellStyle name="Ausgabe 2 11" xfId="27297" hidden="1"/>
    <cellStyle name="Ausgabe 2 11" xfId="27332" hidden="1"/>
    <cellStyle name="Ausgabe 2 11" xfId="27210" hidden="1"/>
    <cellStyle name="Ausgabe 2 11" xfId="27376" hidden="1"/>
    <cellStyle name="Ausgabe 2 11" xfId="27429" hidden="1"/>
    <cellStyle name="Ausgabe 2 11" xfId="27439" hidden="1"/>
    <cellStyle name="Ausgabe 2 11" xfId="27474" hidden="1"/>
    <cellStyle name="Ausgabe 2 11" xfId="26063" hidden="1"/>
    <cellStyle name="Ausgabe 2 11" xfId="27516" hidden="1"/>
    <cellStyle name="Ausgabe 2 11" xfId="27569" hidden="1"/>
    <cellStyle name="Ausgabe 2 11" xfId="27579" hidden="1"/>
    <cellStyle name="Ausgabe 2 11" xfId="27614" hidden="1"/>
    <cellStyle name="Ausgabe 2 11" xfId="27681" hidden="1"/>
    <cellStyle name="Ausgabe 2 11" xfId="27879" hidden="1"/>
    <cellStyle name="Ausgabe 2 11" xfId="27932" hidden="1"/>
    <cellStyle name="Ausgabe 2 11" xfId="27942" hidden="1"/>
    <cellStyle name="Ausgabe 2 11" xfId="27977" hidden="1"/>
    <cellStyle name="Ausgabe 2 11" xfId="27832" hidden="1"/>
    <cellStyle name="Ausgabe 2 11" xfId="28026" hidden="1"/>
    <cellStyle name="Ausgabe 2 11" xfId="28079" hidden="1"/>
    <cellStyle name="Ausgabe 2 11" xfId="28089" hidden="1"/>
    <cellStyle name="Ausgabe 2 11" xfId="28124" hidden="1"/>
    <cellStyle name="Ausgabe 2 11" xfId="27866" hidden="1"/>
    <cellStyle name="Ausgabe 2 11" xfId="28167" hidden="1"/>
    <cellStyle name="Ausgabe 2 11" xfId="28220" hidden="1"/>
    <cellStyle name="Ausgabe 2 11" xfId="28230" hidden="1"/>
    <cellStyle name="Ausgabe 2 11" xfId="28265" hidden="1"/>
    <cellStyle name="Ausgabe 2 11" xfId="28300" hidden="1"/>
    <cellStyle name="Ausgabe 2 11" xfId="28384" hidden="1"/>
    <cellStyle name="Ausgabe 2 11" xfId="28437" hidden="1"/>
    <cellStyle name="Ausgabe 2 11" xfId="28447" hidden="1"/>
    <cellStyle name="Ausgabe 2 11" xfId="28482" hidden="1"/>
    <cellStyle name="Ausgabe 2 11" xfId="28532" hidden="1"/>
    <cellStyle name="Ausgabe 2 11" xfId="28676" hidden="1"/>
    <cellStyle name="Ausgabe 2 11" xfId="28729" hidden="1"/>
    <cellStyle name="Ausgabe 2 11" xfId="28739" hidden="1"/>
    <cellStyle name="Ausgabe 2 11" xfId="28774" hidden="1"/>
    <cellStyle name="Ausgabe 2 11" xfId="28652" hidden="1"/>
    <cellStyle name="Ausgabe 2 11" xfId="28818" hidden="1"/>
    <cellStyle name="Ausgabe 2 11" xfId="28871" hidden="1"/>
    <cellStyle name="Ausgabe 2 11" xfId="28881" hidden="1"/>
    <cellStyle name="Ausgabe 2 11" xfId="28916" hidden="1"/>
    <cellStyle name="Ausgabe 2 11" xfId="28952" hidden="1"/>
    <cellStyle name="Ausgabe 2 11" xfId="29036" hidden="1"/>
    <cellStyle name="Ausgabe 2 11" xfId="29089" hidden="1"/>
    <cellStyle name="Ausgabe 2 11" xfId="29099" hidden="1"/>
    <cellStyle name="Ausgabe 2 11" xfId="29134" hidden="1"/>
    <cellStyle name="Ausgabe 2 11" xfId="29201" hidden="1"/>
    <cellStyle name="Ausgabe 2 11" xfId="29399" hidden="1"/>
    <cellStyle name="Ausgabe 2 11" xfId="29452" hidden="1"/>
    <cellStyle name="Ausgabe 2 11" xfId="29462" hidden="1"/>
    <cellStyle name="Ausgabe 2 11" xfId="29497" hidden="1"/>
    <cellStyle name="Ausgabe 2 11" xfId="29352" hidden="1"/>
    <cellStyle name="Ausgabe 2 11" xfId="29546" hidden="1"/>
    <cellStyle name="Ausgabe 2 11" xfId="29599" hidden="1"/>
    <cellStyle name="Ausgabe 2 11" xfId="29609" hidden="1"/>
    <cellStyle name="Ausgabe 2 11" xfId="29644" hidden="1"/>
    <cellStyle name="Ausgabe 2 11" xfId="29386" hidden="1"/>
    <cellStyle name="Ausgabe 2 11" xfId="29687" hidden="1"/>
    <cellStyle name="Ausgabe 2 11" xfId="29740" hidden="1"/>
    <cellStyle name="Ausgabe 2 11" xfId="29750" hidden="1"/>
    <cellStyle name="Ausgabe 2 11" xfId="29785" hidden="1"/>
    <cellStyle name="Ausgabe 2 11" xfId="29820" hidden="1"/>
    <cellStyle name="Ausgabe 2 11" xfId="29904" hidden="1"/>
    <cellStyle name="Ausgabe 2 11" xfId="29957" hidden="1"/>
    <cellStyle name="Ausgabe 2 11" xfId="29967" hidden="1"/>
    <cellStyle name="Ausgabe 2 11" xfId="30002" hidden="1"/>
    <cellStyle name="Ausgabe 2 11" xfId="30052" hidden="1"/>
    <cellStyle name="Ausgabe 2 11" xfId="30196" hidden="1"/>
    <cellStyle name="Ausgabe 2 11" xfId="30249" hidden="1"/>
    <cellStyle name="Ausgabe 2 11" xfId="30259" hidden="1"/>
    <cellStyle name="Ausgabe 2 11" xfId="30294" hidden="1"/>
    <cellStyle name="Ausgabe 2 11" xfId="30172" hidden="1"/>
    <cellStyle name="Ausgabe 2 11" xfId="30338" hidden="1"/>
    <cellStyle name="Ausgabe 2 11" xfId="30391" hidden="1"/>
    <cellStyle name="Ausgabe 2 11" xfId="30401" hidden="1"/>
    <cellStyle name="Ausgabe 2 11" xfId="30436" hidden="1"/>
    <cellStyle name="Ausgabe 2 11" xfId="30471" hidden="1"/>
    <cellStyle name="Ausgabe 2 11" xfId="30555" hidden="1"/>
    <cellStyle name="Ausgabe 2 11" xfId="30608" hidden="1"/>
    <cellStyle name="Ausgabe 2 11" xfId="30618" hidden="1"/>
    <cellStyle name="Ausgabe 2 11" xfId="30653" hidden="1"/>
    <cellStyle name="Ausgabe 2 11" xfId="30708" hidden="1"/>
    <cellStyle name="Ausgabe 2 11" xfId="30946" hidden="1"/>
    <cellStyle name="Ausgabe 2 11" xfId="30999" hidden="1"/>
    <cellStyle name="Ausgabe 2 11" xfId="31009" hidden="1"/>
    <cellStyle name="Ausgabe 2 11" xfId="31044" hidden="1"/>
    <cellStyle name="Ausgabe 2 11" xfId="31111" hidden="1"/>
    <cellStyle name="Ausgabe 2 11" xfId="31255" hidden="1"/>
    <cellStyle name="Ausgabe 2 11" xfId="31308" hidden="1"/>
    <cellStyle name="Ausgabe 2 11" xfId="31318" hidden="1"/>
    <cellStyle name="Ausgabe 2 11" xfId="31353" hidden="1"/>
    <cellStyle name="Ausgabe 2 11" xfId="31231" hidden="1"/>
    <cellStyle name="Ausgabe 2 11" xfId="31399" hidden="1"/>
    <cellStyle name="Ausgabe 2 11" xfId="31452" hidden="1"/>
    <cellStyle name="Ausgabe 2 11" xfId="31462" hidden="1"/>
    <cellStyle name="Ausgabe 2 11" xfId="31497" hidden="1"/>
    <cellStyle name="Ausgabe 2 11" xfId="30935" hidden="1"/>
    <cellStyle name="Ausgabe 2 11" xfId="31556" hidden="1"/>
    <cellStyle name="Ausgabe 2 11" xfId="31609" hidden="1"/>
    <cellStyle name="Ausgabe 2 11" xfId="31619" hidden="1"/>
    <cellStyle name="Ausgabe 2 11" xfId="31654" hidden="1"/>
    <cellStyle name="Ausgabe 2 11" xfId="31727" hidden="1"/>
    <cellStyle name="Ausgabe 2 11" xfId="31926" hidden="1"/>
    <cellStyle name="Ausgabe 2 11" xfId="31979" hidden="1"/>
    <cellStyle name="Ausgabe 2 11" xfId="31989" hidden="1"/>
    <cellStyle name="Ausgabe 2 11" xfId="32024" hidden="1"/>
    <cellStyle name="Ausgabe 2 11" xfId="31878" hidden="1"/>
    <cellStyle name="Ausgabe 2 11" xfId="32075" hidden="1"/>
    <cellStyle name="Ausgabe 2 11" xfId="32128" hidden="1"/>
    <cellStyle name="Ausgabe 2 11" xfId="32138" hidden="1"/>
    <cellStyle name="Ausgabe 2 11" xfId="32173" hidden="1"/>
    <cellStyle name="Ausgabe 2 11" xfId="31913" hidden="1"/>
    <cellStyle name="Ausgabe 2 11" xfId="32218" hidden="1"/>
    <cellStyle name="Ausgabe 2 11" xfId="32271" hidden="1"/>
    <cellStyle name="Ausgabe 2 11" xfId="32281" hidden="1"/>
    <cellStyle name="Ausgabe 2 11" xfId="32316" hidden="1"/>
    <cellStyle name="Ausgabe 2 11" xfId="32353" hidden="1"/>
    <cellStyle name="Ausgabe 2 11" xfId="32437" hidden="1"/>
    <cellStyle name="Ausgabe 2 11" xfId="32490" hidden="1"/>
    <cellStyle name="Ausgabe 2 11" xfId="32500" hidden="1"/>
    <cellStyle name="Ausgabe 2 11" xfId="32535" hidden="1"/>
    <cellStyle name="Ausgabe 2 11" xfId="32585" hidden="1"/>
    <cellStyle name="Ausgabe 2 11" xfId="32729" hidden="1"/>
    <cellStyle name="Ausgabe 2 11" xfId="32782" hidden="1"/>
    <cellStyle name="Ausgabe 2 11" xfId="32792" hidden="1"/>
    <cellStyle name="Ausgabe 2 11" xfId="32827" hidden="1"/>
    <cellStyle name="Ausgabe 2 11" xfId="32705" hidden="1"/>
    <cellStyle name="Ausgabe 2 11" xfId="32871" hidden="1"/>
    <cellStyle name="Ausgabe 2 11" xfId="32924" hidden="1"/>
    <cellStyle name="Ausgabe 2 11" xfId="32934" hidden="1"/>
    <cellStyle name="Ausgabe 2 11" xfId="32969" hidden="1"/>
    <cellStyle name="Ausgabe 2 11" xfId="31539" hidden="1"/>
    <cellStyle name="Ausgabe 2 11" xfId="33011" hidden="1"/>
    <cellStyle name="Ausgabe 2 11" xfId="33064" hidden="1"/>
    <cellStyle name="Ausgabe 2 11" xfId="33074" hidden="1"/>
    <cellStyle name="Ausgabe 2 11" xfId="33109" hidden="1"/>
    <cellStyle name="Ausgabe 2 11" xfId="33179" hidden="1"/>
    <cellStyle name="Ausgabe 2 11" xfId="33377" hidden="1"/>
    <cellStyle name="Ausgabe 2 11" xfId="33430" hidden="1"/>
    <cellStyle name="Ausgabe 2 11" xfId="33440" hidden="1"/>
    <cellStyle name="Ausgabe 2 11" xfId="33475" hidden="1"/>
    <cellStyle name="Ausgabe 2 11" xfId="33330" hidden="1"/>
    <cellStyle name="Ausgabe 2 11" xfId="33526" hidden="1"/>
    <cellStyle name="Ausgabe 2 11" xfId="33579" hidden="1"/>
    <cellStyle name="Ausgabe 2 11" xfId="33589" hidden="1"/>
    <cellStyle name="Ausgabe 2 11" xfId="33624" hidden="1"/>
    <cellStyle name="Ausgabe 2 11" xfId="33364" hidden="1"/>
    <cellStyle name="Ausgabe 2 11" xfId="33669" hidden="1"/>
    <cellStyle name="Ausgabe 2 11" xfId="33722" hidden="1"/>
    <cellStyle name="Ausgabe 2 11" xfId="33732" hidden="1"/>
    <cellStyle name="Ausgabe 2 11" xfId="33767" hidden="1"/>
    <cellStyle name="Ausgabe 2 11" xfId="33803" hidden="1"/>
    <cellStyle name="Ausgabe 2 11" xfId="33887" hidden="1"/>
    <cellStyle name="Ausgabe 2 11" xfId="33940" hidden="1"/>
    <cellStyle name="Ausgabe 2 11" xfId="33950" hidden="1"/>
    <cellStyle name="Ausgabe 2 11" xfId="33985" hidden="1"/>
    <cellStyle name="Ausgabe 2 11" xfId="34035" hidden="1"/>
    <cellStyle name="Ausgabe 2 11" xfId="34179" hidden="1"/>
    <cellStyle name="Ausgabe 2 11" xfId="34232" hidden="1"/>
    <cellStyle name="Ausgabe 2 11" xfId="34242" hidden="1"/>
    <cellStyle name="Ausgabe 2 11" xfId="34277" hidden="1"/>
    <cellStyle name="Ausgabe 2 11" xfId="34155" hidden="1"/>
    <cellStyle name="Ausgabe 2 11" xfId="34321" hidden="1"/>
    <cellStyle name="Ausgabe 2 11" xfId="34374" hidden="1"/>
    <cellStyle name="Ausgabe 2 11" xfId="34384" hidden="1"/>
    <cellStyle name="Ausgabe 2 11" xfId="34419" hidden="1"/>
    <cellStyle name="Ausgabe 2 11" xfId="30925" hidden="1"/>
    <cellStyle name="Ausgabe 2 11" xfId="34461" hidden="1"/>
    <cellStyle name="Ausgabe 2 11" xfId="34514" hidden="1"/>
    <cellStyle name="Ausgabe 2 11" xfId="34524" hidden="1"/>
    <cellStyle name="Ausgabe 2 11" xfId="34559" hidden="1"/>
    <cellStyle name="Ausgabe 2 11" xfId="34626" hidden="1"/>
    <cellStyle name="Ausgabe 2 11" xfId="34824" hidden="1"/>
    <cellStyle name="Ausgabe 2 11" xfId="34877" hidden="1"/>
    <cellStyle name="Ausgabe 2 11" xfId="34887" hidden="1"/>
    <cellStyle name="Ausgabe 2 11" xfId="34922" hidden="1"/>
    <cellStyle name="Ausgabe 2 11" xfId="34777" hidden="1"/>
    <cellStyle name="Ausgabe 2 11" xfId="34971" hidden="1"/>
    <cellStyle name="Ausgabe 2 11" xfId="35024" hidden="1"/>
    <cellStyle name="Ausgabe 2 11" xfId="35034" hidden="1"/>
    <cellStyle name="Ausgabe 2 11" xfId="35069" hidden="1"/>
    <cellStyle name="Ausgabe 2 11" xfId="34811" hidden="1"/>
    <cellStyle name="Ausgabe 2 11" xfId="35112" hidden="1"/>
    <cellStyle name="Ausgabe 2 11" xfId="35165" hidden="1"/>
    <cellStyle name="Ausgabe 2 11" xfId="35175" hidden="1"/>
    <cellStyle name="Ausgabe 2 11" xfId="35210" hidden="1"/>
    <cellStyle name="Ausgabe 2 11" xfId="35245" hidden="1"/>
    <cellStyle name="Ausgabe 2 11" xfId="35329" hidden="1"/>
    <cellStyle name="Ausgabe 2 11" xfId="35382" hidden="1"/>
    <cellStyle name="Ausgabe 2 11" xfId="35392" hidden="1"/>
    <cellStyle name="Ausgabe 2 11" xfId="35427" hidden="1"/>
    <cellStyle name="Ausgabe 2 11" xfId="35477" hidden="1"/>
    <cellStyle name="Ausgabe 2 11" xfId="35621" hidden="1"/>
    <cellStyle name="Ausgabe 2 11" xfId="35674" hidden="1"/>
    <cellStyle name="Ausgabe 2 11" xfId="35684" hidden="1"/>
    <cellStyle name="Ausgabe 2 11" xfId="35719" hidden="1"/>
    <cellStyle name="Ausgabe 2 11" xfId="35597" hidden="1"/>
    <cellStyle name="Ausgabe 2 11" xfId="35763" hidden="1"/>
    <cellStyle name="Ausgabe 2 11" xfId="35816" hidden="1"/>
    <cellStyle name="Ausgabe 2 11" xfId="35826" hidden="1"/>
    <cellStyle name="Ausgabe 2 11" xfId="35861" hidden="1"/>
    <cellStyle name="Ausgabe 2 11" xfId="35898" hidden="1"/>
    <cellStyle name="Ausgabe 2 11" xfId="36056" hidden="1"/>
    <cellStyle name="Ausgabe 2 11" xfId="36109" hidden="1"/>
    <cellStyle name="Ausgabe 2 11" xfId="36119" hidden="1"/>
    <cellStyle name="Ausgabe 2 11" xfId="36154" hidden="1"/>
    <cellStyle name="Ausgabe 2 11" xfId="36222" hidden="1"/>
    <cellStyle name="Ausgabe 2 11" xfId="36420" hidden="1"/>
    <cellStyle name="Ausgabe 2 11" xfId="36473" hidden="1"/>
    <cellStyle name="Ausgabe 2 11" xfId="36483" hidden="1"/>
    <cellStyle name="Ausgabe 2 11" xfId="36518" hidden="1"/>
    <cellStyle name="Ausgabe 2 11" xfId="36373" hidden="1"/>
    <cellStyle name="Ausgabe 2 11" xfId="36567" hidden="1"/>
    <cellStyle name="Ausgabe 2 11" xfId="36620" hidden="1"/>
    <cellStyle name="Ausgabe 2 11" xfId="36630" hidden="1"/>
    <cellStyle name="Ausgabe 2 11" xfId="36665" hidden="1"/>
    <cellStyle name="Ausgabe 2 11" xfId="36407" hidden="1"/>
    <cellStyle name="Ausgabe 2 11" xfId="36708" hidden="1"/>
    <cellStyle name="Ausgabe 2 11" xfId="36761" hidden="1"/>
    <cellStyle name="Ausgabe 2 11" xfId="36771" hidden="1"/>
    <cellStyle name="Ausgabe 2 11" xfId="36806" hidden="1"/>
    <cellStyle name="Ausgabe 2 11" xfId="36841" hidden="1"/>
    <cellStyle name="Ausgabe 2 11" xfId="36925" hidden="1"/>
    <cellStyle name="Ausgabe 2 11" xfId="36978" hidden="1"/>
    <cellStyle name="Ausgabe 2 11" xfId="36988" hidden="1"/>
    <cellStyle name="Ausgabe 2 11" xfId="37023" hidden="1"/>
    <cellStyle name="Ausgabe 2 11" xfId="37073" hidden="1"/>
    <cellStyle name="Ausgabe 2 11" xfId="37217" hidden="1"/>
    <cellStyle name="Ausgabe 2 11" xfId="37270" hidden="1"/>
    <cellStyle name="Ausgabe 2 11" xfId="37280" hidden="1"/>
    <cellStyle name="Ausgabe 2 11" xfId="37315" hidden="1"/>
    <cellStyle name="Ausgabe 2 11" xfId="37193" hidden="1"/>
    <cellStyle name="Ausgabe 2 11" xfId="37359" hidden="1"/>
    <cellStyle name="Ausgabe 2 11" xfId="37412" hidden="1"/>
    <cellStyle name="Ausgabe 2 11" xfId="37422" hidden="1"/>
    <cellStyle name="Ausgabe 2 11" xfId="37457" hidden="1"/>
    <cellStyle name="Ausgabe 2 11" xfId="36046" hidden="1"/>
    <cellStyle name="Ausgabe 2 11" xfId="37499" hidden="1"/>
    <cellStyle name="Ausgabe 2 11" xfId="37552" hidden="1"/>
    <cellStyle name="Ausgabe 2 11" xfId="37562" hidden="1"/>
    <cellStyle name="Ausgabe 2 11" xfId="37597" hidden="1"/>
    <cellStyle name="Ausgabe 2 11" xfId="37664" hidden="1"/>
    <cellStyle name="Ausgabe 2 11" xfId="37862" hidden="1"/>
    <cellStyle name="Ausgabe 2 11" xfId="37915" hidden="1"/>
    <cellStyle name="Ausgabe 2 11" xfId="37925" hidden="1"/>
    <cellStyle name="Ausgabe 2 11" xfId="37960" hidden="1"/>
    <cellStyle name="Ausgabe 2 11" xfId="37815" hidden="1"/>
    <cellStyle name="Ausgabe 2 11" xfId="38009" hidden="1"/>
    <cellStyle name="Ausgabe 2 11" xfId="38062" hidden="1"/>
    <cellStyle name="Ausgabe 2 11" xfId="38072" hidden="1"/>
    <cellStyle name="Ausgabe 2 11" xfId="38107" hidden="1"/>
    <cellStyle name="Ausgabe 2 11" xfId="37849" hidden="1"/>
    <cellStyle name="Ausgabe 2 11" xfId="38150" hidden="1"/>
    <cellStyle name="Ausgabe 2 11" xfId="38203" hidden="1"/>
    <cellStyle name="Ausgabe 2 11" xfId="38213" hidden="1"/>
    <cellStyle name="Ausgabe 2 11" xfId="38248" hidden="1"/>
    <cellStyle name="Ausgabe 2 11" xfId="38283" hidden="1"/>
    <cellStyle name="Ausgabe 2 11" xfId="38367" hidden="1"/>
    <cellStyle name="Ausgabe 2 11" xfId="38420" hidden="1"/>
    <cellStyle name="Ausgabe 2 11" xfId="38430" hidden="1"/>
    <cellStyle name="Ausgabe 2 11" xfId="38465" hidden="1"/>
    <cellStyle name="Ausgabe 2 11" xfId="38515" hidden="1"/>
    <cellStyle name="Ausgabe 2 11" xfId="38659" hidden="1"/>
    <cellStyle name="Ausgabe 2 11" xfId="38712" hidden="1"/>
    <cellStyle name="Ausgabe 2 11" xfId="38722" hidden="1"/>
    <cellStyle name="Ausgabe 2 11" xfId="38757" hidden="1"/>
    <cellStyle name="Ausgabe 2 11" xfId="38635" hidden="1"/>
    <cellStyle name="Ausgabe 2 11" xfId="38801" hidden="1"/>
    <cellStyle name="Ausgabe 2 11" xfId="38854" hidden="1"/>
    <cellStyle name="Ausgabe 2 11" xfId="38864" hidden="1"/>
    <cellStyle name="Ausgabe 2 11" xfId="38899" hidden="1"/>
    <cellStyle name="Ausgabe 2 11" xfId="38935" hidden="1"/>
    <cellStyle name="Ausgabe 2 11" xfId="39039" hidden="1"/>
    <cellStyle name="Ausgabe 2 11" xfId="39092" hidden="1"/>
    <cellStyle name="Ausgabe 2 11" xfId="39102" hidden="1"/>
    <cellStyle name="Ausgabe 2 11" xfId="39137" hidden="1"/>
    <cellStyle name="Ausgabe 2 11" xfId="39204" hidden="1"/>
    <cellStyle name="Ausgabe 2 11" xfId="39402" hidden="1"/>
    <cellStyle name="Ausgabe 2 11" xfId="39455" hidden="1"/>
    <cellStyle name="Ausgabe 2 11" xfId="39465" hidden="1"/>
    <cellStyle name="Ausgabe 2 11" xfId="39500" hidden="1"/>
    <cellStyle name="Ausgabe 2 11" xfId="39355" hidden="1"/>
    <cellStyle name="Ausgabe 2 11" xfId="39549" hidden="1"/>
    <cellStyle name="Ausgabe 2 11" xfId="39602" hidden="1"/>
    <cellStyle name="Ausgabe 2 11" xfId="39612" hidden="1"/>
    <cellStyle name="Ausgabe 2 11" xfId="39647" hidden="1"/>
    <cellStyle name="Ausgabe 2 11" xfId="39389" hidden="1"/>
    <cellStyle name="Ausgabe 2 11" xfId="39690" hidden="1"/>
    <cellStyle name="Ausgabe 2 11" xfId="39743" hidden="1"/>
    <cellStyle name="Ausgabe 2 11" xfId="39753" hidden="1"/>
    <cellStyle name="Ausgabe 2 11" xfId="39788" hidden="1"/>
    <cellStyle name="Ausgabe 2 11" xfId="39823" hidden="1"/>
    <cellStyle name="Ausgabe 2 11" xfId="39907" hidden="1"/>
    <cellStyle name="Ausgabe 2 11" xfId="39960" hidden="1"/>
    <cellStyle name="Ausgabe 2 11" xfId="39970" hidden="1"/>
    <cellStyle name="Ausgabe 2 11" xfId="40005" hidden="1"/>
    <cellStyle name="Ausgabe 2 11" xfId="40055" hidden="1"/>
    <cellStyle name="Ausgabe 2 11" xfId="40199" hidden="1"/>
    <cellStyle name="Ausgabe 2 11" xfId="40252" hidden="1"/>
    <cellStyle name="Ausgabe 2 11" xfId="40262" hidden="1"/>
    <cellStyle name="Ausgabe 2 11" xfId="40297" hidden="1"/>
    <cellStyle name="Ausgabe 2 11" xfId="40175" hidden="1"/>
    <cellStyle name="Ausgabe 2 11" xfId="40341" hidden="1"/>
    <cellStyle name="Ausgabe 2 11" xfId="40394" hidden="1"/>
    <cellStyle name="Ausgabe 2 11" xfId="40404" hidden="1"/>
    <cellStyle name="Ausgabe 2 11" xfId="40439" hidden="1"/>
    <cellStyle name="Ausgabe 2 11" xfId="40474" hidden="1"/>
    <cellStyle name="Ausgabe 2 11" xfId="40558" hidden="1"/>
    <cellStyle name="Ausgabe 2 11" xfId="40611" hidden="1"/>
    <cellStyle name="Ausgabe 2 11" xfId="40621" hidden="1"/>
    <cellStyle name="Ausgabe 2 11" xfId="40656" hidden="1"/>
    <cellStyle name="Ausgabe 2 11" xfId="40711" hidden="1"/>
    <cellStyle name="Ausgabe 2 11" xfId="40949" hidden="1"/>
    <cellStyle name="Ausgabe 2 11" xfId="41002" hidden="1"/>
    <cellStyle name="Ausgabe 2 11" xfId="41012" hidden="1"/>
    <cellStyle name="Ausgabe 2 11" xfId="41047" hidden="1"/>
    <cellStyle name="Ausgabe 2 11" xfId="41114" hidden="1"/>
    <cellStyle name="Ausgabe 2 11" xfId="41258" hidden="1"/>
    <cellStyle name="Ausgabe 2 11" xfId="41311" hidden="1"/>
    <cellStyle name="Ausgabe 2 11" xfId="41321" hidden="1"/>
    <cellStyle name="Ausgabe 2 11" xfId="41356" hidden="1"/>
    <cellStyle name="Ausgabe 2 11" xfId="41234" hidden="1"/>
    <cellStyle name="Ausgabe 2 11" xfId="41402" hidden="1"/>
    <cellStyle name="Ausgabe 2 11" xfId="41455" hidden="1"/>
    <cellStyle name="Ausgabe 2 11" xfId="41465" hidden="1"/>
    <cellStyle name="Ausgabe 2 11" xfId="41500" hidden="1"/>
    <cellStyle name="Ausgabe 2 11" xfId="40938" hidden="1"/>
    <cellStyle name="Ausgabe 2 11" xfId="41559" hidden="1"/>
    <cellStyle name="Ausgabe 2 11" xfId="41612" hidden="1"/>
    <cellStyle name="Ausgabe 2 11" xfId="41622" hidden="1"/>
    <cellStyle name="Ausgabe 2 11" xfId="41657" hidden="1"/>
    <cellStyle name="Ausgabe 2 11" xfId="41730" hidden="1"/>
    <cellStyle name="Ausgabe 2 11" xfId="41929" hidden="1"/>
    <cellStyle name="Ausgabe 2 11" xfId="41982" hidden="1"/>
    <cellStyle name="Ausgabe 2 11" xfId="41992" hidden="1"/>
    <cellStyle name="Ausgabe 2 11" xfId="42027" hidden="1"/>
    <cellStyle name="Ausgabe 2 11" xfId="41881" hidden="1"/>
    <cellStyle name="Ausgabe 2 11" xfId="42078" hidden="1"/>
    <cellStyle name="Ausgabe 2 11" xfId="42131" hidden="1"/>
    <cellStyle name="Ausgabe 2 11" xfId="42141" hidden="1"/>
    <cellStyle name="Ausgabe 2 11" xfId="42176" hidden="1"/>
    <cellStyle name="Ausgabe 2 11" xfId="41916" hidden="1"/>
    <cellStyle name="Ausgabe 2 11" xfId="42221" hidden="1"/>
    <cellStyle name="Ausgabe 2 11" xfId="42274" hidden="1"/>
    <cellStyle name="Ausgabe 2 11" xfId="42284" hidden="1"/>
    <cellStyle name="Ausgabe 2 11" xfId="42319" hidden="1"/>
    <cellStyle name="Ausgabe 2 11" xfId="42356" hidden="1"/>
    <cellStyle name="Ausgabe 2 11" xfId="42440" hidden="1"/>
    <cellStyle name="Ausgabe 2 11" xfId="42493" hidden="1"/>
    <cellStyle name="Ausgabe 2 11" xfId="42503" hidden="1"/>
    <cellStyle name="Ausgabe 2 11" xfId="42538" hidden="1"/>
    <cellStyle name="Ausgabe 2 11" xfId="42588" hidden="1"/>
    <cellStyle name="Ausgabe 2 11" xfId="42732" hidden="1"/>
    <cellStyle name="Ausgabe 2 11" xfId="42785" hidden="1"/>
    <cellStyle name="Ausgabe 2 11" xfId="42795" hidden="1"/>
    <cellStyle name="Ausgabe 2 11" xfId="42830" hidden="1"/>
    <cellStyle name="Ausgabe 2 11" xfId="42708" hidden="1"/>
    <cellStyle name="Ausgabe 2 11" xfId="42874" hidden="1"/>
    <cellStyle name="Ausgabe 2 11" xfId="42927" hidden="1"/>
    <cellStyle name="Ausgabe 2 11" xfId="42937" hidden="1"/>
    <cellStyle name="Ausgabe 2 11" xfId="42972" hidden="1"/>
    <cellStyle name="Ausgabe 2 11" xfId="41542" hidden="1"/>
    <cellStyle name="Ausgabe 2 11" xfId="43014" hidden="1"/>
    <cellStyle name="Ausgabe 2 11" xfId="43067" hidden="1"/>
    <cellStyle name="Ausgabe 2 11" xfId="43077" hidden="1"/>
    <cellStyle name="Ausgabe 2 11" xfId="43112" hidden="1"/>
    <cellStyle name="Ausgabe 2 11" xfId="43182" hidden="1"/>
    <cellStyle name="Ausgabe 2 11" xfId="43380" hidden="1"/>
    <cellStyle name="Ausgabe 2 11" xfId="43433" hidden="1"/>
    <cellStyle name="Ausgabe 2 11" xfId="43443" hidden="1"/>
    <cellStyle name="Ausgabe 2 11" xfId="43478" hidden="1"/>
    <cellStyle name="Ausgabe 2 11" xfId="43333" hidden="1"/>
    <cellStyle name="Ausgabe 2 11" xfId="43529" hidden="1"/>
    <cellStyle name="Ausgabe 2 11" xfId="43582" hidden="1"/>
    <cellStyle name="Ausgabe 2 11" xfId="43592" hidden="1"/>
    <cellStyle name="Ausgabe 2 11" xfId="43627" hidden="1"/>
    <cellStyle name="Ausgabe 2 11" xfId="43367" hidden="1"/>
    <cellStyle name="Ausgabe 2 11" xfId="43672" hidden="1"/>
    <cellStyle name="Ausgabe 2 11" xfId="43725" hidden="1"/>
    <cellStyle name="Ausgabe 2 11" xfId="43735" hidden="1"/>
    <cellStyle name="Ausgabe 2 11" xfId="43770" hidden="1"/>
    <cellStyle name="Ausgabe 2 11" xfId="43806" hidden="1"/>
    <cellStyle name="Ausgabe 2 11" xfId="43890" hidden="1"/>
    <cellStyle name="Ausgabe 2 11" xfId="43943" hidden="1"/>
    <cellStyle name="Ausgabe 2 11" xfId="43953" hidden="1"/>
    <cellStyle name="Ausgabe 2 11" xfId="43988" hidden="1"/>
    <cellStyle name="Ausgabe 2 11" xfId="44038" hidden="1"/>
    <cellStyle name="Ausgabe 2 11" xfId="44182" hidden="1"/>
    <cellStyle name="Ausgabe 2 11" xfId="44235" hidden="1"/>
    <cellStyle name="Ausgabe 2 11" xfId="44245" hidden="1"/>
    <cellStyle name="Ausgabe 2 11" xfId="44280" hidden="1"/>
    <cellStyle name="Ausgabe 2 11" xfId="44158" hidden="1"/>
    <cellStyle name="Ausgabe 2 11" xfId="44324" hidden="1"/>
    <cellStyle name="Ausgabe 2 11" xfId="44377" hidden="1"/>
    <cellStyle name="Ausgabe 2 11" xfId="44387" hidden="1"/>
    <cellStyle name="Ausgabe 2 11" xfId="44422" hidden="1"/>
    <cellStyle name="Ausgabe 2 11" xfId="40928" hidden="1"/>
    <cellStyle name="Ausgabe 2 11" xfId="44464" hidden="1"/>
    <cellStyle name="Ausgabe 2 11" xfId="44517" hidden="1"/>
    <cellStyle name="Ausgabe 2 11" xfId="44527" hidden="1"/>
    <cellStyle name="Ausgabe 2 11" xfId="44562" hidden="1"/>
    <cellStyle name="Ausgabe 2 11" xfId="44629" hidden="1"/>
    <cellStyle name="Ausgabe 2 11" xfId="44827" hidden="1"/>
    <cellStyle name="Ausgabe 2 11" xfId="44880" hidden="1"/>
    <cellStyle name="Ausgabe 2 11" xfId="44890" hidden="1"/>
    <cellStyle name="Ausgabe 2 11" xfId="44925" hidden="1"/>
    <cellStyle name="Ausgabe 2 11" xfId="44780" hidden="1"/>
    <cellStyle name="Ausgabe 2 11" xfId="44974" hidden="1"/>
    <cellStyle name="Ausgabe 2 11" xfId="45027" hidden="1"/>
    <cellStyle name="Ausgabe 2 11" xfId="45037" hidden="1"/>
    <cellStyle name="Ausgabe 2 11" xfId="45072" hidden="1"/>
    <cellStyle name="Ausgabe 2 11" xfId="44814" hidden="1"/>
    <cellStyle name="Ausgabe 2 11" xfId="45115" hidden="1"/>
    <cellStyle name="Ausgabe 2 11" xfId="45168" hidden="1"/>
    <cellStyle name="Ausgabe 2 11" xfId="45178" hidden="1"/>
    <cellStyle name="Ausgabe 2 11" xfId="45213" hidden="1"/>
    <cellStyle name="Ausgabe 2 11" xfId="45248" hidden="1"/>
    <cellStyle name="Ausgabe 2 11" xfId="45332" hidden="1"/>
    <cellStyle name="Ausgabe 2 11" xfId="45385" hidden="1"/>
    <cellStyle name="Ausgabe 2 11" xfId="45395" hidden="1"/>
    <cellStyle name="Ausgabe 2 11" xfId="45430" hidden="1"/>
    <cellStyle name="Ausgabe 2 11" xfId="45480" hidden="1"/>
    <cellStyle name="Ausgabe 2 11" xfId="45624" hidden="1"/>
    <cellStyle name="Ausgabe 2 11" xfId="45677" hidden="1"/>
    <cellStyle name="Ausgabe 2 11" xfId="45687" hidden="1"/>
    <cellStyle name="Ausgabe 2 11" xfId="45722" hidden="1"/>
    <cellStyle name="Ausgabe 2 11" xfId="45600" hidden="1"/>
    <cellStyle name="Ausgabe 2 11" xfId="45766" hidden="1"/>
    <cellStyle name="Ausgabe 2 11" xfId="45819" hidden="1"/>
    <cellStyle name="Ausgabe 2 11" xfId="45829" hidden="1"/>
    <cellStyle name="Ausgabe 2 11" xfId="45864" hidden="1"/>
    <cellStyle name="Ausgabe 2 11" xfId="45901" hidden="1"/>
    <cellStyle name="Ausgabe 2 11" xfId="46059" hidden="1"/>
    <cellStyle name="Ausgabe 2 11" xfId="46112" hidden="1"/>
    <cellStyle name="Ausgabe 2 11" xfId="46122" hidden="1"/>
    <cellStyle name="Ausgabe 2 11" xfId="46157" hidden="1"/>
    <cellStyle name="Ausgabe 2 11" xfId="46225" hidden="1"/>
    <cellStyle name="Ausgabe 2 11" xfId="46423" hidden="1"/>
    <cellStyle name="Ausgabe 2 11" xfId="46476" hidden="1"/>
    <cellStyle name="Ausgabe 2 11" xfId="46486" hidden="1"/>
    <cellStyle name="Ausgabe 2 11" xfId="46521" hidden="1"/>
    <cellStyle name="Ausgabe 2 11" xfId="46376" hidden="1"/>
    <cellStyle name="Ausgabe 2 11" xfId="46570" hidden="1"/>
    <cellStyle name="Ausgabe 2 11" xfId="46623" hidden="1"/>
    <cellStyle name="Ausgabe 2 11" xfId="46633" hidden="1"/>
    <cellStyle name="Ausgabe 2 11" xfId="46668" hidden="1"/>
    <cellStyle name="Ausgabe 2 11" xfId="46410" hidden="1"/>
    <cellStyle name="Ausgabe 2 11" xfId="46711" hidden="1"/>
    <cellStyle name="Ausgabe 2 11" xfId="46764" hidden="1"/>
    <cellStyle name="Ausgabe 2 11" xfId="46774" hidden="1"/>
    <cellStyle name="Ausgabe 2 11" xfId="46809" hidden="1"/>
    <cellStyle name="Ausgabe 2 11" xfId="46844" hidden="1"/>
    <cellStyle name="Ausgabe 2 11" xfId="46928" hidden="1"/>
    <cellStyle name="Ausgabe 2 11" xfId="46981" hidden="1"/>
    <cellStyle name="Ausgabe 2 11" xfId="46991" hidden="1"/>
    <cellStyle name="Ausgabe 2 11" xfId="47026" hidden="1"/>
    <cellStyle name="Ausgabe 2 11" xfId="47076" hidden="1"/>
    <cellStyle name="Ausgabe 2 11" xfId="47220" hidden="1"/>
    <cellStyle name="Ausgabe 2 11" xfId="47273" hidden="1"/>
    <cellStyle name="Ausgabe 2 11" xfId="47283" hidden="1"/>
    <cellStyle name="Ausgabe 2 11" xfId="47318" hidden="1"/>
    <cellStyle name="Ausgabe 2 11" xfId="47196" hidden="1"/>
    <cellStyle name="Ausgabe 2 11" xfId="47362" hidden="1"/>
    <cellStyle name="Ausgabe 2 11" xfId="47415" hidden="1"/>
    <cellStyle name="Ausgabe 2 11" xfId="47425" hidden="1"/>
    <cellStyle name="Ausgabe 2 11" xfId="47460" hidden="1"/>
    <cellStyle name="Ausgabe 2 11" xfId="46049" hidden="1"/>
    <cellStyle name="Ausgabe 2 11" xfId="47502" hidden="1"/>
    <cellStyle name="Ausgabe 2 11" xfId="47555" hidden="1"/>
    <cellStyle name="Ausgabe 2 11" xfId="47565" hidden="1"/>
    <cellStyle name="Ausgabe 2 11" xfId="47600" hidden="1"/>
    <cellStyle name="Ausgabe 2 11" xfId="47667" hidden="1"/>
    <cellStyle name="Ausgabe 2 11" xfId="47865" hidden="1"/>
    <cellStyle name="Ausgabe 2 11" xfId="47918" hidden="1"/>
    <cellStyle name="Ausgabe 2 11" xfId="47928" hidden="1"/>
    <cellStyle name="Ausgabe 2 11" xfId="47963" hidden="1"/>
    <cellStyle name="Ausgabe 2 11" xfId="47818" hidden="1"/>
    <cellStyle name="Ausgabe 2 11" xfId="48012" hidden="1"/>
    <cellStyle name="Ausgabe 2 11" xfId="48065" hidden="1"/>
    <cellStyle name="Ausgabe 2 11" xfId="48075" hidden="1"/>
    <cellStyle name="Ausgabe 2 11" xfId="48110" hidden="1"/>
    <cellStyle name="Ausgabe 2 11" xfId="47852" hidden="1"/>
    <cellStyle name="Ausgabe 2 11" xfId="48153" hidden="1"/>
    <cellStyle name="Ausgabe 2 11" xfId="48206" hidden="1"/>
    <cellStyle name="Ausgabe 2 11" xfId="48216" hidden="1"/>
    <cellStyle name="Ausgabe 2 11" xfId="48251" hidden="1"/>
    <cellStyle name="Ausgabe 2 11" xfId="48286" hidden="1"/>
    <cellStyle name="Ausgabe 2 11" xfId="48370" hidden="1"/>
    <cellStyle name="Ausgabe 2 11" xfId="48423" hidden="1"/>
    <cellStyle name="Ausgabe 2 11" xfId="48433" hidden="1"/>
    <cellStyle name="Ausgabe 2 11" xfId="48468" hidden="1"/>
    <cellStyle name="Ausgabe 2 11" xfId="48518" hidden="1"/>
    <cellStyle name="Ausgabe 2 11" xfId="48662" hidden="1"/>
    <cellStyle name="Ausgabe 2 11" xfId="48715" hidden="1"/>
    <cellStyle name="Ausgabe 2 11" xfId="48725" hidden="1"/>
    <cellStyle name="Ausgabe 2 11" xfId="48760" hidden="1"/>
    <cellStyle name="Ausgabe 2 11" xfId="48638" hidden="1"/>
    <cellStyle name="Ausgabe 2 11" xfId="48804" hidden="1"/>
    <cellStyle name="Ausgabe 2 11" xfId="48857" hidden="1"/>
    <cellStyle name="Ausgabe 2 11" xfId="48867" hidden="1"/>
    <cellStyle name="Ausgabe 2 11" xfId="48902" hidden="1"/>
    <cellStyle name="Ausgabe 2 11" xfId="48937" hidden="1"/>
    <cellStyle name="Ausgabe 2 11" xfId="49021" hidden="1"/>
    <cellStyle name="Ausgabe 2 11" xfId="49074" hidden="1"/>
    <cellStyle name="Ausgabe 2 11" xfId="49084" hidden="1"/>
    <cellStyle name="Ausgabe 2 11" xfId="49119" hidden="1"/>
    <cellStyle name="Ausgabe 2 11" xfId="49186" hidden="1"/>
    <cellStyle name="Ausgabe 2 11" xfId="49384" hidden="1"/>
    <cellStyle name="Ausgabe 2 11" xfId="49437" hidden="1"/>
    <cellStyle name="Ausgabe 2 11" xfId="49447" hidden="1"/>
    <cellStyle name="Ausgabe 2 11" xfId="49482" hidden="1"/>
    <cellStyle name="Ausgabe 2 11" xfId="49337" hidden="1"/>
    <cellStyle name="Ausgabe 2 11" xfId="49531" hidden="1"/>
    <cellStyle name="Ausgabe 2 11" xfId="49584" hidden="1"/>
    <cellStyle name="Ausgabe 2 11" xfId="49594" hidden="1"/>
    <cellStyle name="Ausgabe 2 11" xfId="49629" hidden="1"/>
    <cellStyle name="Ausgabe 2 11" xfId="49371" hidden="1"/>
    <cellStyle name="Ausgabe 2 11" xfId="49672" hidden="1"/>
    <cellStyle name="Ausgabe 2 11" xfId="49725" hidden="1"/>
    <cellStyle name="Ausgabe 2 11" xfId="49735" hidden="1"/>
    <cellStyle name="Ausgabe 2 11" xfId="49770" hidden="1"/>
    <cellStyle name="Ausgabe 2 11" xfId="49805" hidden="1"/>
    <cellStyle name="Ausgabe 2 11" xfId="49889" hidden="1"/>
    <cellStyle name="Ausgabe 2 11" xfId="49942" hidden="1"/>
    <cellStyle name="Ausgabe 2 11" xfId="49952" hidden="1"/>
    <cellStyle name="Ausgabe 2 11" xfId="49987" hidden="1"/>
    <cellStyle name="Ausgabe 2 11" xfId="50037" hidden="1"/>
    <cellStyle name="Ausgabe 2 11" xfId="50181" hidden="1"/>
    <cellStyle name="Ausgabe 2 11" xfId="50234" hidden="1"/>
    <cellStyle name="Ausgabe 2 11" xfId="50244" hidden="1"/>
    <cellStyle name="Ausgabe 2 11" xfId="50279" hidden="1"/>
    <cellStyle name="Ausgabe 2 11" xfId="50157" hidden="1"/>
    <cellStyle name="Ausgabe 2 11" xfId="50323" hidden="1"/>
    <cellStyle name="Ausgabe 2 11" xfId="50376" hidden="1"/>
    <cellStyle name="Ausgabe 2 11" xfId="50386" hidden="1"/>
    <cellStyle name="Ausgabe 2 11" xfId="50421" hidden="1"/>
    <cellStyle name="Ausgabe 2 11" xfId="50456" hidden="1"/>
    <cellStyle name="Ausgabe 2 11" xfId="50540" hidden="1"/>
    <cellStyle name="Ausgabe 2 11" xfId="50593" hidden="1"/>
    <cellStyle name="Ausgabe 2 11" xfId="50603" hidden="1"/>
    <cellStyle name="Ausgabe 2 11" xfId="50638" hidden="1"/>
    <cellStyle name="Ausgabe 2 11" xfId="50693" hidden="1"/>
    <cellStyle name="Ausgabe 2 11" xfId="50931" hidden="1"/>
    <cellStyle name="Ausgabe 2 11" xfId="50984" hidden="1"/>
    <cellStyle name="Ausgabe 2 11" xfId="50994" hidden="1"/>
    <cellStyle name="Ausgabe 2 11" xfId="51029" hidden="1"/>
    <cellStyle name="Ausgabe 2 11" xfId="51096" hidden="1"/>
    <cellStyle name="Ausgabe 2 11" xfId="51240" hidden="1"/>
    <cellStyle name="Ausgabe 2 11" xfId="51293" hidden="1"/>
    <cellStyle name="Ausgabe 2 11" xfId="51303" hidden="1"/>
    <cellStyle name="Ausgabe 2 11" xfId="51338" hidden="1"/>
    <cellStyle name="Ausgabe 2 11" xfId="51216" hidden="1"/>
    <cellStyle name="Ausgabe 2 11" xfId="51384" hidden="1"/>
    <cellStyle name="Ausgabe 2 11" xfId="51437" hidden="1"/>
    <cellStyle name="Ausgabe 2 11" xfId="51447" hidden="1"/>
    <cellStyle name="Ausgabe 2 11" xfId="51482" hidden="1"/>
    <cellStyle name="Ausgabe 2 11" xfId="50920" hidden="1"/>
    <cellStyle name="Ausgabe 2 11" xfId="51541" hidden="1"/>
    <cellStyle name="Ausgabe 2 11" xfId="51594" hidden="1"/>
    <cellStyle name="Ausgabe 2 11" xfId="51604" hidden="1"/>
    <cellStyle name="Ausgabe 2 11" xfId="51639" hidden="1"/>
    <cellStyle name="Ausgabe 2 11" xfId="51712" hidden="1"/>
    <cellStyle name="Ausgabe 2 11" xfId="51911" hidden="1"/>
    <cellStyle name="Ausgabe 2 11" xfId="51964" hidden="1"/>
    <cellStyle name="Ausgabe 2 11" xfId="51974" hidden="1"/>
    <cellStyle name="Ausgabe 2 11" xfId="52009" hidden="1"/>
    <cellStyle name="Ausgabe 2 11" xfId="51863" hidden="1"/>
    <cellStyle name="Ausgabe 2 11" xfId="52060" hidden="1"/>
    <cellStyle name="Ausgabe 2 11" xfId="52113" hidden="1"/>
    <cellStyle name="Ausgabe 2 11" xfId="52123" hidden="1"/>
    <cellStyle name="Ausgabe 2 11" xfId="52158" hidden="1"/>
    <cellStyle name="Ausgabe 2 11" xfId="51898" hidden="1"/>
    <cellStyle name="Ausgabe 2 11" xfId="52203" hidden="1"/>
    <cellStyle name="Ausgabe 2 11" xfId="52256" hidden="1"/>
    <cellStyle name="Ausgabe 2 11" xfId="52266" hidden="1"/>
    <cellStyle name="Ausgabe 2 11" xfId="52301" hidden="1"/>
    <cellStyle name="Ausgabe 2 11" xfId="52338" hidden="1"/>
    <cellStyle name="Ausgabe 2 11" xfId="52422" hidden="1"/>
    <cellStyle name="Ausgabe 2 11" xfId="52475" hidden="1"/>
    <cellStyle name="Ausgabe 2 11" xfId="52485" hidden="1"/>
    <cellStyle name="Ausgabe 2 11" xfId="52520" hidden="1"/>
    <cellStyle name="Ausgabe 2 11" xfId="52570" hidden="1"/>
    <cellStyle name="Ausgabe 2 11" xfId="52714" hidden="1"/>
    <cellStyle name="Ausgabe 2 11" xfId="52767" hidden="1"/>
    <cellStyle name="Ausgabe 2 11" xfId="52777" hidden="1"/>
    <cellStyle name="Ausgabe 2 11" xfId="52812" hidden="1"/>
    <cellStyle name="Ausgabe 2 11" xfId="52690" hidden="1"/>
    <cellStyle name="Ausgabe 2 11" xfId="52856" hidden="1"/>
    <cellStyle name="Ausgabe 2 11" xfId="52909" hidden="1"/>
    <cellStyle name="Ausgabe 2 11" xfId="52919" hidden="1"/>
    <cellStyle name="Ausgabe 2 11" xfId="52954" hidden="1"/>
    <cellStyle name="Ausgabe 2 11" xfId="51524" hidden="1"/>
    <cellStyle name="Ausgabe 2 11" xfId="52996" hidden="1"/>
    <cellStyle name="Ausgabe 2 11" xfId="53049" hidden="1"/>
    <cellStyle name="Ausgabe 2 11" xfId="53059" hidden="1"/>
    <cellStyle name="Ausgabe 2 11" xfId="53094" hidden="1"/>
    <cellStyle name="Ausgabe 2 11" xfId="53164" hidden="1"/>
    <cellStyle name="Ausgabe 2 11" xfId="53362" hidden="1"/>
    <cellStyle name="Ausgabe 2 11" xfId="53415" hidden="1"/>
    <cellStyle name="Ausgabe 2 11" xfId="53425" hidden="1"/>
    <cellStyle name="Ausgabe 2 11" xfId="53460" hidden="1"/>
    <cellStyle name="Ausgabe 2 11" xfId="53315" hidden="1"/>
    <cellStyle name="Ausgabe 2 11" xfId="53511" hidden="1"/>
    <cellStyle name="Ausgabe 2 11" xfId="53564" hidden="1"/>
    <cellStyle name="Ausgabe 2 11" xfId="53574" hidden="1"/>
    <cellStyle name="Ausgabe 2 11" xfId="53609" hidden="1"/>
    <cellStyle name="Ausgabe 2 11" xfId="53349" hidden="1"/>
    <cellStyle name="Ausgabe 2 11" xfId="53654" hidden="1"/>
    <cellStyle name="Ausgabe 2 11" xfId="53707" hidden="1"/>
    <cellStyle name="Ausgabe 2 11" xfId="53717" hidden="1"/>
    <cellStyle name="Ausgabe 2 11" xfId="53752" hidden="1"/>
    <cellStyle name="Ausgabe 2 11" xfId="53788" hidden="1"/>
    <cellStyle name="Ausgabe 2 11" xfId="53872" hidden="1"/>
    <cellStyle name="Ausgabe 2 11" xfId="53925" hidden="1"/>
    <cellStyle name="Ausgabe 2 11" xfId="53935" hidden="1"/>
    <cellStyle name="Ausgabe 2 11" xfId="53970" hidden="1"/>
    <cellStyle name="Ausgabe 2 11" xfId="54020" hidden="1"/>
    <cellStyle name="Ausgabe 2 11" xfId="54164" hidden="1"/>
    <cellStyle name="Ausgabe 2 11" xfId="54217" hidden="1"/>
    <cellStyle name="Ausgabe 2 11" xfId="54227" hidden="1"/>
    <cellStyle name="Ausgabe 2 11" xfId="54262" hidden="1"/>
    <cellStyle name="Ausgabe 2 11" xfId="54140" hidden="1"/>
    <cellStyle name="Ausgabe 2 11" xfId="54306" hidden="1"/>
    <cellStyle name="Ausgabe 2 11" xfId="54359" hidden="1"/>
    <cellStyle name="Ausgabe 2 11" xfId="54369" hidden="1"/>
    <cellStyle name="Ausgabe 2 11" xfId="54404" hidden="1"/>
    <cellStyle name="Ausgabe 2 11" xfId="50910" hidden="1"/>
    <cellStyle name="Ausgabe 2 11" xfId="54446" hidden="1"/>
    <cellStyle name="Ausgabe 2 11" xfId="54499" hidden="1"/>
    <cellStyle name="Ausgabe 2 11" xfId="54509" hidden="1"/>
    <cellStyle name="Ausgabe 2 11" xfId="54544" hidden="1"/>
    <cellStyle name="Ausgabe 2 11" xfId="54611" hidden="1"/>
    <cellStyle name="Ausgabe 2 11" xfId="54809" hidden="1"/>
    <cellStyle name="Ausgabe 2 11" xfId="54862" hidden="1"/>
    <cellStyle name="Ausgabe 2 11" xfId="54872" hidden="1"/>
    <cellStyle name="Ausgabe 2 11" xfId="54907" hidden="1"/>
    <cellStyle name="Ausgabe 2 11" xfId="54762" hidden="1"/>
    <cellStyle name="Ausgabe 2 11" xfId="54956" hidden="1"/>
    <cellStyle name="Ausgabe 2 11" xfId="55009" hidden="1"/>
    <cellStyle name="Ausgabe 2 11" xfId="55019" hidden="1"/>
    <cellStyle name="Ausgabe 2 11" xfId="55054" hidden="1"/>
    <cellStyle name="Ausgabe 2 11" xfId="54796" hidden="1"/>
    <cellStyle name="Ausgabe 2 11" xfId="55097" hidden="1"/>
    <cellStyle name="Ausgabe 2 11" xfId="55150" hidden="1"/>
    <cellStyle name="Ausgabe 2 11" xfId="55160" hidden="1"/>
    <cellStyle name="Ausgabe 2 11" xfId="55195" hidden="1"/>
    <cellStyle name="Ausgabe 2 11" xfId="55230" hidden="1"/>
    <cellStyle name="Ausgabe 2 11" xfId="55314" hidden="1"/>
    <cellStyle name="Ausgabe 2 11" xfId="55367" hidden="1"/>
    <cellStyle name="Ausgabe 2 11" xfId="55377" hidden="1"/>
    <cellStyle name="Ausgabe 2 11" xfId="55412" hidden="1"/>
    <cellStyle name="Ausgabe 2 11" xfId="55462" hidden="1"/>
    <cellStyle name="Ausgabe 2 11" xfId="55606" hidden="1"/>
    <cellStyle name="Ausgabe 2 11" xfId="55659" hidden="1"/>
    <cellStyle name="Ausgabe 2 11" xfId="55669" hidden="1"/>
    <cellStyle name="Ausgabe 2 11" xfId="55704" hidden="1"/>
    <cellStyle name="Ausgabe 2 11" xfId="55582" hidden="1"/>
    <cellStyle name="Ausgabe 2 11" xfId="55748" hidden="1"/>
    <cellStyle name="Ausgabe 2 11" xfId="55801" hidden="1"/>
    <cellStyle name="Ausgabe 2 11" xfId="55811" hidden="1"/>
    <cellStyle name="Ausgabe 2 11" xfId="55846" hidden="1"/>
    <cellStyle name="Ausgabe 2 11" xfId="55883" hidden="1"/>
    <cellStyle name="Ausgabe 2 11" xfId="56041" hidden="1"/>
    <cellStyle name="Ausgabe 2 11" xfId="56094" hidden="1"/>
    <cellStyle name="Ausgabe 2 11" xfId="56104" hidden="1"/>
    <cellStyle name="Ausgabe 2 11" xfId="56139" hidden="1"/>
    <cellStyle name="Ausgabe 2 11" xfId="56207" hidden="1"/>
    <cellStyle name="Ausgabe 2 11" xfId="56405" hidden="1"/>
    <cellStyle name="Ausgabe 2 11" xfId="56458" hidden="1"/>
    <cellStyle name="Ausgabe 2 11" xfId="56468" hidden="1"/>
    <cellStyle name="Ausgabe 2 11" xfId="56503" hidden="1"/>
    <cellStyle name="Ausgabe 2 11" xfId="56358" hidden="1"/>
    <cellStyle name="Ausgabe 2 11" xfId="56552" hidden="1"/>
    <cellStyle name="Ausgabe 2 11" xfId="56605" hidden="1"/>
    <cellStyle name="Ausgabe 2 11" xfId="56615" hidden="1"/>
    <cellStyle name="Ausgabe 2 11" xfId="56650" hidden="1"/>
    <cellStyle name="Ausgabe 2 11" xfId="56392" hidden="1"/>
    <cellStyle name="Ausgabe 2 11" xfId="56693" hidden="1"/>
    <cellStyle name="Ausgabe 2 11" xfId="56746" hidden="1"/>
    <cellStyle name="Ausgabe 2 11" xfId="56756" hidden="1"/>
    <cellStyle name="Ausgabe 2 11" xfId="56791" hidden="1"/>
    <cellStyle name="Ausgabe 2 11" xfId="56826" hidden="1"/>
    <cellStyle name="Ausgabe 2 11" xfId="56910" hidden="1"/>
    <cellStyle name="Ausgabe 2 11" xfId="56963" hidden="1"/>
    <cellStyle name="Ausgabe 2 11" xfId="56973" hidden="1"/>
    <cellStyle name="Ausgabe 2 11" xfId="57008" hidden="1"/>
    <cellStyle name="Ausgabe 2 11" xfId="57058" hidden="1"/>
    <cellStyle name="Ausgabe 2 11" xfId="57202" hidden="1"/>
    <cellStyle name="Ausgabe 2 11" xfId="57255" hidden="1"/>
    <cellStyle name="Ausgabe 2 11" xfId="57265" hidden="1"/>
    <cellStyle name="Ausgabe 2 11" xfId="57300" hidden="1"/>
    <cellStyle name="Ausgabe 2 11" xfId="57178" hidden="1"/>
    <cellStyle name="Ausgabe 2 11" xfId="57344" hidden="1"/>
    <cellStyle name="Ausgabe 2 11" xfId="57397" hidden="1"/>
    <cellStyle name="Ausgabe 2 11" xfId="57407" hidden="1"/>
    <cellStyle name="Ausgabe 2 11" xfId="57442" hidden="1"/>
    <cellStyle name="Ausgabe 2 11" xfId="56031" hidden="1"/>
    <cellStyle name="Ausgabe 2 11" xfId="57484" hidden="1"/>
    <cellStyle name="Ausgabe 2 11" xfId="57537" hidden="1"/>
    <cellStyle name="Ausgabe 2 11" xfId="57547" hidden="1"/>
    <cellStyle name="Ausgabe 2 11" xfId="57582" hidden="1"/>
    <cellStyle name="Ausgabe 2 11" xfId="57649" hidden="1"/>
    <cellStyle name="Ausgabe 2 11" xfId="57847" hidden="1"/>
    <cellStyle name="Ausgabe 2 11" xfId="57900" hidden="1"/>
    <cellStyle name="Ausgabe 2 11" xfId="57910" hidden="1"/>
    <cellStyle name="Ausgabe 2 11" xfId="57945" hidden="1"/>
    <cellStyle name="Ausgabe 2 11" xfId="57800" hidden="1"/>
    <cellStyle name="Ausgabe 2 11" xfId="57994" hidden="1"/>
    <cellStyle name="Ausgabe 2 11" xfId="58047" hidden="1"/>
    <cellStyle name="Ausgabe 2 11" xfId="58057" hidden="1"/>
    <cellStyle name="Ausgabe 2 11" xfId="58092" hidden="1"/>
    <cellStyle name="Ausgabe 2 11" xfId="57834" hidden="1"/>
    <cellStyle name="Ausgabe 2 11" xfId="58135" hidden="1"/>
    <cellStyle name="Ausgabe 2 11" xfId="58188" hidden="1"/>
    <cellStyle name="Ausgabe 2 11" xfId="58198" hidden="1"/>
    <cellStyle name="Ausgabe 2 11" xfId="58233" hidden="1"/>
    <cellStyle name="Ausgabe 2 11" xfId="58268" hidden="1"/>
    <cellStyle name="Ausgabe 2 11" xfId="58352" hidden="1"/>
    <cellStyle name="Ausgabe 2 11" xfId="58405" hidden="1"/>
    <cellStyle name="Ausgabe 2 11" xfId="58415" hidden="1"/>
    <cellStyle name="Ausgabe 2 11" xfId="58450" hidden="1"/>
    <cellStyle name="Ausgabe 2 11" xfId="58500" hidden="1"/>
    <cellStyle name="Ausgabe 2 11" xfId="58644" hidden="1"/>
    <cellStyle name="Ausgabe 2 11" xfId="58697" hidden="1"/>
    <cellStyle name="Ausgabe 2 11" xfId="58707" hidden="1"/>
    <cellStyle name="Ausgabe 2 11" xfId="58742" hidden="1"/>
    <cellStyle name="Ausgabe 2 11" xfId="58620" hidden="1"/>
    <cellStyle name="Ausgabe 2 11" xfId="58786" hidden="1"/>
    <cellStyle name="Ausgabe 2 11" xfId="58839" hidden="1"/>
    <cellStyle name="Ausgabe 2 11" xfId="58849" hidden="1"/>
    <cellStyle name="Ausgabe 2 11" xfId="58884" hidden="1"/>
    <cellStyle name="Ausgabe 2 11" xfId="18862"/>
    <cellStyle name="Ausgabe 2 12" xfId="127" hidden="1"/>
    <cellStyle name="Ausgabe 2 12" xfId="533" hidden="1"/>
    <cellStyle name="Ausgabe 2 12" xfId="584" hidden="1"/>
    <cellStyle name="Ausgabe 2 12" xfId="596" hidden="1"/>
    <cellStyle name="Ausgabe 2 12" xfId="631" hidden="1"/>
    <cellStyle name="Ausgabe 2 12" xfId="743" hidden="1"/>
    <cellStyle name="Ausgabe 2 12" xfId="941" hidden="1"/>
    <cellStyle name="Ausgabe 2 12" xfId="992" hidden="1"/>
    <cellStyle name="Ausgabe 2 12" xfId="1004" hidden="1"/>
    <cellStyle name="Ausgabe 2 12" xfId="1039" hidden="1"/>
    <cellStyle name="Ausgabe 2 12" xfId="892" hidden="1"/>
    <cellStyle name="Ausgabe 2 12" xfId="1088" hidden="1"/>
    <cellStyle name="Ausgabe 2 12" xfId="1139" hidden="1"/>
    <cellStyle name="Ausgabe 2 12" xfId="1151" hidden="1"/>
    <cellStyle name="Ausgabe 2 12" xfId="1186" hidden="1"/>
    <cellStyle name="Ausgabe 2 12" xfId="919" hidden="1"/>
    <cellStyle name="Ausgabe 2 12" xfId="1229" hidden="1"/>
    <cellStyle name="Ausgabe 2 12" xfId="1280" hidden="1"/>
    <cellStyle name="Ausgabe 2 12" xfId="1292" hidden="1"/>
    <cellStyle name="Ausgabe 2 12" xfId="1327" hidden="1"/>
    <cellStyle name="Ausgabe 2 12" xfId="1362" hidden="1"/>
    <cellStyle name="Ausgabe 2 12" xfId="1446" hidden="1"/>
    <cellStyle name="Ausgabe 2 12" xfId="1497" hidden="1"/>
    <cellStyle name="Ausgabe 2 12" xfId="1509" hidden="1"/>
    <cellStyle name="Ausgabe 2 12" xfId="1544" hidden="1"/>
    <cellStyle name="Ausgabe 2 12" xfId="1594" hidden="1"/>
    <cellStyle name="Ausgabe 2 12" xfId="1738" hidden="1"/>
    <cellStyle name="Ausgabe 2 12" xfId="1789" hidden="1"/>
    <cellStyle name="Ausgabe 2 12" xfId="1801" hidden="1"/>
    <cellStyle name="Ausgabe 2 12" xfId="1836" hidden="1"/>
    <cellStyle name="Ausgabe 2 12" xfId="1712" hidden="1"/>
    <cellStyle name="Ausgabe 2 12" xfId="1880" hidden="1"/>
    <cellStyle name="Ausgabe 2 12" xfId="1931" hidden="1"/>
    <cellStyle name="Ausgabe 2 12" xfId="1943" hidden="1"/>
    <cellStyle name="Ausgabe 2 12" xfId="1978" hidden="1"/>
    <cellStyle name="Ausgabe 2 12" xfId="2050" hidden="1"/>
    <cellStyle name="Ausgabe 2 12" xfId="2411" hidden="1"/>
    <cellStyle name="Ausgabe 2 12" xfId="2462" hidden="1"/>
    <cellStyle name="Ausgabe 2 12" xfId="2474" hidden="1"/>
    <cellStyle name="Ausgabe 2 12" xfId="2509" hidden="1"/>
    <cellStyle name="Ausgabe 2 12" xfId="2613" hidden="1"/>
    <cellStyle name="Ausgabe 2 12" xfId="2811" hidden="1"/>
    <cellStyle name="Ausgabe 2 12" xfId="2862" hidden="1"/>
    <cellStyle name="Ausgabe 2 12" xfId="2874" hidden="1"/>
    <cellStyle name="Ausgabe 2 12" xfId="2909" hidden="1"/>
    <cellStyle name="Ausgabe 2 12" xfId="2762" hidden="1"/>
    <cellStyle name="Ausgabe 2 12" xfId="2958" hidden="1"/>
    <cellStyle name="Ausgabe 2 12" xfId="3009" hidden="1"/>
    <cellStyle name="Ausgabe 2 12" xfId="3021" hidden="1"/>
    <cellStyle name="Ausgabe 2 12" xfId="3056" hidden="1"/>
    <cellStyle name="Ausgabe 2 12" xfId="2789" hidden="1"/>
    <cellStyle name="Ausgabe 2 12" xfId="3099" hidden="1"/>
    <cellStyle name="Ausgabe 2 12" xfId="3150" hidden="1"/>
    <cellStyle name="Ausgabe 2 12" xfId="3162" hidden="1"/>
    <cellStyle name="Ausgabe 2 12" xfId="3197" hidden="1"/>
    <cellStyle name="Ausgabe 2 12" xfId="3232" hidden="1"/>
    <cellStyle name="Ausgabe 2 12" xfId="3316" hidden="1"/>
    <cellStyle name="Ausgabe 2 12" xfId="3367" hidden="1"/>
    <cellStyle name="Ausgabe 2 12" xfId="3379" hidden="1"/>
    <cellStyle name="Ausgabe 2 12" xfId="3414" hidden="1"/>
    <cellStyle name="Ausgabe 2 12" xfId="3464" hidden="1"/>
    <cellStyle name="Ausgabe 2 12" xfId="3608" hidden="1"/>
    <cellStyle name="Ausgabe 2 12" xfId="3659" hidden="1"/>
    <cellStyle name="Ausgabe 2 12" xfId="3671" hidden="1"/>
    <cellStyle name="Ausgabe 2 12" xfId="3706" hidden="1"/>
    <cellStyle name="Ausgabe 2 12" xfId="3582" hidden="1"/>
    <cellStyle name="Ausgabe 2 12" xfId="3750" hidden="1"/>
    <cellStyle name="Ausgabe 2 12" xfId="3801" hidden="1"/>
    <cellStyle name="Ausgabe 2 12" xfId="3813" hidden="1"/>
    <cellStyle name="Ausgabe 2 12" xfId="3848" hidden="1"/>
    <cellStyle name="Ausgabe 2 12" xfId="2384" hidden="1"/>
    <cellStyle name="Ausgabe 2 12" xfId="3917" hidden="1"/>
    <cellStyle name="Ausgabe 2 12" xfId="3968" hidden="1"/>
    <cellStyle name="Ausgabe 2 12" xfId="3980" hidden="1"/>
    <cellStyle name="Ausgabe 2 12" xfId="4015" hidden="1"/>
    <cellStyle name="Ausgabe 2 12" xfId="4119" hidden="1"/>
    <cellStyle name="Ausgabe 2 12" xfId="4317" hidden="1"/>
    <cellStyle name="Ausgabe 2 12" xfId="4368" hidden="1"/>
    <cellStyle name="Ausgabe 2 12" xfId="4380" hidden="1"/>
    <cellStyle name="Ausgabe 2 12" xfId="4415" hidden="1"/>
    <cellStyle name="Ausgabe 2 12" xfId="4268" hidden="1"/>
    <cellStyle name="Ausgabe 2 12" xfId="4464" hidden="1"/>
    <cellStyle name="Ausgabe 2 12" xfId="4515" hidden="1"/>
    <cellStyle name="Ausgabe 2 12" xfId="4527" hidden="1"/>
    <cellStyle name="Ausgabe 2 12" xfId="4562" hidden="1"/>
    <cellStyle name="Ausgabe 2 12" xfId="4295" hidden="1"/>
    <cellStyle name="Ausgabe 2 12" xfId="4605" hidden="1"/>
    <cellStyle name="Ausgabe 2 12" xfId="4656" hidden="1"/>
    <cellStyle name="Ausgabe 2 12" xfId="4668" hidden="1"/>
    <cellStyle name="Ausgabe 2 12" xfId="4703" hidden="1"/>
    <cellStyle name="Ausgabe 2 12" xfId="4738" hidden="1"/>
    <cellStyle name="Ausgabe 2 12" xfId="4822" hidden="1"/>
    <cellStyle name="Ausgabe 2 12" xfId="4873" hidden="1"/>
    <cellStyle name="Ausgabe 2 12" xfId="4885" hidden="1"/>
    <cellStyle name="Ausgabe 2 12" xfId="4920" hidden="1"/>
    <cellStyle name="Ausgabe 2 12" xfId="4970" hidden="1"/>
    <cellStyle name="Ausgabe 2 12" xfId="5114" hidden="1"/>
    <cellStyle name="Ausgabe 2 12" xfId="5165" hidden="1"/>
    <cellStyle name="Ausgabe 2 12" xfId="5177" hidden="1"/>
    <cellStyle name="Ausgabe 2 12" xfId="5212" hidden="1"/>
    <cellStyle name="Ausgabe 2 12" xfId="5088" hidden="1"/>
    <cellStyle name="Ausgabe 2 12" xfId="5256" hidden="1"/>
    <cellStyle name="Ausgabe 2 12" xfId="5307" hidden="1"/>
    <cellStyle name="Ausgabe 2 12" xfId="5319" hidden="1"/>
    <cellStyle name="Ausgabe 2 12" xfId="5354" hidden="1"/>
    <cellStyle name="Ausgabe 2 12" xfId="3891" hidden="1"/>
    <cellStyle name="Ausgabe 2 12" xfId="5422" hidden="1"/>
    <cellStyle name="Ausgabe 2 12" xfId="5473" hidden="1"/>
    <cellStyle name="Ausgabe 2 12" xfId="5485" hidden="1"/>
    <cellStyle name="Ausgabe 2 12" xfId="5520" hidden="1"/>
    <cellStyle name="Ausgabe 2 12" xfId="5623" hidden="1"/>
    <cellStyle name="Ausgabe 2 12" xfId="5821" hidden="1"/>
    <cellStyle name="Ausgabe 2 12" xfId="5872" hidden="1"/>
    <cellStyle name="Ausgabe 2 12" xfId="5884" hidden="1"/>
    <cellStyle name="Ausgabe 2 12" xfId="5919" hidden="1"/>
    <cellStyle name="Ausgabe 2 12" xfId="5772" hidden="1"/>
    <cellStyle name="Ausgabe 2 12" xfId="5968" hidden="1"/>
    <cellStyle name="Ausgabe 2 12" xfId="6019" hidden="1"/>
    <cellStyle name="Ausgabe 2 12" xfId="6031" hidden="1"/>
    <cellStyle name="Ausgabe 2 12" xfId="6066" hidden="1"/>
    <cellStyle name="Ausgabe 2 12" xfId="5799" hidden="1"/>
    <cellStyle name="Ausgabe 2 12" xfId="6109" hidden="1"/>
    <cellStyle name="Ausgabe 2 12" xfId="6160" hidden="1"/>
    <cellStyle name="Ausgabe 2 12" xfId="6172" hidden="1"/>
    <cellStyle name="Ausgabe 2 12" xfId="6207" hidden="1"/>
    <cellStyle name="Ausgabe 2 12" xfId="6242" hidden="1"/>
    <cellStyle name="Ausgabe 2 12" xfId="6326" hidden="1"/>
    <cellStyle name="Ausgabe 2 12" xfId="6377" hidden="1"/>
    <cellStyle name="Ausgabe 2 12" xfId="6389" hidden="1"/>
    <cellStyle name="Ausgabe 2 12" xfId="6424" hidden="1"/>
    <cellStyle name="Ausgabe 2 12" xfId="6474" hidden="1"/>
    <cellStyle name="Ausgabe 2 12" xfId="6618" hidden="1"/>
    <cellStyle name="Ausgabe 2 12" xfId="6669" hidden="1"/>
    <cellStyle name="Ausgabe 2 12" xfId="6681" hidden="1"/>
    <cellStyle name="Ausgabe 2 12" xfId="6716" hidden="1"/>
    <cellStyle name="Ausgabe 2 12" xfId="6592" hidden="1"/>
    <cellStyle name="Ausgabe 2 12" xfId="6760" hidden="1"/>
    <cellStyle name="Ausgabe 2 12" xfId="6811" hidden="1"/>
    <cellStyle name="Ausgabe 2 12" xfId="6823" hidden="1"/>
    <cellStyle name="Ausgabe 2 12" xfId="6858" hidden="1"/>
    <cellStyle name="Ausgabe 2 12" xfId="5397" hidden="1"/>
    <cellStyle name="Ausgabe 2 12" xfId="6924" hidden="1"/>
    <cellStyle name="Ausgabe 2 12" xfId="6975" hidden="1"/>
    <cellStyle name="Ausgabe 2 12" xfId="6987" hidden="1"/>
    <cellStyle name="Ausgabe 2 12" xfId="7022" hidden="1"/>
    <cellStyle name="Ausgabe 2 12" xfId="7121" hidden="1"/>
    <cellStyle name="Ausgabe 2 12" xfId="7319" hidden="1"/>
    <cellStyle name="Ausgabe 2 12" xfId="7370" hidden="1"/>
    <cellStyle name="Ausgabe 2 12" xfId="7382" hidden="1"/>
    <cellStyle name="Ausgabe 2 12" xfId="7417" hidden="1"/>
    <cellStyle name="Ausgabe 2 12" xfId="7270" hidden="1"/>
    <cellStyle name="Ausgabe 2 12" xfId="7466" hidden="1"/>
    <cellStyle name="Ausgabe 2 12" xfId="7517" hidden="1"/>
    <cellStyle name="Ausgabe 2 12" xfId="7529" hidden="1"/>
    <cellStyle name="Ausgabe 2 12" xfId="7564" hidden="1"/>
    <cellStyle name="Ausgabe 2 12" xfId="7297" hidden="1"/>
    <cellStyle name="Ausgabe 2 12" xfId="7607" hidden="1"/>
    <cellStyle name="Ausgabe 2 12" xfId="7658" hidden="1"/>
    <cellStyle name="Ausgabe 2 12" xfId="7670" hidden="1"/>
    <cellStyle name="Ausgabe 2 12" xfId="7705" hidden="1"/>
    <cellStyle name="Ausgabe 2 12" xfId="7740" hidden="1"/>
    <cellStyle name="Ausgabe 2 12" xfId="7824" hidden="1"/>
    <cellStyle name="Ausgabe 2 12" xfId="7875" hidden="1"/>
    <cellStyle name="Ausgabe 2 12" xfId="7887" hidden="1"/>
    <cellStyle name="Ausgabe 2 12" xfId="7922" hidden="1"/>
    <cellStyle name="Ausgabe 2 12" xfId="7972" hidden="1"/>
    <cellStyle name="Ausgabe 2 12" xfId="8116" hidden="1"/>
    <cellStyle name="Ausgabe 2 12" xfId="8167" hidden="1"/>
    <cellStyle name="Ausgabe 2 12" xfId="8179" hidden="1"/>
    <cellStyle name="Ausgabe 2 12" xfId="8214" hidden="1"/>
    <cellStyle name="Ausgabe 2 12" xfId="8090" hidden="1"/>
    <cellStyle name="Ausgabe 2 12" xfId="8258" hidden="1"/>
    <cellStyle name="Ausgabe 2 12" xfId="8309" hidden="1"/>
    <cellStyle name="Ausgabe 2 12" xfId="8321" hidden="1"/>
    <cellStyle name="Ausgabe 2 12" xfId="8356" hidden="1"/>
    <cellStyle name="Ausgabe 2 12" xfId="6901" hidden="1"/>
    <cellStyle name="Ausgabe 2 12" xfId="8419" hidden="1"/>
    <cellStyle name="Ausgabe 2 12" xfId="8470" hidden="1"/>
    <cellStyle name="Ausgabe 2 12" xfId="8482" hidden="1"/>
    <cellStyle name="Ausgabe 2 12" xfId="8517" hidden="1"/>
    <cellStyle name="Ausgabe 2 12" xfId="8614" hidden="1"/>
    <cellStyle name="Ausgabe 2 12" xfId="8812" hidden="1"/>
    <cellStyle name="Ausgabe 2 12" xfId="8863" hidden="1"/>
    <cellStyle name="Ausgabe 2 12" xfId="8875" hidden="1"/>
    <cellStyle name="Ausgabe 2 12" xfId="8910" hidden="1"/>
    <cellStyle name="Ausgabe 2 12" xfId="8763" hidden="1"/>
    <cellStyle name="Ausgabe 2 12" xfId="8959" hidden="1"/>
    <cellStyle name="Ausgabe 2 12" xfId="9010" hidden="1"/>
    <cellStyle name="Ausgabe 2 12" xfId="9022" hidden="1"/>
    <cellStyle name="Ausgabe 2 12" xfId="9057" hidden="1"/>
    <cellStyle name="Ausgabe 2 12" xfId="8790" hidden="1"/>
    <cellStyle name="Ausgabe 2 12" xfId="9100" hidden="1"/>
    <cellStyle name="Ausgabe 2 12" xfId="9151" hidden="1"/>
    <cellStyle name="Ausgabe 2 12" xfId="9163" hidden="1"/>
    <cellStyle name="Ausgabe 2 12" xfId="9198" hidden="1"/>
    <cellStyle name="Ausgabe 2 12" xfId="9233" hidden="1"/>
    <cellStyle name="Ausgabe 2 12" xfId="9317" hidden="1"/>
    <cellStyle name="Ausgabe 2 12" xfId="9368" hidden="1"/>
    <cellStyle name="Ausgabe 2 12" xfId="9380" hidden="1"/>
    <cellStyle name="Ausgabe 2 12" xfId="9415" hidden="1"/>
    <cellStyle name="Ausgabe 2 12" xfId="9465" hidden="1"/>
    <cellStyle name="Ausgabe 2 12" xfId="9609" hidden="1"/>
    <cellStyle name="Ausgabe 2 12" xfId="9660" hidden="1"/>
    <cellStyle name="Ausgabe 2 12" xfId="9672" hidden="1"/>
    <cellStyle name="Ausgabe 2 12" xfId="9707" hidden="1"/>
    <cellStyle name="Ausgabe 2 12" xfId="9583" hidden="1"/>
    <cellStyle name="Ausgabe 2 12" xfId="9751" hidden="1"/>
    <cellStyle name="Ausgabe 2 12" xfId="9802" hidden="1"/>
    <cellStyle name="Ausgabe 2 12" xfId="9814" hidden="1"/>
    <cellStyle name="Ausgabe 2 12" xfId="9849" hidden="1"/>
    <cellStyle name="Ausgabe 2 12" xfId="8399" hidden="1"/>
    <cellStyle name="Ausgabe 2 12" xfId="9910" hidden="1"/>
    <cellStyle name="Ausgabe 2 12" xfId="9961" hidden="1"/>
    <cellStyle name="Ausgabe 2 12" xfId="9973" hidden="1"/>
    <cellStyle name="Ausgabe 2 12" xfId="10008" hidden="1"/>
    <cellStyle name="Ausgabe 2 12" xfId="10100" hidden="1"/>
    <cellStyle name="Ausgabe 2 12" xfId="10298" hidden="1"/>
    <cellStyle name="Ausgabe 2 12" xfId="10349" hidden="1"/>
    <cellStyle name="Ausgabe 2 12" xfId="10361" hidden="1"/>
    <cellStyle name="Ausgabe 2 12" xfId="10396" hidden="1"/>
    <cellStyle name="Ausgabe 2 12" xfId="10249" hidden="1"/>
    <cellStyle name="Ausgabe 2 12" xfId="10445" hidden="1"/>
    <cellStyle name="Ausgabe 2 12" xfId="10496" hidden="1"/>
    <cellStyle name="Ausgabe 2 12" xfId="10508" hidden="1"/>
    <cellStyle name="Ausgabe 2 12" xfId="10543" hidden="1"/>
    <cellStyle name="Ausgabe 2 12" xfId="10276" hidden="1"/>
    <cellStyle name="Ausgabe 2 12" xfId="10586" hidden="1"/>
    <cellStyle name="Ausgabe 2 12" xfId="10637" hidden="1"/>
    <cellStyle name="Ausgabe 2 12" xfId="10649" hidden="1"/>
    <cellStyle name="Ausgabe 2 12" xfId="10684" hidden="1"/>
    <cellStyle name="Ausgabe 2 12" xfId="10719" hidden="1"/>
    <cellStyle name="Ausgabe 2 12" xfId="10803" hidden="1"/>
    <cellStyle name="Ausgabe 2 12" xfId="10854" hidden="1"/>
    <cellStyle name="Ausgabe 2 12" xfId="10866" hidden="1"/>
    <cellStyle name="Ausgabe 2 12" xfId="10901" hidden="1"/>
    <cellStyle name="Ausgabe 2 12" xfId="10951" hidden="1"/>
    <cellStyle name="Ausgabe 2 12" xfId="11095" hidden="1"/>
    <cellStyle name="Ausgabe 2 12" xfId="11146" hidden="1"/>
    <cellStyle name="Ausgabe 2 12" xfId="11158" hidden="1"/>
    <cellStyle name="Ausgabe 2 12" xfId="11193" hidden="1"/>
    <cellStyle name="Ausgabe 2 12" xfId="11069" hidden="1"/>
    <cellStyle name="Ausgabe 2 12" xfId="11237" hidden="1"/>
    <cellStyle name="Ausgabe 2 12" xfId="11288" hidden="1"/>
    <cellStyle name="Ausgabe 2 12" xfId="11300" hidden="1"/>
    <cellStyle name="Ausgabe 2 12" xfId="11335" hidden="1"/>
    <cellStyle name="Ausgabe 2 12" xfId="9892" hidden="1"/>
    <cellStyle name="Ausgabe 2 12" xfId="11393" hidden="1"/>
    <cellStyle name="Ausgabe 2 12" xfId="11444" hidden="1"/>
    <cellStyle name="Ausgabe 2 12" xfId="11456" hidden="1"/>
    <cellStyle name="Ausgabe 2 12" xfId="11491" hidden="1"/>
    <cellStyle name="Ausgabe 2 12" xfId="11580" hidden="1"/>
    <cellStyle name="Ausgabe 2 12" xfId="11778" hidden="1"/>
    <cellStyle name="Ausgabe 2 12" xfId="11829" hidden="1"/>
    <cellStyle name="Ausgabe 2 12" xfId="11841" hidden="1"/>
    <cellStyle name="Ausgabe 2 12" xfId="11876" hidden="1"/>
    <cellStyle name="Ausgabe 2 12" xfId="11729" hidden="1"/>
    <cellStyle name="Ausgabe 2 12" xfId="11925" hidden="1"/>
    <cellStyle name="Ausgabe 2 12" xfId="11976" hidden="1"/>
    <cellStyle name="Ausgabe 2 12" xfId="11988" hidden="1"/>
    <cellStyle name="Ausgabe 2 12" xfId="12023" hidden="1"/>
    <cellStyle name="Ausgabe 2 12" xfId="11756" hidden="1"/>
    <cellStyle name="Ausgabe 2 12" xfId="12066" hidden="1"/>
    <cellStyle name="Ausgabe 2 12" xfId="12117" hidden="1"/>
    <cellStyle name="Ausgabe 2 12" xfId="12129" hidden="1"/>
    <cellStyle name="Ausgabe 2 12" xfId="12164" hidden="1"/>
    <cellStyle name="Ausgabe 2 12" xfId="12199" hidden="1"/>
    <cellStyle name="Ausgabe 2 12" xfId="12283" hidden="1"/>
    <cellStyle name="Ausgabe 2 12" xfId="12334" hidden="1"/>
    <cellStyle name="Ausgabe 2 12" xfId="12346" hidden="1"/>
    <cellStyle name="Ausgabe 2 12" xfId="12381" hidden="1"/>
    <cellStyle name="Ausgabe 2 12" xfId="12431" hidden="1"/>
    <cellStyle name="Ausgabe 2 12" xfId="12575" hidden="1"/>
    <cellStyle name="Ausgabe 2 12" xfId="12626" hidden="1"/>
    <cellStyle name="Ausgabe 2 12" xfId="12638" hidden="1"/>
    <cellStyle name="Ausgabe 2 12" xfId="12673" hidden="1"/>
    <cellStyle name="Ausgabe 2 12" xfId="12549" hidden="1"/>
    <cellStyle name="Ausgabe 2 12" xfId="12717" hidden="1"/>
    <cellStyle name="Ausgabe 2 12" xfId="12768" hidden="1"/>
    <cellStyle name="Ausgabe 2 12" xfId="12780" hidden="1"/>
    <cellStyle name="Ausgabe 2 12" xfId="12815" hidden="1"/>
    <cellStyle name="Ausgabe 2 12" xfId="11378" hidden="1"/>
    <cellStyle name="Ausgabe 2 12" xfId="12872" hidden="1"/>
    <cellStyle name="Ausgabe 2 12" xfId="12923" hidden="1"/>
    <cellStyle name="Ausgabe 2 12" xfId="12935" hidden="1"/>
    <cellStyle name="Ausgabe 2 12" xfId="12970" hidden="1"/>
    <cellStyle name="Ausgabe 2 12" xfId="13051" hidden="1"/>
    <cellStyle name="Ausgabe 2 12" xfId="13249" hidden="1"/>
    <cellStyle name="Ausgabe 2 12" xfId="13300" hidden="1"/>
    <cellStyle name="Ausgabe 2 12" xfId="13312" hidden="1"/>
    <cellStyle name="Ausgabe 2 12" xfId="13347" hidden="1"/>
    <cellStyle name="Ausgabe 2 12" xfId="13200" hidden="1"/>
    <cellStyle name="Ausgabe 2 12" xfId="13396" hidden="1"/>
    <cellStyle name="Ausgabe 2 12" xfId="13447" hidden="1"/>
    <cellStyle name="Ausgabe 2 12" xfId="13459" hidden="1"/>
    <cellStyle name="Ausgabe 2 12" xfId="13494" hidden="1"/>
    <cellStyle name="Ausgabe 2 12" xfId="13227" hidden="1"/>
    <cellStyle name="Ausgabe 2 12" xfId="13537" hidden="1"/>
    <cellStyle name="Ausgabe 2 12" xfId="13588" hidden="1"/>
    <cellStyle name="Ausgabe 2 12" xfId="13600" hidden="1"/>
    <cellStyle name="Ausgabe 2 12" xfId="13635" hidden="1"/>
    <cellStyle name="Ausgabe 2 12" xfId="13670" hidden="1"/>
    <cellStyle name="Ausgabe 2 12" xfId="13754" hidden="1"/>
    <cellStyle name="Ausgabe 2 12" xfId="13805" hidden="1"/>
    <cellStyle name="Ausgabe 2 12" xfId="13817" hidden="1"/>
    <cellStyle name="Ausgabe 2 12" xfId="13852" hidden="1"/>
    <cellStyle name="Ausgabe 2 12" xfId="13902" hidden="1"/>
    <cellStyle name="Ausgabe 2 12" xfId="14046" hidden="1"/>
    <cellStyle name="Ausgabe 2 12" xfId="14097" hidden="1"/>
    <cellStyle name="Ausgabe 2 12" xfId="14109" hidden="1"/>
    <cellStyle name="Ausgabe 2 12" xfId="14144" hidden="1"/>
    <cellStyle name="Ausgabe 2 12" xfId="14020" hidden="1"/>
    <cellStyle name="Ausgabe 2 12" xfId="14188" hidden="1"/>
    <cellStyle name="Ausgabe 2 12" xfId="14239" hidden="1"/>
    <cellStyle name="Ausgabe 2 12" xfId="14251" hidden="1"/>
    <cellStyle name="Ausgabe 2 12" xfId="14286" hidden="1"/>
    <cellStyle name="Ausgabe 2 12" xfId="12858" hidden="1"/>
    <cellStyle name="Ausgabe 2 12" xfId="14339" hidden="1"/>
    <cellStyle name="Ausgabe 2 12" xfId="14390" hidden="1"/>
    <cellStyle name="Ausgabe 2 12" xfId="14402" hidden="1"/>
    <cellStyle name="Ausgabe 2 12" xfId="14437" hidden="1"/>
    <cellStyle name="Ausgabe 2 12" xfId="14513" hidden="1"/>
    <cellStyle name="Ausgabe 2 12" xfId="14711" hidden="1"/>
    <cellStyle name="Ausgabe 2 12" xfId="14762" hidden="1"/>
    <cellStyle name="Ausgabe 2 12" xfId="14774" hidden="1"/>
    <cellStyle name="Ausgabe 2 12" xfId="14809" hidden="1"/>
    <cellStyle name="Ausgabe 2 12" xfId="14662" hidden="1"/>
    <cellStyle name="Ausgabe 2 12" xfId="14858" hidden="1"/>
    <cellStyle name="Ausgabe 2 12" xfId="14909" hidden="1"/>
    <cellStyle name="Ausgabe 2 12" xfId="14921" hidden="1"/>
    <cellStyle name="Ausgabe 2 12" xfId="14956" hidden="1"/>
    <cellStyle name="Ausgabe 2 12" xfId="14689" hidden="1"/>
    <cellStyle name="Ausgabe 2 12" xfId="14999" hidden="1"/>
    <cellStyle name="Ausgabe 2 12" xfId="15050" hidden="1"/>
    <cellStyle name="Ausgabe 2 12" xfId="15062" hidden="1"/>
    <cellStyle name="Ausgabe 2 12" xfId="15097" hidden="1"/>
    <cellStyle name="Ausgabe 2 12" xfId="15132" hidden="1"/>
    <cellStyle name="Ausgabe 2 12" xfId="15216" hidden="1"/>
    <cellStyle name="Ausgabe 2 12" xfId="15267" hidden="1"/>
    <cellStyle name="Ausgabe 2 12" xfId="15279" hidden="1"/>
    <cellStyle name="Ausgabe 2 12" xfId="15314" hidden="1"/>
    <cellStyle name="Ausgabe 2 12" xfId="15364" hidden="1"/>
    <cellStyle name="Ausgabe 2 12" xfId="15508" hidden="1"/>
    <cellStyle name="Ausgabe 2 12" xfId="15559" hidden="1"/>
    <cellStyle name="Ausgabe 2 12" xfId="15571" hidden="1"/>
    <cellStyle name="Ausgabe 2 12" xfId="15606" hidden="1"/>
    <cellStyle name="Ausgabe 2 12" xfId="15482" hidden="1"/>
    <cellStyle name="Ausgabe 2 12" xfId="15650" hidden="1"/>
    <cellStyle name="Ausgabe 2 12" xfId="15701" hidden="1"/>
    <cellStyle name="Ausgabe 2 12" xfId="15713" hidden="1"/>
    <cellStyle name="Ausgabe 2 12" xfId="15748" hidden="1"/>
    <cellStyle name="Ausgabe 2 12" xfId="14327" hidden="1"/>
    <cellStyle name="Ausgabe 2 12" xfId="15801" hidden="1"/>
    <cellStyle name="Ausgabe 2 12" xfId="15852" hidden="1"/>
    <cellStyle name="Ausgabe 2 12" xfId="15864" hidden="1"/>
    <cellStyle name="Ausgabe 2 12" xfId="15899" hidden="1"/>
    <cellStyle name="Ausgabe 2 12" xfId="15969" hidden="1"/>
    <cellStyle name="Ausgabe 2 12" xfId="16167" hidden="1"/>
    <cellStyle name="Ausgabe 2 12" xfId="16218" hidden="1"/>
    <cellStyle name="Ausgabe 2 12" xfId="16230" hidden="1"/>
    <cellStyle name="Ausgabe 2 12" xfId="16265" hidden="1"/>
    <cellStyle name="Ausgabe 2 12" xfId="16118" hidden="1"/>
    <cellStyle name="Ausgabe 2 12" xfId="16314" hidden="1"/>
    <cellStyle name="Ausgabe 2 12" xfId="16365" hidden="1"/>
    <cellStyle name="Ausgabe 2 12" xfId="16377" hidden="1"/>
    <cellStyle name="Ausgabe 2 12" xfId="16412" hidden="1"/>
    <cellStyle name="Ausgabe 2 12" xfId="16145" hidden="1"/>
    <cellStyle name="Ausgabe 2 12" xfId="16455" hidden="1"/>
    <cellStyle name="Ausgabe 2 12" xfId="16506" hidden="1"/>
    <cellStyle name="Ausgabe 2 12" xfId="16518" hidden="1"/>
    <cellStyle name="Ausgabe 2 12" xfId="16553" hidden="1"/>
    <cellStyle name="Ausgabe 2 12" xfId="16588" hidden="1"/>
    <cellStyle name="Ausgabe 2 12" xfId="16672" hidden="1"/>
    <cellStyle name="Ausgabe 2 12" xfId="16723" hidden="1"/>
    <cellStyle name="Ausgabe 2 12" xfId="16735" hidden="1"/>
    <cellStyle name="Ausgabe 2 12" xfId="16770" hidden="1"/>
    <cellStyle name="Ausgabe 2 12" xfId="16820" hidden="1"/>
    <cellStyle name="Ausgabe 2 12" xfId="16964" hidden="1"/>
    <cellStyle name="Ausgabe 2 12" xfId="17015" hidden="1"/>
    <cellStyle name="Ausgabe 2 12" xfId="17027" hidden="1"/>
    <cellStyle name="Ausgabe 2 12" xfId="17062" hidden="1"/>
    <cellStyle name="Ausgabe 2 12" xfId="16938" hidden="1"/>
    <cellStyle name="Ausgabe 2 12" xfId="17106" hidden="1"/>
    <cellStyle name="Ausgabe 2 12" xfId="17157" hidden="1"/>
    <cellStyle name="Ausgabe 2 12" xfId="17169" hidden="1"/>
    <cellStyle name="Ausgabe 2 12" xfId="17204" hidden="1"/>
    <cellStyle name="Ausgabe 2 12" xfId="15789" hidden="1"/>
    <cellStyle name="Ausgabe 2 12" xfId="17246" hidden="1"/>
    <cellStyle name="Ausgabe 2 12" xfId="17297" hidden="1"/>
    <cellStyle name="Ausgabe 2 12" xfId="17309" hidden="1"/>
    <cellStyle name="Ausgabe 2 12" xfId="17344" hidden="1"/>
    <cellStyle name="Ausgabe 2 12" xfId="17411" hidden="1"/>
    <cellStyle name="Ausgabe 2 12" xfId="17609" hidden="1"/>
    <cellStyle name="Ausgabe 2 12" xfId="17660" hidden="1"/>
    <cellStyle name="Ausgabe 2 12" xfId="17672" hidden="1"/>
    <cellStyle name="Ausgabe 2 12" xfId="17707" hidden="1"/>
    <cellStyle name="Ausgabe 2 12" xfId="17560" hidden="1"/>
    <cellStyle name="Ausgabe 2 12" xfId="17756" hidden="1"/>
    <cellStyle name="Ausgabe 2 12" xfId="17807" hidden="1"/>
    <cellStyle name="Ausgabe 2 12" xfId="17819" hidden="1"/>
    <cellStyle name="Ausgabe 2 12" xfId="17854" hidden="1"/>
    <cellStyle name="Ausgabe 2 12" xfId="17587" hidden="1"/>
    <cellStyle name="Ausgabe 2 12" xfId="17897" hidden="1"/>
    <cellStyle name="Ausgabe 2 12" xfId="17948" hidden="1"/>
    <cellStyle name="Ausgabe 2 12" xfId="17960" hidden="1"/>
    <cellStyle name="Ausgabe 2 12" xfId="17995" hidden="1"/>
    <cellStyle name="Ausgabe 2 12" xfId="18030" hidden="1"/>
    <cellStyle name="Ausgabe 2 12" xfId="18114" hidden="1"/>
    <cellStyle name="Ausgabe 2 12" xfId="18165" hidden="1"/>
    <cellStyle name="Ausgabe 2 12" xfId="18177" hidden="1"/>
    <cellStyle name="Ausgabe 2 12" xfId="18212" hidden="1"/>
    <cellStyle name="Ausgabe 2 12" xfId="18262" hidden="1"/>
    <cellStyle name="Ausgabe 2 12" xfId="18406" hidden="1"/>
    <cellStyle name="Ausgabe 2 12" xfId="18457" hidden="1"/>
    <cellStyle name="Ausgabe 2 12" xfId="18469" hidden="1"/>
    <cellStyle name="Ausgabe 2 12" xfId="18504" hidden="1"/>
    <cellStyle name="Ausgabe 2 12" xfId="18380" hidden="1"/>
    <cellStyle name="Ausgabe 2 12" xfId="18548" hidden="1"/>
    <cellStyle name="Ausgabe 2 12" xfId="18599" hidden="1"/>
    <cellStyle name="Ausgabe 2 12" xfId="18611" hidden="1"/>
    <cellStyle name="Ausgabe 2 12" xfId="18646" hidden="1"/>
    <cellStyle name="Ausgabe 2 12" xfId="18879" hidden="1"/>
    <cellStyle name="Ausgabe 2 12" xfId="19046" hidden="1"/>
    <cellStyle name="Ausgabe 2 12" xfId="19097" hidden="1"/>
    <cellStyle name="Ausgabe 2 12" xfId="19109" hidden="1"/>
    <cellStyle name="Ausgabe 2 12" xfId="19144" hidden="1"/>
    <cellStyle name="Ausgabe 2 12" xfId="19218" hidden="1"/>
    <cellStyle name="Ausgabe 2 12" xfId="19416" hidden="1"/>
    <cellStyle name="Ausgabe 2 12" xfId="19467" hidden="1"/>
    <cellStyle name="Ausgabe 2 12" xfId="19479" hidden="1"/>
    <cellStyle name="Ausgabe 2 12" xfId="19514" hidden="1"/>
    <cellStyle name="Ausgabe 2 12" xfId="19367" hidden="1"/>
    <cellStyle name="Ausgabe 2 12" xfId="19563" hidden="1"/>
    <cellStyle name="Ausgabe 2 12" xfId="19614" hidden="1"/>
    <cellStyle name="Ausgabe 2 12" xfId="19626" hidden="1"/>
    <cellStyle name="Ausgabe 2 12" xfId="19661" hidden="1"/>
    <cellStyle name="Ausgabe 2 12" xfId="19394" hidden="1"/>
    <cellStyle name="Ausgabe 2 12" xfId="19704" hidden="1"/>
    <cellStyle name="Ausgabe 2 12" xfId="19755" hidden="1"/>
    <cellStyle name="Ausgabe 2 12" xfId="19767" hidden="1"/>
    <cellStyle name="Ausgabe 2 12" xfId="19802" hidden="1"/>
    <cellStyle name="Ausgabe 2 12" xfId="19837" hidden="1"/>
    <cellStyle name="Ausgabe 2 12" xfId="19921" hidden="1"/>
    <cellStyle name="Ausgabe 2 12" xfId="19972" hidden="1"/>
    <cellStyle name="Ausgabe 2 12" xfId="19984" hidden="1"/>
    <cellStyle name="Ausgabe 2 12" xfId="20019" hidden="1"/>
    <cellStyle name="Ausgabe 2 12" xfId="20069" hidden="1"/>
    <cellStyle name="Ausgabe 2 12" xfId="20213" hidden="1"/>
    <cellStyle name="Ausgabe 2 12" xfId="20264" hidden="1"/>
    <cellStyle name="Ausgabe 2 12" xfId="20276" hidden="1"/>
    <cellStyle name="Ausgabe 2 12" xfId="20311" hidden="1"/>
    <cellStyle name="Ausgabe 2 12" xfId="20187" hidden="1"/>
    <cellStyle name="Ausgabe 2 12" xfId="20355" hidden="1"/>
    <cellStyle name="Ausgabe 2 12" xfId="20406" hidden="1"/>
    <cellStyle name="Ausgabe 2 12" xfId="20418" hidden="1"/>
    <cellStyle name="Ausgabe 2 12" xfId="20453" hidden="1"/>
    <cellStyle name="Ausgabe 2 12" xfId="20488" hidden="1"/>
    <cellStyle name="Ausgabe 2 12" xfId="20572" hidden="1"/>
    <cellStyle name="Ausgabe 2 12" xfId="20623" hidden="1"/>
    <cellStyle name="Ausgabe 2 12" xfId="20635" hidden="1"/>
    <cellStyle name="Ausgabe 2 12" xfId="20670" hidden="1"/>
    <cellStyle name="Ausgabe 2 12" xfId="20725" hidden="1"/>
    <cellStyle name="Ausgabe 2 12" xfId="20963" hidden="1"/>
    <cellStyle name="Ausgabe 2 12" xfId="21014" hidden="1"/>
    <cellStyle name="Ausgabe 2 12" xfId="21026" hidden="1"/>
    <cellStyle name="Ausgabe 2 12" xfId="21061" hidden="1"/>
    <cellStyle name="Ausgabe 2 12" xfId="21128" hidden="1"/>
    <cellStyle name="Ausgabe 2 12" xfId="21272" hidden="1"/>
    <cellStyle name="Ausgabe 2 12" xfId="21323" hidden="1"/>
    <cellStyle name="Ausgabe 2 12" xfId="21335" hidden="1"/>
    <cellStyle name="Ausgabe 2 12" xfId="21370" hidden="1"/>
    <cellStyle name="Ausgabe 2 12" xfId="21246" hidden="1"/>
    <cellStyle name="Ausgabe 2 12" xfId="21416" hidden="1"/>
    <cellStyle name="Ausgabe 2 12" xfId="21467" hidden="1"/>
    <cellStyle name="Ausgabe 2 12" xfId="21479" hidden="1"/>
    <cellStyle name="Ausgabe 2 12" xfId="21514" hidden="1"/>
    <cellStyle name="Ausgabe 2 12" xfId="20950" hidden="1"/>
    <cellStyle name="Ausgabe 2 12" xfId="21573" hidden="1"/>
    <cellStyle name="Ausgabe 2 12" xfId="21624" hidden="1"/>
    <cellStyle name="Ausgabe 2 12" xfId="21636" hidden="1"/>
    <cellStyle name="Ausgabe 2 12" xfId="21671" hidden="1"/>
    <cellStyle name="Ausgabe 2 12" xfId="21744" hidden="1"/>
    <cellStyle name="Ausgabe 2 12" xfId="21943" hidden="1"/>
    <cellStyle name="Ausgabe 2 12" xfId="21994" hidden="1"/>
    <cellStyle name="Ausgabe 2 12" xfId="22006" hidden="1"/>
    <cellStyle name="Ausgabe 2 12" xfId="22041" hidden="1"/>
    <cellStyle name="Ausgabe 2 12" xfId="21893" hidden="1"/>
    <cellStyle name="Ausgabe 2 12" xfId="22092" hidden="1"/>
    <cellStyle name="Ausgabe 2 12" xfId="22143" hidden="1"/>
    <cellStyle name="Ausgabe 2 12" xfId="22155" hidden="1"/>
    <cellStyle name="Ausgabe 2 12" xfId="22190" hidden="1"/>
    <cellStyle name="Ausgabe 2 12" xfId="21921" hidden="1"/>
    <cellStyle name="Ausgabe 2 12" xfId="22235" hidden="1"/>
    <cellStyle name="Ausgabe 2 12" xfId="22286" hidden="1"/>
    <cellStyle name="Ausgabe 2 12" xfId="22298" hidden="1"/>
    <cellStyle name="Ausgabe 2 12" xfId="22333" hidden="1"/>
    <cellStyle name="Ausgabe 2 12" xfId="22370" hidden="1"/>
    <cellStyle name="Ausgabe 2 12" xfId="22454" hidden="1"/>
    <cellStyle name="Ausgabe 2 12" xfId="22505" hidden="1"/>
    <cellStyle name="Ausgabe 2 12" xfId="22517" hidden="1"/>
    <cellStyle name="Ausgabe 2 12" xfId="22552" hidden="1"/>
    <cellStyle name="Ausgabe 2 12" xfId="22602" hidden="1"/>
    <cellStyle name="Ausgabe 2 12" xfId="22746" hidden="1"/>
    <cellStyle name="Ausgabe 2 12" xfId="22797" hidden="1"/>
    <cellStyle name="Ausgabe 2 12" xfId="22809" hidden="1"/>
    <cellStyle name="Ausgabe 2 12" xfId="22844" hidden="1"/>
    <cellStyle name="Ausgabe 2 12" xfId="22720" hidden="1"/>
    <cellStyle name="Ausgabe 2 12" xfId="22888" hidden="1"/>
    <cellStyle name="Ausgabe 2 12" xfId="22939" hidden="1"/>
    <cellStyle name="Ausgabe 2 12" xfId="22951" hidden="1"/>
    <cellStyle name="Ausgabe 2 12" xfId="22986" hidden="1"/>
    <cellStyle name="Ausgabe 2 12" xfId="21554" hidden="1"/>
    <cellStyle name="Ausgabe 2 12" xfId="23028" hidden="1"/>
    <cellStyle name="Ausgabe 2 12" xfId="23079" hidden="1"/>
    <cellStyle name="Ausgabe 2 12" xfId="23091" hidden="1"/>
    <cellStyle name="Ausgabe 2 12" xfId="23126" hidden="1"/>
    <cellStyle name="Ausgabe 2 12" xfId="23197" hidden="1"/>
    <cellStyle name="Ausgabe 2 12" xfId="23395" hidden="1"/>
    <cellStyle name="Ausgabe 2 12" xfId="23446" hidden="1"/>
    <cellStyle name="Ausgabe 2 12" xfId="23458" hidden="1"/>
    <cellStyle name="Ausgabe 2 12" xfId="23493" hidden="1"/>
    <cellStyle name="Ausgabe 2 12" xfId="23346" hidden="1"/>
    <cellStyle name="Ausgabe 2 12" xfId="23544" hidden="1"/>
    <cellStyle name="Ausgabe 2 12" xfId="23595" hidden="1"/>
    <cellStyle name="Ausgabe 2 12" xfId="23607" hidden="1"/>
    <cellStyle name="Ausgabe 2 12" xfId="23642" hidden="1"/>
    <cellStyle name="Ausgabe 2 12" xfId="23373" hidden="1"/>
    <cellStyle name="Ausgabe 2 12" xfId="23687" hidden="1"/>
    <cellStyle name="Ausgabe 2 12" xfId="23738" hidden="1"/>
    <cellStyle name="Ausgabe 2 12" xfId="23750" hidden="1"/>
    <cellStyle name="Ausgabe 2 12" xfId="23785" hidden="1"/>
    <cellStyle name="Ausgabe 2 12" xfId="23821" hidden="1"/>
    <cellStyle name="Ausgabe 2 12" xfId="23905" hidden="1"/>
    <cellStyle name="Ausgabe 2 12" xfId="23956" hidden="1"/>
    <cellStyle name="Ausgabe 2 12" xfId="23968" hidden="1"/>
    <cellStyle name="Ausgabe 2 12" xfId="24003" hidden="1"/>
    <cellStyle name="Ausgabe 2 12" xfId="24053" hidden="1"/>
    <cellStyle name="Ausgabe 2 12" xfId="24197" hidden="1"/>
    <cellStyle name="Ausgabe 2 12" xfId="24248" hidden="1"/>
    <cellStyle name="Ausgabe 2 12" xfId="24260" hidden="1"/>
    <cellStyle name="Ausgabe 2 12" xfId="24295" hidden="1"/>
    <cellStyle name="Ausgabe 2 12" xfId="24171" hidden="1"/>
    <cellStyle name="Ausgabe 2 12" xfId="24339" hidden="1"/>
    <cellStyle name="Ausgabe 2 12" xfId="24390" hidden="1"/>
    <cellStyle name="Ausgabe 2 12" xfId="24402" hidden="1"/>
    <cellStyle name="Ausgabe 2 12" xfId="24437" hidden="1"/>
    <cellStyle name="Ausgabe 2 12" xfId="20940" hidden="1"/>
    <cellStyle name="Ausgabe 2 12" xfId="24479" hidden="1"/>
    <cellStyle name="Ausgabe 2 12" xfId="24530" hidden="1"/>
    <cellStyle name="Ausgabe 2 12" xfId="24542" hidden="1"/>
    <cellStyle name="Ausgabe 2 12" xfId="24577" hidden="1"/>
    <cellStyle name="Ausgabe 2 12" xfId="24644" hidden="1"/>
    <cellStyle name="Ausgabe 2 12" xfId="24842" hidden="1"/>
    <cellStyle name="Ausgabe 2 12" xfId="24893" hidden="1"/>
    <cellStyle name="Ausgabe 2 12" xfId="24905" hidden="1"/>
    <cellStyle name="Ausgabe 2 12" xfId="24940" hidden="1"/>
    <cellStyle name="Ausgabe 2 12" xfId="24793" hidden="1"/>
    <cellStyle name="Ausgabe 2 12" xfId="24989" hidden="1"/>
    <cellStyle name="Ausgabe 2 12" xfId="25040" hidden="1"/>
    <cellStyle name="Ausgabe 2 12" xfId="25052" hidden="1"/>
    <cellStyle name="Ausgabe 2 12" xfId="25087" hidden="1"/>
    <cellStyle name="Ausgabe 2 12" xfId="24820" hidden="1"/>
    <cellStyle name="Ausgabe 2 12" xfId="25130" hidden="1"/>
    <cellStyle name="Ausgabe 2 12" xfId="25181" hidden="1"/>
    <cellStyle name="Ausgabe 2 12" xfId="25193" hidden="1"/>
    <cellStyle name="Ausgabe 2 12" xfId="25228" hidden="1"/>
    <cellStyle name="Ausgabe 2 12" xfId="25263" hidden="1"/>
    <cellStyle name="Ausgabe 2 12" xfId="25347" hidden="1"/>
    <cellStyle name="Ausgabe 2 12" xfId="25398" hidden="1"/>
    <cellStyle name="Ausgabe 2 12" xfId="25410" hidden="1"/>
    <cellStyle name="Ausgabe 2 12" xfId="25445" hidden="1"/>
    <cellStyle name="Ausgabe 2 12" xfId="25495" hidden="1"/>
    <cellStyle name="Ausgabe 2 12" xfId="25639" hidden="1"/>
    <cellStyle name="Ausgabe 2 12" xfId="25690" hidden="1"/>
    <cellStyle name="Ausgabe 2 12" xfId="25702" hidden="1"/>
    <cellStyle name="Ausgabe 2 12" xfId="25737" hidden="1"/>
    <cellStyle name="Ausgabe 2 12" xfId="25613" hidden="1"/>
    <cellStyle name="Ausgabe 2 12" xfId="25781" hidden="1"/>
    <cellStyle name="Ausgabe 2 12" xfId="25832" hidden="1"/>
    <cellStyle name="Ausgabe 2 12" xfId="25844" hidden="1"/>
    <cellStyle name="Ausgabe 2 12" xfId="25879" hidden="1"/>
    <cellStyle name="Ausgabe 2 12" xfId="25916" hidden="1"/>
    <cellStyle name="Ausgabe 2 12" xfId="26074" hidden="1"/>
    <cellStyle name="Ausgabe 2 12" xfId="26125" hidden="1"/>
    <cellStyle name="Ausgabe 2 12" xfId="26137" hidden="1"/>
    <cellStyle name="Ausgabe 2 12" xfId="26172" hidden="1"/>
    <cellStyle name="Ausgabe 2 12" xfId="26240" hidden="1"/>
    <cellStyle name="Ausgabe 2 12" xfId="26438" hidden="1"/>
    <cellStyle name="Ausgabe 2 12" xfId="26489" hidden="1"/>
    <cellStyle name="Ausgabe 2 12" xfId="26501" hidden="1"/>
    <cellStyle name="Ausgabe 2 12" xfId="26536" hidden="1"/>
    <cellStyle name="Ausgabe 2 12" xfId="26389" hidden="1"/>
    <cellStyle name="Ausgabe 2 12" xfId="26585" hidden="1"/>
    <cellStyle name="Ausgabe 2 12" xfId="26636" hidden="1"/>
    <cellStyle name="Ausgabe 2 12" xfId="26648" hidden="1"/>
    <cellStyle name="Ausgabe 2 12" xfId="26683" hidden="1"/>
    <cellStyle name="Ausgabe 2 12" xfId="26416" hidden="1"/>
    <cellStyle name="Ausgabe 2 12" xfId="26726" hidden="1"/>
    <cellStyle name="Ausgabe 2 12" xfId="26777" hidden="1"/>
    <cellStyle name="Ausgabe 2 12" xfId="26789" hidden="1"/>
    <cellStyle name="Ausgabe 2 12" xfId="26824" hidden="1"/>
    <cellStyle name="Ausgabe 2 12" xfId="26859" hidden="1"/>
    <cellStyle name="Ausgabe 2 12" xfId="26943" hidden="1"/>
    <cellStyle name="Ausgabe 2 12" xfId="26994" hidden="1"/>
    <cellStyle name="Ausgabe 2 12" xfId="27006" hidden="1"/>
    <cellStyle name="Ausgabe 2 12" xfId="27041" hidden="1"/>
    <cellStyle name="Ausgabe 2 12" xfId="27091" hidden="1"/>
    <cellStyle name="Ausgabe 2 12" xfId="27235" hidden="1"/>
    <cellStyle name="Ausgabe 2 12" xfId="27286" hidden="1"/>
    <cellStyle name="Ausgabe 2 12" xfId="27298" hidden="1"/>
    <cellStyle name="Ausgabe 2 12" xfId="27333" hidden="1"/>
    <cellStyle name="Ausgabe 2 12" xfId="27209" hidden="1"/>
    <cellStyle name="Ausgabe 2 12" xfId="27377" hidden="1"/>
    <cellStyle name="Ausgabe 2 12" xfId="27428" hidden="1"/>
    <cellStyle name="Ausgabe 2 12" xfId="27440" hidden="1"/>
    <cellStyle name="Ausgabe 2 12" xfId="27475" hidden="1"/>
    <cellStyle name="Ausgabe 2 12" xfId="26062" hidden="1"/>
    <cellStyle name="Ausgabe 2 12" xfId="27517" hidden="1"/>
    <cellStyle name="Ausgabe 2 12" xfId="27568" hidden="1"/>
    <cellStyle name="Ausgabe 2 12" xfId="27580" hidden="1"/>
    <cellStyle name="Ausgabe 2 12" xfId="27615" hidden="1"/>
    <cellStyle name="Ausgabe 2 12" xfId="27682" hidden="1"/>
    <cellStyle name="Ausgabe 2 12" xfId="27880" hidden="1"/>
    <cellStyle name="Ausgabe 2 12" xfId="27931" hidden="1"/>
    <cellStyle name="Ausgabe 2 12" xfId="27943" hidden="1"/>
    <cellStyle name="Ausgabe 2 12" xfId="27978" hidden="1"/>
    <cellStyle name="Ausgabe 2 12" xfId="27831" hidden="1"/>
    <cellStyle name="Ausgabe 2 12" xfId="28027" hidden="1"/>
    <cellStyle name="Ausgabe 2 12" xfId="28078" hidden="1"/>
    <cellStyle name="Ausgabe 2 12" xfId="28090" hidden="1"/>
    <cellStyle name="Ausgabe 2 12" xfId="28125" hidden="1"/>
    <cellStyle name="Ausgabe 2 12" xfId="27858" hidden="1"/>
    <cellStyle name="Ausgabe 2 12" xfId="28168" hidden="1"/>
    <cellStyle name="Ausgabe 2 12" xfId="28219" hidden="1"/>
    <cellStyle name="Ausgabe 2 12" xfId="28231" hidden="1"/>
    <cellStyle name="Ausgabe 2 12" xfId="28266" hidden="1"/>
    <cellStyle name="Ausgabe 2 12" xfId="28301" hidden="1"/>
    <cellStyle name="Ausgabe 2 12" xfId="28385" hidden="1"/>
    <cellStyle name="Ausgabe 2 12" xfId="28436" hidden="1"/>
    <cellStyle name="Ausgabe 2 12" xfId="28448" hidden="1"/>
    <cellStyle name="Ausgabe 2 12" xfId="28483" hidden="1"/>
    <cellStyle name="Ausgabe 2 12" xfId="28533" hidden="1"/>
    <cellStyle name="Ausgabe 2 12" xfId="28677" hidden="1"/>
    <cellStyle name="Ausgabe 2 12" xfId="28728" hidden="1"/>
    <cellStyle name="Ausgabe 2 12" xfId="28740" hidden="1"/>
    <cellStyle name="Ausgabe 2 12" xfId="28775" hidden="1"/>
    <cellStyle name="Ausgabe 2 12" xfId="28651" hidden="1"/>
    <cellStyle name="Ausgabe 2 12" xfId="28819" hidden="1"/>
    <cellStyle name="Ausgabe 2 12" xfId="28870" hidden="1"/>
    <cellStyle name="Ausgabe 2 12" xfId="28882" hidden="1"/>
    <cellStyle name="Ausgabe 2 12" xfId="28917" hidden="1"/>
    <cellStyle name="Ausgabe 2 12" xfId="28953" hidden="1"/>
    <cellStyle name="Ausgabe 2 12" xfId="29037" hidden="1"/>
    <cellStyle name="Ausgabe 2 12" xfId="29088" hidden="1"/>
    <cellStyle name="Ausgabe 2 12" xfId="29100" hidden="1"/>
    <cellStyle name="Ausgabe 2 12" xfId="29135" hidden="1"/>
    <cellStyle name="Ausgabe 2 12" xfId="29202" hidden="1"/>
    <cellStyle name="Ausgabe 2 12" xfId="29400" hidden="1"/>
    <cellStyle name="Ausgabe 2 12" xfId="29451" hidden="1"/>
    <cellStyle name="Ausgabe 2 12" xfId="29463" hidden="1"/>
    <cellStyle name="Ausgabe 2 12" xfId="29498" hidden="1"/>
    <cellStyle name="Ausgabe 2 12" xfId="29351" hidden="1"/>
    <cellStyle name="Ausgabe 2 12" xfId="29547" hidden="1"/>
    <cellStyle name="Ausgabe 2 12" xfId="29598" hidden="1"/>
    <cellStyle name="Ausgabe 2 12" xfId="29610" hidden="1"/>
    <cellStyle name="Ausgabe 2 12" xfId="29645" hidden="1"/>
    <cellStyle name="Ausgabe 2 12" xfId="29378" hidden="1"/>
    <cellStyle name="Ausgabe 2 12" xfId="29688" hidden="1"/>
    <cellStyle name="Ausgabe 2 12" xfId="29739" hidden="1"/>
    <cellStyle name="Ausgabe 2 12" xfId="29751" hidden="1"/>
    <cellStyle name="Ausgabe 2 12" xfId="29786" hidden="1"/>
    <cellStyle name="Ausgabe 2 12" xfId="29821" hidden="1"/>
    <cellStyle name="Ausgabe 2 12" xfId="29905" hidden="1"/>
    <cellStyle name="Ausgabe 2 12" xfId="29956" hidden="1"/>
    <cellStyle name="Ausgabe 2 12" xfId="29968" hidden="1"/>
    <cellStyle name="Ausgabe 2 12" xfId="30003" hidden="1"/>
    <cellStyle name="Ausgabe 2 12" xfId="30053" hidden="1"/>
    <cellStyle name="Ausgabe 2 12" xfId="30197" hidden="1"/>
    <cellStyle name="Ausgabe 2 12" xfId="30248" hidden="1"/>
    <cellStyle name="Ausgabe 2 12" xfId="30260" hidden="1"/>
    <cellStyle name="Ausgabe 2 12" xfId="30295" hidden="1"/>
    <cellStyle name="Ausgabe 2 12" xfId="30171" hidden="1"/>
    <cellStyle name="Ausgabe 2 12" xfId="30339" hidden="1"/>
    <cellStyle name="Ausgabe 2 12" xfId="30390" hidden="1"/>
    <cellStyle name="Ausgabe 2 12" xfId="30402" hidden="1"/>
    <cellStyle name="Ausgabe 2 12" xfId="30437" hidden="1"/>
    <cellStyle name="Ausgabe 2 12" xfId="30472" hidden="1"/>
    <cellStyle name="Ausgabe 2 12" xfId="30556" hidden="1"/>
    <cellStyle name="Ausgabe 2 12" xfId="30607" hidden="1"/>
    <cellStyle name="Ausgabe 2 12" xfId="30619" hidden="1"/>
    <cellStyle name="Ausgabe 2 12" xfId="30654" hidden="1"/>
    <cellStyle name="Ausgabe 2 12" xfId="30709" hidden="1"/>
    <cellStyle name="Ausgabe 2 12" xfId="30947" hidden="1"/>
    <cellStyle name="Ausgabe 2 12" xfId="30998" hidden="1"/>
    <cellStyle name="Ausgabe 2 12" xfId="31010" hidden="1"/>
    <cellStyle name="Ausgabe 2 12" xfId="31045" hidden="1"/>
    <cellStyle name="Ausgabe 2 12" xfId="31112" hidden="1"/>
    <cellStyle name="Ausgabe 2 12" xfId="31256" hidden="1"/>
    <cellStyle name="Ausgabe 2 12" xfId="31307" hidden="1"/>
    <cellStyle name="Ausgabe 2 12" xfId="31319" hidden="1"/>
    <cellStyle name="Ausgabe 2 12" xfId="31354" hidden="1"/>
    <cellStyle name="Ausgabe 2 12" xfId="31230" hidden="1"/>
    <cellStyle name="Ausgabe 2 12" xfId="31400" hidden="1"/>
    <cellStyle name="Ausgabe 2 12" xfId="31451" hidden="1"/>
    <cellStyle name="Ausgabe 2 12" xfId="31463" hidden="1"/>
    <cellStyle name="Ausgabe 2 12" xfId="31498" hidden="1"/>
    <cellStyle name="Ausgabe 2 12" xfId="30934" hidden="1"/>
    <cellStyle name="Ausgabe 2 12" xfId="31557" hidden="1"/>
    <cellStyle name="Ausgabe 2 12" xfId="31608" hidden="1"/>
    <cellStyle name="Ausgabe 2 12" xfId="31620" hidden="1"/>
    <cellStyle name="Ausgabe 2 12" xfId="31655" hidden="1"/>
    <cellStyle name="Ausgabe 2 12" xfId="31728" hidden="1"/>
    <cellStyle name="Ausgabe 2 12" xfId="31927" hidden="1"/>
    <cellStyle name="Ausgabe 2 12" xfId="31978" hidden="1"/>
    <cellStyle name="Ausgabe 2 12" xfId="31990" hidden="1"/>
    <cellStyle name="Ausgabe 2 12" xfId="32025" hidden="1"/>
    <cellStyle name="Ausgabe 2 12" xfId="31877" hidden="1"/>
    <cellStyle name="Ausgabe 2 12" xfId="32076" hidden="1"/>
    <cellStyle name="Ausgabe 2 12" xfId="32127" hidden="1"/>
    <cellStyle name="Ausgabe 2 12" xfId="32139" hidden="1"/>
    <cellStyle name="Ausgabe 2 12" xfId="32174" hidden="1"/>
    <cellStyle name="Ausgabe 2 12" xfId="31905" hidden="1"/>
    <cellStyle name="Ausgabe 2 12" xfId="32219" hidden="1"/>
    <cellStyle name="Ausgabe 2 12" xfId="32270" hidden="1"/>
    <cellStyle name="Ausgabe 2 12" xfId="32282" hidden="1"/>
    <cellStyle name="Ausgabe 2 12" xfId="32317" hidden="1"/>
    <cellStyle name="Ausgabe 2 12" xfId="32354" hidden="1"/>
    <cellStyle name="Ausgabe 2 12" xfId="32438" hidden="1"/>
    <cellStyle name="Ausgabe 2 12" xfId="32489" hidden="1"/>
    <cellStyle name="Ausgabe 2 12" xfId="32501" hidden="1"/>
    <cellStyle name="Ausgabe 2 12" xfId="32536" hidden="1"/>
    <cellStyle name="Ausgabe 2 12" xfId="32586" hidden="1"/>
    <cellStyle name="Ausgabe 2 12" xfId="32730" hidden="1"/>
    <cellStyle name="Ausgabe 2 12" xfId="32781" hidden="1"/>
    <cellStyle name="Ausgabe 2 12" xfId="32793" hidden="1"/>
    <cellStyle name="Ausgabe 2 12" xfId="32828" hidden="1"/>
    <cellStyle name="Ausgabe 2 12" xfId="32704" hidden="1"/>
    <cellStyle name="Ausgabe 2 12" xfId="32872" hidden="1"/>
    <cellStyle name="Ausgabe 2 12" xfId="32923" hidden="1"/>
    <cellStyle name="Ausgabe 2 12" xfId="32935" hidden="1"/>
    <cellStyle name="Ausgabe 2 12" xfId="32970" hidden="1"/>
    <cellStyle name="Ausgabe 2 12" xfId="31538" hidden="1"/>
    <cellStyle name="Ausgabe 2 12" xfId="33012" hidden="1"/>
    <cellStyle name="Ausgabe 2 12" xfId="33063" hidden="1"/>
    <cellStyle name="Ausgabe 2 12" xfId="33075" hidden="1"/>
    <cellStyle name="Ausgabe 2 12" xfId="33110" hidden="1"/>
    <cellStyle name="Ausgabe 2 12" xfId="33180" hidden="1"/>
    <cellStyle name="Ausgabe 2 12" xfId="33378" hidden="1"/>
    <cellStyle name="Ausgabe 2 12" xfId="33429" hidden="1"/>
    <cellStyle name="Ausgabe 2 12" xfId="33441" hidden="1"/>
    <cellStyle name="Ausgabe 2 12" xfId="33476" hidden="1"/>
    <cellStyle name="Ausgabe 2 12" xfId="33329" hidden="1"/>
    <cellStyle name="Ausgabe 2 12" xfId="33527" hidden="1"/>
    <cellStyle name="Ausgabe 2 12" xfId="33578" hidden="1"/>
    <cellStyle name="Ausgabe 2 12" xfId="33590" hidden="1"/>
    <cellStyle name="Ausgabe 2 12" xfId="33625" hidden="1"/>
    <cellStyle name="Ausgabe 2 12" xfId="33356" hidden="1"/>
    <cellStyle name="Ausgabe 2 12" xfId="33670" hidden="1"/>
    <cellStyle name="Ausgabe 2 12" xfId="33721" hidden="1"/>
    <cellStyle name="Ausgabe 2 12" xfId="33733" hidden="1"/>
    <cellStyle name="Ausgabe 2 12" xfId="33768" hidden="1"/>
    <cellStyle name="Ausgabe 2 12" xfId="33804" hidden="1"/>
    <cellStyle name="Ausgabe 2 12" xfId="33888" hidden="1"/>
    <cellStyle name="Ausgabe 2 12" xfId="33939" hidden="1"/>
    <cellStyle name="Ausgabe 2 12" xfId="33951" hidden="1"/>
    <cellStyle name="Ausgabe 2 12" xfId="33986" hidden="1"/>
    <cellStyle name="Ausgabe 2 12" xfId="34036" hidden="1"/>
    <cellStyle name="Ausgabe 2 12" xfId="34180" hidden="1"/>
    <cellStyle name="Ausgabe 2 12" xfId="34231" hidden="1"/>
    <cellStyle name="Ausgabe 2 12" xfId="34243" hidden="1"/>
    <cellStyle name="Ausgabe 2 12" xfId="34278" hidden="1"/>
    <cellStyle name="Ausgabe 2 12" xfId="34154" hidden="1"/>
    <cellStyle name="Ausgabe 2 12" xfId="34322" hidden="1"/>
    <cellStyle name="Ausgabe 2 12" xfId="34373" hidden="1"/>
    <cellStyle name="Ausgabe 2 12" xfId="34385" hidden="1"/>
    <cellStyle name="Ausgabe 2 12" xfId="34420" hidden="1"/>
    <cellStyle name="Ausgabe 2 12" xfId="30924" hidden="1"/>
    <cellStyle name="Ausgabe 2 12" xfId="34462" hidden="1"/>
    <cellStyle name="Ausgabe 2 12" xfId="34513" hidden="1"/>
    <cellStyle name="Ausgabe 2 12" xfId="34525" hidden="1"/>
    <cellStyle name="Ausgabe 2 12" xfId="34560" hidden="1"/>
    <cellStyle name="Ausgabe 2 12" xfId="34627" hidden="1"/>
    <cellStyle name="Ausgabe 2 12" xfId="34825" hidden="1"/>
    <cellStyle name="Ausgabe 2 12" xfId="34876" hidden="1"/>
    <cellStyle name="Ausgabe 2 12" xfId="34888" hidden="1"/>
    <cellStyle name="Ausgabe 2 12" xfId="34923" hidden="1"/>
    <cellStyle name="Ausgabe 2 12" xfId="34776" hidden="1"/>
    <cellStyle name="Ausgabe 2 12" xfId="34972" hidden="1"/>
    <cellStyle name="Ausgabe 2 12" xfId="35023" hidden="1"/>
    <cellStyle name="Ausgabe 2 12" xfId="35035" hidden="1"/>
    <cellStyle name="Ausgabe 2 12" xfId="35070" hidden="1"/>
    <cellStyle name="Ausgabe 2 12" xfId="34803" hidden="1"/>
    <cellStyle name="Ausgabe 2 12" xfId="35113" hidden="1"/>
    <cellStyle name="Ausgabe 2 12" xfId="35164" hidden="1"/>
    <cellStyle name="Ausgabe 2 12" xfId="35176" hidden="1"/>
    <cellStyle name="Ausgabe 2 12" xfId="35211" hidden="1"/>
    <cellStyle name="Ausgabe 2 12" xfId="35246" hidden="1"/>
    <cellStyle name="Ausgabe 2 12" xfId="35330" hidden="1"/>
    <cellStyle name="Ausgabe 2 12" xfId="35381" hidden="1"/>
    <cellStyle name="Ausgabe 2 12" xfId="35393" hidden="1"/>
    <cellStyle name="Ausgabe 2 12" xfId="35428" hidden="1"/>
    <cellStyle name="Ausgabe 2 12" xfId="35478" hidden="1"/>
    <cellStyle name="Ausgabe 2 12" xfId="35622" hidden="1"/>
    <cellStyle name="Ausgabe 2 12" xfId="35673" hidden="1"/>
    <cellStyle name="Ausgabe 2 12" xfId="35685" hidden="1"/>
    <cellStyle name="Ausgabe 2 12" xfId="35720" hidden="1"/>
    <cellStyle name="Ausgabe 2 12" xfId="35596" hidden="1"/>
    <cellStyle name="Ausgabe 2 12" xfId="35764" hidden="1"/>
    <cellStyle name="Ausgabe 2 12" xfId="35815" hidden="1"/>
    <cellStyle name="Ausgabe 2 12" xfId="35827" hidden="1"/>
    <cellStyle name="Ausgabe 2 12" xfId="35862" hidden="1"/>
    <cellStyle name="Ausgabe 2 12" xfId="35899" hidden="1"/>
    <cellStyle name="Ausgabe 2 12" xfId="36057" hidden="1"/>
    <cellStyle name="Ausgabe 2 12" xfId="36108" hidden="1"/>
    <cellStyle name="Ausgabe 2 12" xfId="36120" hidden="1"/>
    <cellStyle name="Ausgabe 2 12" xfId="36155" hidden="1"/>
    <cellStyle name="Ausgabe 2 12" xfId="36223" hidden="1"/>
    <cellStyle name="Ausgabe 2 12" xfId="36421" hidden="1"/>
    <cellStyle name="Ausgabe 2 12" xfId="36472" hidden="1"/>
    <cellStyle name="Ausgabe 2 12" xfId="36484" hidden="1"/>
    <cellStyle name="Ausgabe 2 12" xfId="36519" hidden="1"/>
    <cellStyle name="Ausgabe 2 12" xfId="36372" hidden="1"/>
    <cellStyle name="Ausgabe 2 12" xfId="36568" hidden="1"/>
    <cellStyle name="Ausgabe 2 12" xfId="36619" hidden="1"/>
    <cellStyle name="Ausgabe 2 12" xfId="36631" hidden="1"/>
    <cellStyle name="Ausgabe 2 12" xfId="36666" hidden="1"/>
    <cellStyle name="Ausgabe 2 12" xfId="36399" hidden="1"/>
    <cellStyle name="Ausgabe 2 12" xfId="36709" hidden="1"/>
    <cellStyle name="Ausgabe 2 12" xfId="36760" hidden="1"/>
    <cellStyle name="Ausgabe 2 12" xfId="36772" hidden="1"/>
    <cellStyle name="Ausgabe 2 12" xfId="36807" hidden="1"/>
    <cellStyle name="Ausgabe 2 12" xfId="36842" hidden="1"/>
    <cellStyle name="Ausgabe 2 12" xfId="36926" hidden="1"/>
    <cellStyle name="Ausgabe 2 12" xfId="36977" hidden="1"/>
    <cellStyle name="Ausgabe 2 12" xfId="36989" hidden="1"/>
    <cellStyle name="Ausgabe 2 12" xfId="37024" hidden="1"/>
    <cellStyle name="Ausgabe 2 12" xfId="37074" hidden="1"/>
    <cellStyle name="Ausgabe 2 12" xfId="37218" hidden="1"/>
    <cellStyle name="Ausgabe 2 12" xfId="37269" hidden="1"/>
    <cellStyle name="Ausgabe 2 12" xfId="37281" hidden="1"/>
    <cellStyle name="Ausgabe 2 12" xfId="37316" hidden="1"/>
    <cellStyle name="Ausgabe 2 12" xfId="37192" hidden="1"/>
    <cellStyle name="Ausgabe 2 12" xfId="37360" hidden="1"/>
    <cellStyle name="Ausgabe 2 12" xfId="37411" hidden="1"/>
    <cellStyle name="Ausgabe 2 12" xfId="37423" hidden="1"/>
    <cellStyle name="Ausgabe 2 12" xfId="37458" hidden="1"/>
    <cellStyle name="Ausgabe 2 12" xfId="36045" hidden="1"/>
    <cellStyle name="Ausgabe 2 12" xfId="37500" hidden="1"/>
    <cellStyle name="Ausgabe 2 12" xfId="37551" hidden="1"/>
    <cellStyle name="Ausgabe 2 12" xfId="37563" hidden="1"/>
    <cellStyle name="Ausgabe 2 12" xfId="37598" hidden="1"/>
    <cellStyle name="Ausgabe 2 12" xfId="37665" hidden="1"/>
    <cellStyle name="Ausgabe 2 12" xfId="37863" hidden="1"/>
    <cellStyle name="Ausgabe 2 12" xfId="37914" hidden="1"/>
    <cellStyle name="Ausgabe 2 12" xfId="37926" hidden="1"/>
    <cellStyle name="Ausgabe 2 12" xfId="37961" hidden="1"/>
    <cellStyle name="Ausgabe 2 12" xfId="37814" hidden="1"/>
    <cellStyle name="Ausgabe 2 12" xfId="38010" hidden="1"/>
    <cellStyle name="Ausgabe 2 12" xfId="38061" hidden="1"/>
    <cellStyle name="Ausgabe 2 12" xfId="38073" hidden="1"/>
    <cellStyle name="Ausgabe 2 12" xfId="38108" hidden="1"/>
    <cellStyle name="Ausgabe 2 12" xfId="37841" hidden="1"/>
    <cellStyle name="Ausgabe 2 12" xfId="38151" hidden="1"/>
    <cellStyle name="Ausgabe 2 12" xfId="38202" hidden="1"/>
    <cellStyle name="Ausgabe 2 12" xfId="38214" hidden="1"/>
    <cellStyle name="Ausgabe 2 12" xfId="38249" hidden="1"/>
    <cellStyle name="Ausgabe 2 12" xfId="38284" hidden="1"/>
    <cellStyle name="Ausgabe 2 12" xfId="38368" hidden="1"/>
    <cellStyle name="Ausgabe 2 12" xfId="38419" hidden="1"/>
    <cellStyle name="Ausgabe 2 12" xfId="38431" hidden="1"/>
    <cellStyle name="Ausgabe 2 12" xfId="38466" hidden="1"/>
    <cellStyle name="Ausgabe 2 12" xfId="38516" hidden="1"/>
    <cellStyle name="Ausgabe 2 12" xfId="38660" hidden="1"/>
    <cellStyle name="Ausgabe 2 12" xfId="38711" hidden="1"/>
    <cellStyle name="Ausgabe 2 12" xfId="38723" hidden="1"/>
    <cellStyle name="Ausgabe 2 12" xfId="38758" hidden="1"/>
    <cellStyle name="Ausgabe 2 12" xfId="38634" hidden="1"/>
    <cellStyle name="Ausgabe 2 12" xfId="38802" hidden="1"/>
    <cellStyle name="Ausgabe 2 12" xfId="38853" hidden="1"/>
    <cellStyle name="Ausgabe 2 12" xfId="38865" hidden="1"/>
    <cellStyle name="Ausgabe 2 12" xfId="38900" hidden="1"/>
    <cellStyle name="Ausgabe 2 12" xfId="38936" hidden="1"/>
    <cellStyle name="Ausgabe 2 12" xfId="39040" hidden="1"/>
    <cellStyle name="Ausgabe 2 12" xfId="39091" hidden="1"/>
    <cellStyle name="Ausgabe 2 12" xfId="39103" hidden="1"/>
    <cellStyle name="Ausgabe 2 12" xfId="39138" hidden="1"/>
    <cellStyle name="Ausgabe 2 12" xfId="39205" hidden="1"/>
    <cellStyle name="Ausgabe 2 12" xfId="39403" hidden="1"/>
    <cellStyle name="Ausgabe 2 12" xfId="39454" hidden="1"/>
    <cellStyle name="Ausgabe 2 12" xfId="39466" hidden="1"/>
    <cellStyle name="Ausgabe 2 12" xfId="39501" hidden="1"/>
    <cellStyle name="Ausgabe 2 12" xfId="39354" hidden="1"/>
    <cellStyle name="Ausgabe 2 12" xfId="39550" hidden="1"/>
    <cellStyle name="Ausgabe 2 12" xfId="39601" hidden="1"/>
    <cellStyle name="Ausgabe 2 12" xfId="39613" hidden="1"/>
    <cellStyle name="Ausgabe 2 12" xfId="39648" hidden="1"/>
    <cellStyle name="Ausgabe 2 12" xfId="39381" hidden="1"/>
    <cellStyle name="Ausgabe 2 12" xfId="39691" hidden="1"/>
    <cellStyle name="Ausgabe 2 12" xfId="39742" hidden="1"/>
    <cellStyle name="Ausgabe 2 12" xfId="39754" hidden="1"/>
    <cellStyle name="Ausgabe 2 12" xfId="39789" hidden="1"/>
    <cellStyle name="Ausgabe 2 12" xfId="39824" hidden="1"/>
    <cellStyle name="Ausgabe 2 12" xfId="39908" hidden="1"/>
    <cellStyle name="Ausgabe 2 12" xfId="39959" hidden="1"/>
    <cellStyle name="Ausgabe 2 12" xfId="39971" hidden="1"/>
    <cellStyle name="Ausgabe 2 12" xfId="40006" hidden="1"/>
    <cellStyle name="Ausgabe 2 12" xfId="40056" hidden="1"/>
    <cellStyle name="Ausgabe 2 12" xfId="40200" hidden="1"/>
    <cellStyle name="Ausgabe 2 12" xfId="40251" hidden="1"/>
    <cellStyle name="Ausgabe 2 12" xfId="40263" hidden="1"/>
    <cellStyle name="Ausgabe 2 12" xfId="40298" hidden="1"/>
    <cellStyle name="Ausgabe 2 12" xfId="40174" hidden="1"/>
    <cellStyle name="Ausgabe 2 12" xfId="40342" hidden="1"/>
    <cellStyle name="Ausgabe 2 12" xfId="40393" hidden="1"/>
    <cellStyle name="Ausgabe 2 12" xfId="40405" hidden="1"/>
    <cellStyle name="Ausgabe 2 12" xfId="40440" hidden="1"/>
    <cellStyle name="Ausgabe 2 12" xfId="40475" hidden="1"/>
    <cellStyle name="Ausgabe 2 12" xfId="40559" hidden="1"/>
    <cellStyle name="Ausgabe 2 12" xfId="40610" hidden="1"/>
    <cellStyle name="Ausgabe 2 12" xfId="40622" hidden="1"/>
    <cellStyle name="Ausgabe 2 12" xfId="40657" hidden="1"/>
    <cellStyle name="Ausgabe 2 12" xfId="40712" hidden="1"/>
    <cellStyle name="Ausgabe 2 12" xfId="40950" hidden="1"/>
    <cellStyle name="Ausgabe 2 12" xfId="41001" hidden="1"/>
    <cellStyle name="Ausgabe 2 12" xfId="41013" hidden="1"/>
    <cellStyle name="Ausgabe 2 12" xfId="41048" hidden="1"/>
    <cellStyle name="Ausgabe 2 12" xfId="41115" hidden="1"/>
    <cellStyle name="Ausgabe 2 12" xfId="41259" hidden="1"/>
    <cellStyle name="Ausgabe 2 12" xfId="41310" hidden="1"/>
    <cellStyle name="Ausgabe 2 12" xfId="41322" hidden="1"/>
    <cellStyle name="Ausgabe 2 12" xfId="41357" hidden="1"/>
    <cellStyle name="Ausgabe 2 12" xfId="41233" hidden="1"/>
    <cellStyle name="Ausgabe 2 12" xfId="41403" hidden="1"/>
    <cellStyle name="Ausgabe 2 12" xfId="41454" hidden="1"/>
    <cellStyle name="Ausgabe 2 12" xfId="41466" hidden="1"/>
    <cellStyle name="Ausgabe 2 12" xfId="41501" hidden="1"/>
    <cellStyle name="Ausgabe 2 12" xfId="40937" hidden="1"/>
    <cellStyle name="Ausgabe 2 12" xfId="41560" hidden="1"/>
    <cellStyle name="Ausgabe 2 12" xfId="41611" hidden="1"/>
    <cellStyle name="Ausgabe 2 12" xfId="41623" hidden="1"/>
    <cellStyle name="Ausgabe 2 12" xfId="41658" hidden="1"/>
    <cellStyle name="Ausgabe 2 12" xfId="41731" hidden="1"/>
    <cellStyle name="Ausgabe 2 12" xfId="41930" hidden="1"/>
    <cellStyle name="Ausgabe 2 12" xfId="41981" hidden="1"/>
    <cellStyle name="Ausgabe 2 12" xfId="41993" hidden="1"/>
    <cellStyle name="Ausgabe 2 12" xfId="42028" hidden="1"/>
    <cellStyle name="Ausgabe 2 12" xfId="41880" hidden="1"/>
    <cellStyle name="Ausgabe 2 12" xfId="42079" hidden="1"/>
    <cellStyle name="Ausgabe 2 12" xfId="42130" hidden="1"/>
    <cellStyle name="Ausgabe 2 12" xfId="42142" hidden="1"/>
    <cellStyle name="Ausgabe 2 12" xfId="42177" hidden="1"/>
    <cellStyle name="Ausgabe 2 12" xfId="41908" hidden="1"/>
    <cellStyle name="Ausgabe 2 12" xfId="42222" hidden="1"/>
    <cellStyle name="Ausgabe 2 12" xfId="42273" hidden="1"/>
    <cellStyle name="Ausgabe 2 12" xfId="42285" hidden="1"/>
    <cellStyle name="Ausgabe 2 12" xfId="42320" hidden="1"/>
    <cellStyle name="Ausgabe 2 12" xfId="42357" hidden="1"/>
    <cellStyle name="Ausgabe 2 12" xfId="42441" hidden="1"/>
    <cellStyle name="Ausgabe 2 12" xfId="42492" hidden="1"/>
    <cellStyle name="Ausgabe 2 12" xfId="42504" hidden="1"/>
    <cellStyle name="Ausgabe 2 12" xfId="42539" hidden="1"/>
    <cellStyle name="Ausgabe 2 12" xfId="42589" hidden="1"/>
    <cellStyle name="Ausgabe 2 12" xfId="42733" hidden="1"/>
    <cellStyle name="Ausgabe 2 12" xfId="42784" hidden="1"/>
    <cellStyle name="Ausgabe 2 12" xfId="42796" hidden="1"/>
    <cellStyle name="Ausgabe 2 12" xfId="42831" hidden="1"/>
    <cellStyle name="Ausgabe 2 12" xfId="42707" hidden="1"/>
    <cellStyle name="Ausgabe 2 12" xfId="42875" hidden="1"/>
    <cellStyle name="Ausgabe 2 12" xfId="42926" hidden="1"/>
    <cellStyle name="Ausgabe 2 12" xfId="42938" hidden="1"/>
    <cellStyle name="Ausgabe 2 12" xfId="42973" hidden="1"/>
    <cellStyle name="Ausgabe 2 12" xfId="41541" hidden="1"/>
    <cellStyle name="Ausgabe 2 12" xfId="43015" hidden="1"/>
    <cellStyle name="Ausgabe 2 12" xfId="43066" hidden="1"/>
    <cellStyle name="Ausgabe 2 12" xfId="43078" hidden="1"/>
    <cellStyle name="Ausgabe 2 12" xfId="43113" hidden="1"/>
    <cellStyle name="Ausgabe 2 12" xfId="43183" hidden="1"/>
    <cellStyle name="Ausgabe 2 12" xfId="43381" hidden="1"/>
    <cellStyle name="Ausgabe 2 12" xfId="43432" hidden="1"/>
    <cellStyle name="Ausgabe 2 12" xfId="43444" hidden="1"/>
    <cellStyle name="Ausgabe 2 12" xfId="43479" hidden="1"/>
    <cellStyle name="Ausgabe 2 12" xfId="43332" hidden="1"/>
    <cellStyle name="Ausgabe 2 12" xfId="43530" hidden="1"/>
    <cellStyle name="Ausgabe 2 12" xfId="43581" hidden="1"/>
    <cellStyle name="Ausgabe 2 12" xfId="43593" hidden="1"/>
    <cellStyle name="Ausgabe 2 12" xfId="43628" hidden="1"/>
    <cellStyle name="Ausgabe 2 12" xfId="43359" hidden="1"/>
    <cellStyle name="Ausgabe 2 12" xfId="43673" hidden="1"/>
    <cellStyle name="Ausgabe 2 12" xfId="43724" hidden="1"/>
    <cellStyle name="Ausgabe 2 12" xfId="43736" hidden="1"/>
    <cellStyle name="Ausgabe 2 12" xfId="43771" hidden="1"/>
    <cellStyle name="Ausgabe 2 12" xfId="43807" hidden="1"/>
    <cellStyle name="Ausgabe 2 12" xfId="43891" hidden="1"/>
    <cellStyle name="Ausgabe 2 12" xfId="43942" hidden="1"/>
    <cellStyle name="Ausgabe 2 12" xfId="43954" hidden="1"/>
    <cellStyle name="Ausgabe 2 12" xfId="43989" hidden="1"/>
    <cellStyle name="Ausgabe 2 12" xfId="44039" hidden="1"/>
    <cellStyle name="Ausgabe 2 12" xfId="44183" hidden="1"/>
    <cellStyle name="Ausgabe 2 12" xfId="44234" hidden="1"/>
    <cellStyle name="Ausgabe 2 12" xfId="44246" hidden="1"/>
    <cellStyle name="Ausgabe 2 12" xfId="44281" hidden="1"/>
    <cellStyle name="Ausgabe 2 12" xfId="44157" hidden="1"/>
    <cellStyle name="Ausgabe 2 12" xfId="44325" hidden="1"/>
    <cellStyle name="Ausgabe 2 12" xfId="44376" hidden="1"/>
    <cellStyle name="Ausgabe 2 12" xfId="44388" hidden="1"/>
    <cellStyle name="Ausgabe 2 12" xfId="44423" hidden="1"/>
    <cellStyle name="Ausgabe 2 12" xfId="40927" hidden="1"/>
    <cellStyle name="Ausgabe 2 12" xfId="44465" hidden="1"/>
    <cellStyle name="Ausgabe 2 12" xfId="44516" hidden="1"/>
    <cellStyle name="Ausgabe 2 12" xfId="44528" hidden="1"/>
    <cellStyle name="Ausgabe 2 12" xfId="44563" hidden="1"/>
    <cellStyle name="Ausgabe 2 12" xfId="44630" hidden="1"/>
    <cellStyle name="Ausgabe 2 12" xfId="44828" hidden="1"/>
    <cellStyle name="Ausgabe 2 12" xfId="44879" hidden="1"/>
    <cellStyle name="Ausgabe 2 12" xfId="44891" hidden="1"/>
    <cellStyle name="Ausgabe 2 12" xfId="44926" hidden="1"/>
    <cellStyle name="Ausgabe 2 12" xfId="44779" hidden="1"/>
    <cellStyle name="Ausgabe 2 12" xfId="44975" hidden="1"/>
    <cellStyle name="Ausgabe 2 12" xfId="45026" hidden="1"/>
    <cellStyle name="Ausgabe 2 12" xfId="45038" hidden="1"/>
    <cellStyle name="Ausgabe 2 12" xfId="45073" hidden="1"/>
    <cellStyle name="Ausgabe 2 12" xfId="44806" hidden="1"/>
    <cellStyle name="Ausgabe 2 12" xfId="45116" hidden="1"/>
    <cellStyle name="Ausgabe 2 12" xfId="45167" hidden="1"/>
    <cellStyle name="Ausgabe 2 12" xfId="45179" hidden="1"/>
    <cellStyle name="Ausgabe 2 12" xfId="45214" hidden="1"/>
    <cellStyle name="Ausgabe 2 12" xfId="45249" hidden="1"/>
    <cellStyle name="Ausgabe 2 12" xfId="45333" hidden="1"/>
    <cellStyle name="Ausgabe 2 12" xfId="45384" hidden="1"/>
    <cellStyle name="Ausgabe 2 12" xfId="45396" hidden="1"/>
    <cellStyle name="Ausgabe 2 12" xfId="45431" hidden="1"/>
    <cellStyle name="Ausgabe 2 12" xfId="45481" hidden="1"/>
    <cellStyle name="Ausgabe 2 12" xfId="45625" hidden="1"/>
    <cellStyle name="Ausgabe 2 12" xfId="45676" hidden="1"/>
    <cellStyle name="Ausgabe 2 12" xfId="45688" hidden="1"/>
    <cellStyle name="Ausgabe 2 12" xfId="45723" hidden="1"/>
    <cellStyle name="Ausgabe 2 12" xfId="45599" hidden="1"/>
    <cellStyle name="Ausgabe 2 12" xfId="45767" hidden="1"/>
    <cellStyle name="Ausgabe 2 12" xfId="45818" hidden="1"/>
    <cellStyle name="Ausgabe 2 12" xfId="45830" hidden="1"/>
    <cellStyle name="Ausgabe 2 12" xfId="45865" hidden="1"/>
    <cellStyle name="Ausgabe 2 12" xfId="45902" hidden="1"/>
    <cellStyle name="Ausgabe 2 12" xfId="46060" hidden="1"/>
    <cellStyle name="Ausgabe 2 12" xfId="46111" hidden="1"/>
    <cellStyle name="Ausgabe 2 12" xfId="46123" hidden="1"/>
    <cellStyle name="Ausgabe 2 12" xfId="46158" hidden="1"/>
    <cellStyle name="Ausgabe 2 12" xfId="46226" hidden="1"/>
    <cellStyle name="Ausgabe 2 12" xfId="46424" hidden="1"/>
    <cellStyle name="Ausgabe 2 12" xfId="46475" hidden="1"/>
    <cellStyle name="Ausgabe 2 12" xfId="46487" hidden="1"/>
    <cellStyle name="Ausgabe 2 12" xfId="46522" hidden="1"/>
    <cellStyle name="Ausgabe 2 12" xfId="46375" hidden="1"/>
    <cellStyle name="Ausgabe 2 12" xfId="46571" hidden="1"/>
    <cellStyle name="Ausgabe 2 12" xfId="46622" hidden="1"/>
    <cellStyle name="Ausgabe 2 12" xfId="46634" hidden="1"/>
    <cellStyle name="Ausgabe 2 12" xfId="46669" hidden="1"/>
    <cellStyle name="Ausgabe 2 12" xfId="46402" hidden="1"/>
    <cellStyle name="Ausgabe 2 12" xfId="46712" hidden="1"/>
    <cellStyle name="Ausgabe 2 12" xfId="46763" hidden="1"/>
    <cellStyle name="Ausgabe 2 12" xfId="46775" hidden="1"/>
    <cellStyle name="Ausgabe 2 12" xfId="46810" hidden="1"/>
    <cellStyle name="Ausgabe 2 12" xfId="46845" hidden="1"/>
    <cellStyle name="Ausgabe 2 12" xfId="46929" hidden="1"/>
    <cellStyle name="Ausgabe 2 12" xfId="46980" hidden="1"/>
    <cellStyle name="Ausgabe 2 12" xfId="46992" hidden="1"/>
    <cellStyle name="Ausgabe 2 12" xfId="47027" hidden="1"/>
    <cellStyle name="Ausgabe 2 12" xfId="47077" hidden="1"/>
    <cellStyle name="Ausgabe 2 12" xfId="47221" hidden="1"/>
    <cellStyle name="Ausgabe 2 12" xfId="47272" hidden="1"/>
    <cellStyle name="Ausgabe 2 12" xfId="47284" hidden="1"/>
    <cellStyle name="Ausgabe 2 12" xfId="47319" hidden="1"/>
    <cellStyle name="Ausgabe 2 12" xfId="47195" hidden="1"/>
    <cellStyle name="Ausgabe 2 12" xfId="47363" hidden="1"/>
    <cellStyle name="Ausgabe 2 12" xfId="47414" hidden="1"/>
    <cellStyle name="Ausgabe 2 12" xfId="47426" hidden="1"/>
    <cellStyle name="Ausgabe 2 12" xfId="47461" hidden="1"/>
    <cellStyle name="Ausgabe 2 12" xfId="46048" hidden="1"/>
    <cellStyle name="Ausgabe 2 12" xfId="47503" hidden="1"/>
    <cellStyle name="Ausgabe 2 12" xfId="47554" hidden="1"/>
    <cellStyle name="Ausgabe 2 12" xfId="47566" hidden="1"/>
    <cellStyle name="Ausgabe 2 12" xfId="47601" hidden="1"/>
    <cellStyle name="Ausgabe 2 12" xfId="47668" hidden="1"/>
    <cellStyle name="Ausgabe 2 12" xfId="47866" hidden="1"/>
    <cellStyle name="Ausgabe 2 12" xfId="47917" hidden="1"/>
    <cellStyle name="Ausgabe 2 12" xfId="47929" hidden="1"/>
    <cellStyle name="Ausgabe 2 12" xfId="47964" hidden="1"/>
    <cellStyle name="Ausgabe 2 12" xfId="47817" hidden="1"/>
    <cellStyle name="Ausgabe 2 12" xfId="48013" hidden="1"/>
    <cellStyle name="Ausgabe 2 12" xfId="48064" hidden="1"/>
    <cellStyle name="Ausgabe 2 12" xfId="48076" hidden="1"/>
    <cellStyle name="Ausgabe 2 12" xfId="48111" hidden="1"/>
    <cellStyle name="Ausgabe 2 12" xfId="47844" hidden="1"/>
    <cellStyle name="Ausgabe 2 12" xfId="48154" hidden="1"/>
    <cellStyle name="Ausgabe 2 12" xfId="48205" hidden="1"/>
    <cellStyle name="Ausgabe 2 12" xfId="48217" hidden="1"/>
    <cellStyle name="Ausgabe 2 12" xfId="48252" hidden="1"/>
    <cellStyle name="Ausgabe 2 12" xfId="48287" hidden="1"/>
    <cellStyle name="Ausgabe 2 12" xfId="48371" hidden="1"/>
    <cellStyle name="Ausgabe 2 12" xfId="48422" hidden="1"/>
    <cellStyle name="Ausgabe 2 12" xfId="48434" hidden="1"/>
    <cellStyle name="Ausgabe 2 12" xfId="48469" hidden="1"/>
    <cellStyle name="Ausgabe 2 12" xfId="48519" hidden="1"/>
    <cellStyle name="Ausgabe 2 12" xfId="48663" hidden="1"/>
    <cellStyle name="Ausgabe 2 12" xfId="48714" hidden="1"/>
    <cellStyle name="Ausgabe 2 12" xfId="48726" hidden="1"/>
    <cellStyle name="Ausgabe 2 12" xfId="48761" hidden="1"/>
    <cellStyle name="Ausgabe 2 12" xfId="48637" hidden="1"/>
    <cellStyle name="Ausgabe 2 12" xfId="48805" hidden="1"/>
    <cellStyle name="Ausgabe 2 12" xfId="48856" hidden="1"/>
    <cellStyle name="Ausgabe 2 12" xfId="48868" hidden="1"/>
    <cellStyle name="Ausgabe 2 12" xfId="48903" hidden="1"/>
    <cellStyle name="Ausgabe 2 12" xfId="48938" hidden="1"/>
    <cellStyle name="Ausgabe 2 12" xfId="49022" hidden="1"/>
    <cellStyle name="Ausgabe 2 12" xfId="49073" hidden="1"/>
    <cellStyle name="Ausgabe 2 12" xfId="49085" hidden="1"/>
    <cellStyle name="Ausgabe 2 12" xfId="49120" hidden="1"/>
    <cellStyle name="Ausgabe 2 12" xfId="49187" hidden="1"/>
    <cellStyle name="Ausgabe 2 12" xfId="49385" hidden="1"/>
    <cellStyle name="Ausgabe 2 12" xfId="49436" hidden="1"/>
    <cellStyle name="Ausgabe 2 12" xfId="49448" hidden="1"/>
    <cellStyle name="Ausgabe 2 12" xfId="49483" hidden="1"/>
    <cellStyle name="Ausgabe 2 12" xfId="49336" hidden="1"/>
    <cellStyle name="Ausgabe 2 12" xfId="49532" hidden="1"/>
    <cellStyle name="Ausgabe 2 12" xfId="49583" hidden="1"/>
    <cellStyle name="Ausgabe 2 12" xfId="49595" hidden="1"/>
    <cellStyle name="Ausgabe 2 12" xfId="49630" hidden="1"/>
    <cellStyle name="Ausgabe 2 12" xfId="49363" hidden="1"/>
    <cellStyle name="Ausgabe 2 12" xfId="49673" hidden="1"/>
    <cellStyle name="Ausgabe 2 12" xfId="49724" hidden="1"/>
    <cellStyle name="Ausgabe 2 12" xfId="49736" hidden="1"/>
    <cellStyle name="Ausgabe 2 12" xfId="49771" hidden="1"/>
    <cellStyle name="Ausgabe 2 12" xfId="49806" hidden="1"/>
    <cellStyle name="Ausgabe 2 12" xfId="49890" hidden="1"/>
    <cellStyle name="Ausgabe 2 12" xfId="49941" hidden="1"/>
    <cellStyle name="Ausgabe 2 12" xfId="49953" hidden="1"/>
    <cellStyle name="Ausgabe 2 12" xfId="49988" hidden="1"/>
    <cellStyle name="Ausgabe 2 12" xfId="50038" hidden="1"/>
    <cellStyle name="Ausgabe 2 12" xfId="50182" hidden="1"/>
    <cellStyle name="Ausgabe 2 12" xfId="50233" hidden="1"/>
    <cellStyle name="Ausgabe 2 12" xfId="50245" hidden="1"/>
    <cellStyle name="Ausgabe 2 12" xfId="50280" hidden="1"/>
    <cellStyle name="Ausgabe 2 12" xfId="50156" hidden="1"/>
    <cellStyle name="Ausgabe 2 12" xfId="50324" hidden="1"/>
    <cellStyle name="Ausgabe 2 12" xfId="50375" hidden="1"/>
    <cellStyle name="Ausgabe 2 12" xfId="50387" hidden="1"/>
    <cellStyle name="Ausgabe 2 12" xfId="50422" hidden="1"/>
    <cellStyle name="Ausgabe 2 12" xfId="50457" hidden="1"/>
    <cellStyle name="Ausgabe 2 12" xfId="50541" hidden="1"/>
    <cellStyle name="Ausgabe 2 12" xfId="50592" hidden="1"/>
    <cellStyle name="Ausgabe 2 12" xfId="50604" hidden="1"/>
    <cellStyle name="Ausgabe 2 12" xfId="50639" hidden="1"/>
    <cellStyle name="Ausgabe 2 12" xfId="50694" hidden="1"/>
    <cellStyle name="Ausgabe 2 12" xfId="50932" hidden="1"/>
    <cellStyle name="Ausgabe 2 12" xfId="50983" hidden="1"/>
    <cellStyle name="Ausgabe 2 12" xfId="50995" hidden="1"/>
    <cellStyle name="Ausgabe 2 12" xfId="51030" hidden="1"/>
    <cellStyle name="Ausgabe 2 12" xfId="51097" hidden="1"/>
    <cellStyle name="Ausgabe 2 12" xfId="51241" hidden="1"/>
    <cellStyle name="Ausgabe 2 12" xfId="51292" hidden="1"/>
    <cellStyle name="Ausgabe 2 12" xfId="51304" hidden="1"/>
    <cellStyle name="Ausgabe 2 12" xfId="51339" hidden="1"/>
    <cellStyle name="Ausgabe 2 12" xfId="51215" hidden="1"/>
    <cellStyle name="Ausgabe 2 12" xfId="51385" hidden="1"/>
    <cellStyle name="Ausgabe 2 12" xfId="51436" hidden="1"/>
    <cellStyle name="Ausgabe 2 12" xfId="51448" hidden="1"/>
    <cellStyle name="Ausgabe 2 12" xfId="51483" hidden="1"/>
    <cellStyle name="Ausgabe 2 12" xfId="50919" hidden="1"/>
    <cellStyle name="Ausgabe 2 12" xfId="51542" hidden="1"/>
    <cellStyle name="Ausgabe 2 12" xfId="51593" hidden="1"/>
    <cellStyle name="Ausgabe 2 12" xfId="51605" hidden="1"/>
    <cellStyle name="Ausgabe 2 12" xfId="51640" hidden="1"/>
    <cellStyle name="Ausgabe 2 12" xfId="51713" hidden="1"/>
    <cellStyle name="Ausgabe 2 12" xfId="51912" hidden="1"/>
    <cellStyle name="Ausgabe 2 12" xfId="51963" hidden="1"/>
    <cellStyle name="Ausgabe 2 12" xfId="51975" hidden="1"/>
    <cellStyle name="Ausgabe 2 12" xfId="52010" hidden="1"/>
    <cellStyle name="Ausgabe 2 12" xfId="51862" hidden="1"/>
    <cellStyle name="Ausgabe 2 12" xfId="52061" hidden="1"/>
    <cellStyle name="Ausgabe 2 12" xfId="52112" hidden="1"/>
    <cellStyle name="Ausgabe 2 12" xfId="52124" hidden="1"/>
    <cellStyle name="Ausgabe 2 12" xfId="52159" hidden="1"/>
    <cellStyle name="Ausgabe 2 12" xfId="51890" hidden="1"/>
    <cellStyle name="Ausgabe 2 12" xfId="52204" hidden="1"/>
    <cellStyle name="Ausgabe 2 12" xfId="52255" hidden="1"/>
    <cellStyle name="Ausgabe 2 12" xfId="52267" hidden="1"/>
    <cellStyle name="Ausgabe 2 12" xfId="52302" hidden="1"/>
    <cellStyle name="Ausgabe 2 12" xfId="52339" hidden="1"/>
    <cellStyle name="Ausgabe 2 12" xfId="52423" hidden="1"/>
    <cellStyle name="Ausgabe 2 12" xfId="52474" hidden="1"/>
    <cellStyle name="Ausgabe 2 12" xfId="52486" hidden="1"/>
    <cellStyle name="Ausgabe 2 12" xfId="52521" hidden="1"/>
    <cellStyle name="Ausgabe 2 12" xfId="52571" hidden="1"/>
    <cellStyle name="Ausgabe 2 12" xfId="52715" hidden="1"/>
    <cellStyle name="Ausgabe 2 12" xfId="52766" hidden="1"/>
    <cellStyle name="Ausgabe 2 12" xfId="52778" hidden="1"/>
    <cellStyle name="Ausgabe 2 12" xfId="52813" hidden="1"/>
    <cellStyle name="Ausgabe 2 12" xfId="52689" hidden="1"/>
    <cellStyle name="Ausgabe 2 12" xfId="52857" hidden="1"/>
    <cellStyle name="Ausgabe 2 12" xfId="52908" hidden="1"/>
    <cellStyle name="Ausgabe 2 12" xfId="52920" hidden="1"/>
    <cellStyle name="Ausgabe 2 12" xfId="52955" hidden="1"/>
    <cellStyle name="Ausgabe 2 12" xfId="51523" hidden="1"/>
    <cellStyle name="Ausgabe 2 12" xfId="52997" hidden="1"/>
    <cellStyle name="Ausgabe 2 12" xfId="53048" hidden="1"/>
    <cellStyle name="Ausgabe 2 12" xfId="53060" hidden="1"/>
    <cellStyle name="Ausgabe 2 12" xfId="53095" hidden="1"/>
    <cellStyle name="Ausgabe 2 12" xfId="53165" hidden="1"/>
    <cellStyle name="Ausgabe 2 12" xfId="53363" hidden="1"/>
    <cellStyle name="Ausgabe 2 12" xfId="53414" hidden="1"/>
    <cellStyle name="Ausgabe 2 12" xfId="53426" hidden="1"/>
    <cellStyle name="Ausgabe 2 12" xfId="53461" hidden="1"/>
    <cellStyle name="Ausgabe 2 12" xfId="53314" hidden="1"/>
    <cellStyle name="Ausgabe 2 12" xfId="53512" hidden="1"/>
    <cellStyle name="Ausgabe 2 12" xfId="53563" hidden="1"/>
    <cellStyle name="Ausgabe 2 12" xfId="53575" hidden="1"/>
    <cellStyle name="Ausgabe 2 12" xfId="53610" hidden="1"/>
    <cellStyle name="Ausgabe 2 12" xfId="53341" hidden="1"/>
    <cellStyle name="Ausgabe 2 12" xfId="53655" hidden="1"/>
    <cellStyle name="Ausgabe 2 12" xfId="53706" hidden="1"/>
    <cellStyle name="Ausgabe 2 12" xfId="53718" hidden="1"/>
    <cellStyle name="Ausgabe 2 12" xfId="53753" hidden="1"/>
    <cellStyle name="Ausgabe 2 12" xfId="53789" hidden="1"/>
    <cellStyle name="Ausgabe 2 12" xfId="53873" hidden="1"/>
    <cellStyle name="Ausgabe 2 12" xfId="53924" hidden="1"/>
    <cellStyle name="Ausgabe 2 12" xfId="53936" hidden="1"/>
    <cellStyle name="Ausgabe 2 12" xfId="53971" hidden="1"/>
    <cellStyle name="Ausgabe 2 12" xfId="54021" hidden="1"/>
    <cellStyle name="Ausgabe 2 12" xfId="54165" hidden="1"/>
    <cellStyle name="Ausgabe 2 12" xfId="54216" hidden="1"/>
    <cellStyle name="Ausgabe 2 12" xfId="54228" hidden="1"/>
    <cellStyle name="Ausgabe 2 12" xfId="54263" hidden="1"/>
    <cellStyle name="Ausgabe 2 12" xfId="54139" hidden="1"/>
    <cellStyle name="Ausgabe 2 12" xfId="54307" hidden="1"/>
    <cellStyle name="Ausgabe 2 12" xfId="54358" hidden="1"/>
    <cellStyle name="Ausgabe 2 12" xfId="54370" hidden="1"/>
    <cellStyle name="Ausgabe 2 12" xfId="54405" hidden="1"/>
    <cellStyle name="Ausgabe 2 12" xfId="50909" hidden="1"/>
    <cellStyle name="Ausgabe 2 12" xfId="54447" hidden="1"/>
    <cellStyle name="Ausgabe 2 12" xfId="54498" hidden="1"/>
    <cellStyle name="Ausgabe 2 12" xfId="54510" hidden="1"/>
    <cellStyle name="Ausgabe 2 12" xfId="54545" hidden="1"/>
    <cellStyle name="Ausgabe 2 12" xfId="54612" hidden="1"/>
    <cellStyle name="Ausgabe 2 12" xfId="54810" hidden="1"/>
    <cellStyle name="Ausgabe 2 12" xfId="54861" hidden="1"/>
    <cellStyle name="Ausgabe 2 12" xfId="54873" hidden="1"/>
    <cellStyle name="Ausgabe 2 12" xfId="54908" hidden="1"/>
    <cellStyle name="Ausgabe 2 12" xfId="54761" hidden="1"/>
    <cellStyle name="Ausgabe 2 12" xfId="54957" hidden="1"/>
    <cellStyle name="Ausgabe 2 12" xfId="55008" hidden="1"/>
    <cellStyle name="Ausgabe 2 12" xfId="55020" hidden="1"/>
    <cellStyle name="Ausgabe 2 12" xfId="55055" hidden="1"/>
    <cellStyle name="Ausgabe 2 12" xfId="54788" hidden="1"/>
    <cellStyle name="Ausgabe 2 12" xfId="55098" hidden="1"/>
    <cellStyle name="Ausgabe 2 12" xfId="55149" hidden="1"/>
    <cellStyle name="Ausgabe 2 12" xfId="55161" hidden="1"/>
    <cellStyle name="Ausgabe 2 12" xfId="55196" hidden="1"/>
    <cellStyle name="Ausgabe 2 12" xfId="55231" hidden="1"/>
    <cellStyle name="Ausgabe 2 12" xfId="55315" hidden="1"/>
    <cellStyle name="Ausgabe 2 12" xfId="55366" hidden="1"/>
    <cellStyle name="Ausgabe 2 12" xfId="55378" hidden="1"/>
    <cellStyle name="Ausgabe 2 12" xfId="55413" hidden="1"/>
    <cellStyle name="Ausgabe 2 12" xfId="55463" hidden="1"/>
    <cellStyle name="Ausgabe 2 12" xfId="55607" hidden="1"/>
    <cellStyle name="Ausgabe 2 12" xfId="55658" hidden="1"/>
    <cellStyle name="Ausgabe 2 12" xfId="55670" hidden="1"/>
    <cellStyle name="Ausgabe 2 12" xfId="55705" hidden="1"/>
    <cellStyle name="Ausgabe 2 12" xfId="55581" hidden="1"/>
    <cellStyle name="Ausgabe 2 12" xfId="55749" hidden="1"/>
    <cellStyle name="Ausgabe 2 12" xfId="55800" hidden="1"/>
    <cellStyle name="Ausgabe 2 12" xfId="55812" hidden="1"/>
    <cellStyle name="Ausgabe 2 12" xfId="55847" hidden="1"/>
    <cellStyle name="Ausgabe 2 12" xfId="55884" hidden="1"/>
    <cellStyle name="Ausgabe 2 12" xfId="56042" hidden="1"/>
    <cellStyle name="Ausgabe 2 12" xfId="56093" hidden="1"/>
    <cellStyle name="Ausgabe 2 12" xfId="56105" hidden="1"/>
    <cellStyle name="Ausgabe 2 12" xfId="56140" hidden="1"/>
    <cellStyle name="Ausgabe 2 12" xfId="56208" hidden="1"/>
    <cellStyle name="Ausgabe 2 12" xfId="56406" hidden="1"/>
    <cellStyle name="Ausgabe 2 12" xfId="56457" hidden="1"/>
    <cellStyle name="Ausgabe 2 12" xfId="56469" hidden="1"/>
    <cellStyle name="Ausgabe 2 12" xfId="56504" hidden="1"/>
    <cellStyle name="Ausgabe 2 12" xfId="56357" hidden="1"/>
    <cellStyle name="Ausgabe 2 12" xfId="56553" hidden="1"/>
    <cellStyle name="Ausgabe 2 12" xfId="56604" hidden="1"/>
    <cellStyle name="Ausgabe 2 12" xfId="56616" hidden="1"/>
    <cellStyle name="Ausgabe 2 12" xfId="56651" hidden="1"/>
    <cellStyle name="Ausgabe 2 12" xfId="56384" hidden="1"/>
    <cellStyle name="Ausgabe 2 12" xfId="56694" hidden="1"/>
    <cellStyle name="Ausgabe 2 12" xfId="56745" hidden="1"/>
    <cellStyle name="Ausgabe 2 12" xfId="56757" hidden="1"/>
    <cellStyle name="Ausgabe 2 12" xfId="56792" hidden="1"/>
    <cellStyle name="Ausgabe 2 12" xfId="56827" hidden="1"/>
    <cellStyle name="Ausgabe 2 12" xfId="56911" hidden="1"/>
    <cellStyle name="Ausgabe 2 12" xfId="56962" hidden="1"/>
    <cellStyle name="Ausgabe 2 12" xfId="56974" hidden="1"/>
    <cellStyle name="Ausgabe 2 12" xfId="57009" hidden="1"/>
    <cellStyle name="Ausgabe 2 12" xfId="57059" hidden="1"/>
    <cellStyle name="Ausgabe 2 12" xfId="57203" hidden="1"/>
    <cellStyle name="Ausgabe 2 12" xfId="57254" hidden="1"/>
    <cellStyle name="Ausgabe 2 12" xfId="57266" hidden="1"/>
    <cellStyle name="Ausgabe 2 12" xfId="57301" hidden="1"/>
    <cellStyle name="Ausgabe 2 12" xfId="57177" hidden="1"/>
    <cellStyle name="Ausgabe 2 12" xfId="57345" hidden="1"/>
    <cellStyle name="Ausgabe 2 12" xfId="57396" hidden="1"/>
    <cellStyle name="Ausgabe 2 12" xfId="57408" hidden="1"/>
    <cellStyle name="Ausgabe 2 12" xfId="57443" hidden="1"/>
    <cellStyle name="Ausgabe 2 12" xfId="56030" hidden="1"/>
    <cellStyle name="Ausgabe 2 12" xfId="57485" hidden="1"/>
    <cellStyle name="Ausgabe 2 12" xfId="57536" hidden="1"/>
    <cellStyle name="Ausgabe 2 12" xfId="57548" hidden="1"/>
    <cellStyle name="Ausgabe 2 12" xfId="57583" hidden="1"/>
    <cellStyle name="Ausgabe 2 12" xfId="57650" hidden="1"/>
    <cellStyle name="Ausgabe 2 12" xfId="57848" hidden="1"/>
    <cellStyle name="Ausgabe 2 12" xfId="57899" hidden="1"/>
    <cellStyle name="Ausgabe 2 12" xfId="57911" hidden="1"/>
    <cellStyle name="Ausgabe 2 12" xfId="57946" hidden="1"/>
    <cellStyle name="Ausgabe 2 12" xfId="57799" hidden="1"/>
    <cellStyle name="Ausgabe 2 12" xfId="57995" hidden="1"/>
    <cellStyle name="Ausgabe 2 12" xfId="58046" hidden="1"/>
    <cellStyle name="Ausgabe 2 12" xfId="58058" hidden="1"/>
    <cellStyle name="Ausgabe 2 12" xfId="58093" hidden="1"/>
    <cellStyle name="Ausgabe 2 12" xfId="57826" hidden="1"/>
    <cellStyle name="Ausgabe 2 12" xfId="58136" hidden="1"/>
    <cellStyle name="Ausgabe 2 12" xfId="58187" hidden="1"/>
    <cellStyle name="Ausgabe 2 12" xfId="58199" hidden="1"/>
    <cellStyle name="Ausgabe 2 12" xfId="58234" hidden="1"/>
    <cellStyle name="Ausgabe 2 12" xfId="58269" hidden="1"/>
    <cellStyle name="Ausgabe 2 12" xfId="58353" hidden="1"/>
    <cellStyle name="Ausgabe 2 12" xfId="58404" hidden="1"/>
    <cellStyle name="Ausgabe 2 12" xfId="58416" hidden="1"/>
    <cellStyle name="Ausgabe 2 12" xfId="58451" hidden="1"/>
    <cellStyle name="Ausgabe 2 12" xfId="58501" hidden="1"/>
    <cellStyle name="Ausgabe 2 12" xfId="58645" hidden="1"/>
    <cellStyle name="Ausgabe 2 12" xfId="58696" hidden="1"/>
    <cellStyle name="Ausgabe 2 12" xfId="58708" hidden="1"/>
    <cellStyle name="Ausgabe 2 12" xfId="58743" hidden="1"/>
    <cellStyle name="Ausgabe 2 12" xfId="58619" hidden="1"/>
    <cellStyle name="Ausgabe 2 12" xfId="58787" hidden="1"/>
    <cellStyle name="Ausgabe 2 12" xfId="58838" hidden="1"/>
    <cellStyle name="Ausgabe 2 12" xfId="58850" hidden="1"/>
    <cellStyle name="Ausgabe 2 12" xfId="58885" hidden="1"/>
    <cellStyle name="Ausgabe 2 13" xfId="128" hidden="1"/>
    <cellStyle name="Ausgabe 2 13" xfId="534" hidden="1"/>
    <cellStyle name="Ausgabe 2 13" xfId="583" hidden="1"/>
    <cellStyle name="Ausgabe 2 13" xfId="597" hidden="1"/>
    <cellStyle name="Ausgabe 2 13" xfId="632" hidden="1"/>
    <cellStyle name="Ausgabe 2 13" xfId="744" hidden="1"/>
    <cellStyle name="Ausgabe 2 13" xfId="942" hidden="1"/>
    <cellStyle name="Ausgabe 2 13" xfId="991" hidden="1"/>
    <cellStyle name="Ausgabe 2 13" xfId="1005" hidden="1"/>
    <cellStyle name="Ausgabe 2 13" xfId="1040" hidden="1"/>
    <cellStyle name="Ausgabe 2 13" xfId="891" hidden="1"/>
    <cellStyle name="Ausgabe 2 13" xfId="1089" hidden="1"/>
    <cellStyle name="Ausgabe 2 13" xfId="1138" hidden="1"/>
    <cellStyle name="Ausgabe 2 13" xfId="1152" hidden="1"/>
    <cellStyle name="Ausgabe 2 13" xfId="1187" hidden="1"/>
    <cellStyle name="Ausgabe 2 13" xfId="920" hidden="1"/>
    <cellStyle name="Ausgabe 2 13" xfId="1230" hidden="1"/>
    <cellStyle name="Ausgabe 2 13" xfId="1279" hidden="1"/>
    <cellStyle name="Ausgabe 2 13" xfId="1293" hidden="1"/>
    <cellStyle name="Ausgabe 2 13" xfId="1328" hidden="1"/>
    <cellStyle name="Ausgabe 2 13" xfId="1363" hidden="1"/>
    <cellStyle name="Ausgabe 2 13" xfId="1447" hidden="1"/>
    <cellStyle name="Ausgabe 2 13" xfId="1496" hidden="1"/>
    <cellStyle name="Ausgabe 2 13" xfId="1510" hidden="1"/>
    <cellStyle name="Ausgabe 2 13" xfId="1545" hidden="1"/>
    <cellStyle name="Ausgabe 2 13" xfId="1595" hidden="1"/>
    <cellStyle name="Ausgabe 2 13" xfId="1739" hidden="1"/>
    <cellStyle name="Ausgabe 2 13" xfId="1788" hidden="1"/>
    <cellStyle name="Ausgabe 2 13" xfId="1802" hidden="1"/>
    <cellStyle name="Ausgabe 2 13" xfId="1837" hidden="1"/>
    <cellStyle name="Ausgabe 2 13" xfId="1711" hidden="1"/>
    <cellStyle name="Ausgabe 2 13" xfId="1881" hidden="1"/>
    <cellStyle name="Ausgabe 2 13" xfId="1930" hidden="1"/>
    <cellStyle name="Ausgabe 2 13" xfId="1944" hidden="1"/>
    <cellStyle name="Ausgabe 2 13" xfId="1979" hidden="1"/>
    <cellStyle name="Ausgabe 2 13" xfId="2051" hidden="1"/>
    <cellStyle name="Ausgabe 2 13" xfId="2412" hidden="1"/>
    <cellStyle name="Ausgabe 2 13" xfId="2461" hidden="1"/>
    <cellStyle name="Ausgabe 2 13" xfId="2475" hidden="1"/>
    <cellStyle name="Ausgabe 2 13" xfId="2510" hidden="1"/>
    <cellStyle name="Ausgabe 2 13" xfId="2614" hidden="1"/>
    <cellStyle name="Ausgabe 2 13" xfId="2812" hidden="1"/>
    <cellStyle name="Ausgabe 2 13" xfId="2861" hidden="1"/>
    <cellStyle name="Ausgabe 2 13" xfId="2875" hidden="1"/>
    <cellStyle name="Ausgabe 2 13" xfId="2910" hidden="1"/>
    <cellStyle name="Ausgabe 2 13" xfId="2761" hidden="1"/>
    <cellStyle name="Ausgabe 2 13" xfId="2959" hidden="1"/>
    <cellStyle name="Ausgabe 2 13" xfId="3008" hidden="1"/>
    <cellStyle name="Ausgabe 2 13" xfId="3022" hidden="1"/>
    <cellStyle name="Ausgabe 2 13" xfId="3057" hidden="1"/>
    <cellStyle name="Ausgabe 2 13" xfId="2790" hidden="1"/>
    <cellStyle name="Ausgabe 2 13" xfId="3100" hidden="1"/>
    <cellStyle name="Ausgabe 2 13" xfId="3149" hidden="1"/>
    <cellStyle name="Ausgabe 2 13" xfId="3163" hidden="1"/>
    <cellStyle name="Ausgabe 2 13" xfId="3198" hidden="1"/>
    <cellStyle name="Ausgabe 2 13" xfId="3233" hidden="1"/>
    <cellStyle name="Ausgabe 2 13" xfId="3317" hidden="1"/>
    <cellStyle name="Ausgabe 2 13" xfId="3366" hidden="1"/>
    <cellStyle name="Ausgabe 2 13" xfId="3380" hidden="1"/>
    <cellStyle name="Ausgabe 2 13" xfId="3415" hidden="1"/>
    <cellStyle name="Ausgabe 2 13" xfId="3465" hidden="1"/>
    <cellStyle name="Ausgabe 2 13" xfId="3609" hidden="1"/>
    <cellStyle name="Ausgabe 2 13" xfId="3658" hidden="1"/>
    <cellStyle name="Ausgabe 2 13" xfId="3672" hidden="1"/>
    <cellStyle name="Ausgabe 2 13" xfId="3707" hidden="1"/>
    <cellStyle name="Ausgabe 2 13" xfId="3581" hidden="1"/>
    <cellStyle name="Ausgabe 2 13" xfId="3751" hidden="1"/>
    <cellStyle name="Ausgabe 2 13" xfId="3800" hidden="1"/>
    <cellStyle name="Ausgabe 2 13" xfId="3814" hidden="1"/>
    <cellStyle name="Ausgabe 2 13" xfId="3849" hidden="1"/>
    <cellStyle name="Ausgabe 2 13" xfId="2383" hidden="1"/>
    <cellStyle name="Ausgabe 2 13" xfId="3918" hidden="1"/>
    <cellStyle name="Ausgabe 2 13" xfId="3967" hidden="1"/>
    <cellStyle name="Ausgabe 2 13" xfId="3981" hidden="1"/>
    <cellStyle name="Ausgabe 2 13" xfId="4016" hidden="1"/>
    <cellStyle name="Ausgabe 2 13" xfId="4120" hidden="1"/>
    <cellStyle name="Ausgabe 2 13" xfId="4318" hidden="1"/>
    <cellStyle name="Ausgabe 2 13" xfId="4367" hidden="1"/>
    <cellStyle name="Ausgabe 2 13" xfId="4381" hidden="1"/>
    <cellStyle name="Ausgabe 2 13" xfId="4416" hidden="1"/>
    <cellStyle name="Ausgabe 2 13" xfId="4267" hidden="1"/>
    <cellStyle name="Ausgabe 2 13" xfId="4465" hidden="1"/>
    <cellStyle name="Ausgabe 2 13" xfId="4514" hidden="1"/>
    <cellStyle name="Ausgabe 2 13" xfId="4528" hidden="1"/>
    <cellStyle name="Ausgabe 2 13" xfId="4563" hidden="1"/>
    <cellStyle name="Ausgabe 2 13" xfId="4296" hidden="1"/>
    <cellStyle name="Ausgabe 2 13" xfId="4606" hidden="1"/>
    <cellStyle name="Ausgabe 2 13" xfId="4655" hidden="1"/>
    <cellStyle name="Ausgabe 2 13" xfId="4669" hidden="1"/>
    <cellStyle name="Ausgabe 2 13" xfId="4704" hidden="1"/>
    <cellStyle name="Ausgabe 2 13" xfId="4739" hidden="1"/>
    <cellStyle name="Ausgabe 2 13" xfId="4823" hidden="1"/>
    <cellStyle name="Ausgabe 2 13" xfId="4872" hidden="1"/>
    <cellStyle name="Ausgabe 2 13" xfId="4886" hidden="1"/>
    <cellStyle name="Ausgabe 2 13" xfId="4921" hidden="1"/>
    <cellStyle name="Ausgabe 2 13" xfId="4971" hidden="1"/>
    <cellStyle name="Ausgabe 2 13" xfId="5115" hidden="1"/>
    <cellStyle name="Ausgabe 2 13" xfId="5164" hidden="1"/>
    <cellStyle name="Ausgabe 2 13" xfId="5178" hidden="1"/>
    <cellStyle name="Ausgabe 2 13" xfId="5213" hidden="1"/>
    <cellStyle name="Ausgabe 2 13" xfId="5087" hidden="1"/>
    <cellStyle name="Ausgabe 2 13" xfId="5257" hidden="1"/>
    <cellStyle name="Ausgabe 2 13" xfId="5306" hidden="1"/>
    <cellStyle name="Ausgabe 2 13" xfId="5320" hidden="1"/>
    <cellStyle name="Ausgabe 2 13" xfId="5355" hidden="1"/>
    <cellStyle name="Ausgabe 2 13" xfId="3890" hidden="1"/>
    <cellStyle name="Ausgabe 2 13" xfId="5423" hidden="1"/>
    <cellStyle name="Ausgabe 2 13" xfId="5472" hidden="1"/>
    <cellStyle name="Ausgabe 2 13" xfId="5486" hidden="1"/>
    <cellStyle name="Ausgabe 2 13" xfId="5521" hidden="1"/>
    <cellStyle name="Ausgabe 2 13" xfId="5624" hidden="1"/>
    <cellStyle name="Ausgabe 2 13" xfId="5822" hidden="1"/>
    <cellStyle name="Ausgabe 2 13" xfId="5871" hidden="1"/>
    <cellStyle name="Ausgabe 2 13" xfId="5885" hidden="1"/>
    <cellStyle name="Ausgabe 2 13" xfId="5920" hidden="1"/>
    <cellStyle name="Ausgabe 2 13" xfId="5771" hidden="1"/>
    <cellStyle name="Ausgabe 2 13" xfId="5969" hidden="1"/>
    <cellStyle name="Ausgabe 2 13" xfId="6018" hidden="1"/>
    <cellStyle name="Ausgabe 2 13" xfId="6032" hidden="1"/>
    <cellStyle name="Ausgabe 2 13" xfId="6067" hidden="1"/>
    <cellStyle name="Ausgabe 2 13" xfId="5800" hidden="1"/>
    <cellStyle name="Ausgabe 2 13" xfId="6110" hidden="1"/>
    <cellStyle name="Ausgabe 2 13" xfId="6159" hidden="1"/>
    <cellStyle name="Ausgabe 2 13" xfId="6173" hidden="1"/>
    <cellStyle name="Ausgabe 2 13" xfId="6208" hidden="1"/>
    <cellStyle name="Ausgabe 2 13" xfId="6243" hidden="1"/>
    <cellStyle name="Ausgabe 2 13" xfId="6327" hidden="1"/>
    <cellStyle name="Ausgabe 2 13" xfId="6376" hidden="1"/>
    <cellStyle name="Ausgabe 2 13" xfId="6390" hidden="1"/>
    <cellStyle name="Ausgabe 2 13" xfId="6425" hidden="1"/>
    <cellStyle name="Ausgabe 2 13" xfId="6475" hidden="1"/>
    <cellStyle name="Ausgabe 2 13" xfId="6619" hidden="1"/>
    <cellStyle name="Ausgabe 2 13" xfId="6668" hidden="1"/>
    <cellStyle name="Ausgabe 2 13" xfId="6682" hidden="1"/>
    <cellStyle name="Ausgabe 2 13" xfId="6717" hidden="1"/>
    <cellStyle name="Ausgabe 2 13" xfId="6591" hidden="1"/>
    <cellStyle name="Ausgabe 2 13" xfId="6761" hidden="1"/>
    <cellStyle name="Ausgabe 2 13" xfId="6810" hidden="1"/>
    <cellStyle name="Ausgabe 2 13" xfId="6824" hidden="1"/>
    <cellStyle name="Ausgabe 2 13" xfId="6859" hidden="1"/>
    <cellStyle name="Ausgabe 2 13" xfId="5396" hidden="1"/>
    <cellStyle name="Ausgabe 2 13" xfId="6925" hidden="1"/>
    <cellStyle name="Ausgabe 2 13" xfId="6974" hidden="1"/>
    <cellStyle name="Ausgabe 2 13" xfId="6988" hidden="1"/>
    <cellStyle name="Ausgabe 2 13" xfId="7023" hidden="1"/>
    <cellStyle name="Ausgabe 2 13" xfId="7122" hidden="1"/>
    <cellStyle name="Ausgabe 2 13" xfId="7320" hidden="1"/>
    <cellStyle name="Ausgabe 2 13" xfId="7369" hidden="1"/>
    <cellStyle name="Ausgabe 2 13" xfId="7383" hidden="1"/>
    <cellStyle name="Ausgabe 2 13" xfId="7418" hidden="1"/>
    <cellStyle name="Ausgabe 2 13" xfId="7269" hidden="1"/>
    <cellStyle name="Ausgabe 2 13" xfId="7467" hidden="1"/>
    <cellStyle name="Ausgabe 2 13" xfId="7516" hidden="1"/>
    <cellStyle name="Ausgabe 2 13" xfId="7530" hidden="1"/>
    <cellStyle name="Ausgabe 2 13" xfId="7565" hidden="1"/>
    <cellStyle name="Ausgabe 2 13" xfId="7298" hidden="1"/>
    <cellStyle name="Ausgabe 2 13" xfId="7608" hidden="1"/>
    <cellStyle name="Ausgabe 2 13" xfId="7657" hidden="1"/>
    <cellStyle name="Ausgabe 2 13" xfId="7671" hidden="1"/>
    <cellStyle name="Ausgabe 2 13" xfId="7706" hidden="1"/>
    <cellStyle name="Ausgabe 2 13" xfId="7741" hidden="1"/>
    <cellStyle name="Ausgabe 2 13" xfId="7825" hidden="1"/>
    <cellStyle name="Ausgabe 2 13" xfId="7874" hidden="1"/>
    <cellStyle name="Ausgabe 2 13" xfId="7888" hidden="1"/>
    <cellStyle name="Ausgabe 2 13" xfId="7923" hidden="1"/>
    <cellStyle name="Ausgabe 2 13" xfId="7973" hidden="1"/>
    <cellStyle name="Ausgabe 2 13" xfId="8117" hidden="1"/>
    <cellStyle name="Ausgabe 2 13" xfId="8166" hidden="1"/>
    <cellStyle name="Ausgabe 2 13" xfId="8180" hidden="1"/>
    <cellStyle name="Ausgabe 2 13" xfId="8215" hidden="1"/>
    <cellStyle name="Ausgabe 2 13" xfId="8089" hidden="1"/>
    <cellStyle name="Ausgabe 2 13" xfId="8259" hidden="1"/>
    <cellStyle name="Ausgabe 2 13" xfId="8308" hidden="1"/>
    <cellStyle name="Ausgabe 2 13" xfId="8322" hidden="1"/>
    <cellStyle name="Ausgabe 2 13" xfId="8357" hidden="1"/>
    <cellStyle name="Ausgabe 2 13" xfId="6900" hidden="1"/>
    <cellStyle name="Ausgabe 2 13" xfId="8420" hidden="1"/>
    <cellStyle name="Ausgabe 2 13" xfId="8469" hidden="1"/>
    <cellStyle name="Ausgabe 2 13" xfId="8483" hidden="1"/>
    <cellStyle name="Ausgabe 2 13" xfId="8518" hidden="1"/>
    <cellStyle name="Ausgabe 2 13" xfId="8615" hidden="1"/>
    <cellStyle name="Ausgabe 2 13" xfId="8813" hidden="1"/>
    <cellStyle name="Ausgabe 2 13" xfId="8862" hidden="1"/>
    <cellStyle name="Ausgabe 2 13" xfId="8876" hidden="1"/>
    <cellStyle name="Ausgabe 2 13" xfId="8911" hidden="1"/>
    <cellStyle name="Ausgabe 2 13" xfId="8762" hidden="1"/>
    <cellStyle name="Ausgabe 2 13" xfId="8960" hidden="1"/>
    <cellStyle name="Ausgabe 2 13" xfId="9009" hidden="1"/>
    <cellStyle name="Ausgabe 2 13" xfId="9023" hidden="1"/>
    <cellStyle name="Ausgabe 2 13" xfId="9058" hidden="1"/>
    <cellStyle name="Ausgabe 2 13" xfId="8791" hidden="1"/>
    <cellStyle name="Ausgabe 2 13" xfId="9101" hidden="1"/>
    <cellStyle name="Ausgabe 2 13" xfId="9150" hidden="1"/>
    <cellStyle name="Ausgabe 2 13" xfId="9164" hidden="1"/>
    <cellStyle name="Ausgabe 2 13" xfId="9199" hidden="1"/>
    <cellStyle name="Ausgabe 2 13" xfId="9234" hidden="1"/>
    <cellStyle name="Ausgabe 2 13" xfId="9318" hidden="1"/>
    <cellStyle name="Ausgabe 2 13" xfId="9367" hidden="1"/>
    <cellStyle name="Ausgabe 2 13" xfId="9381" hidden="1"/>
    <cellStyle name="Ausgabe 2 13" xfId="9416" hidden="1"/>
    <cellStyle name="Ausgabe 2 13" xfId="9466" hidden="1"/>
    <cellStyle name="Ausgabe 2 13" xfId="9610" hidden="1"/>
    <cellStyle name="Ausgabe 2 13" xfId="9659" hidden="1"/>
    <cellStyle name="Ausgabe 2 13" xfId="9673" hidden="1"/>
    <cellStyle name="Ausgabe 2 13" xfId="9708" hidden="1"/>
    <cellStyle name="Ausgabe 2 13" xfId="9582" hidden="1"/>
    <cellStyle name="Ausgabe 2 13" xfId="9752" hidden="1"/>
    <cellStyle name="Ausgabe 2 13" xfId="9801" hidden="1"/>
    <cellStyle name="Ausgabe 2 13" xfId="9815" hidden="1"/>
    <cellStyle name="Ausgabe 2 13" xfId="9850" hidden="1"/>
    <cellStyle name="Ausgabe 2 13" xfId="8398" hidden="1"/>
    <cellStyle name="Ausgabe 2 13" xfId="9911" hidden="1"/>
    <cellStyle name="Ausgabe 2 13" xfId="9960" hidden="1"/>
    <cellStyle name="Ausgabe 2 13" xfId="9974" hidden="1"/>
    <cellStyle name="Ausgabe 2 13" xfId="10009" hidden="1"/>
    <cellStyle name="Ausgabe 2 13" xfId="10101" hidden="1"/>
    <cellStyle name="Ausgabe 2 13" xfId="10299" hidden="1"/>
    <cellStyle name="Ausgabe 2 13" xfId="10348" hidden="1"/>
    <cellStyle name="Ausgabe 2 13" xfId="10362" hidden="1"/>
    <cellStyle name="Ausgabe 2 13" xfId="10397" hidden="1"/>
    <cellStyle name="Ausgabe 2 13" xfId="10248" hidden="1"/>
    <cellStyle name="Ausgabe 2 13" xfId="10446" hidden="1"/>
    <cellStyle name="Ausgabe 2 13" xfId="10495" hidden="1"/>
    <cellStyle name="Ausgabe 2 13" xfId="10509" hidden="1"/>
    <cellStyle name="Ausgabe 2 13" xfId="10544" hidden="1"/>
    <cellStyle name="Ausgabe 2 13" xfId="10277" hidden="1"/>
    <cellStyle name="Ausgabe 2 13" xfId="10587" hidden="1"/>
    <cellStyle name="Ausgabe 2 13" xfId="10636" hidden="1"/>
    <cellStyle name="Ausgabe 2 13" xfId="10650" hidden="1"/>
    <cellStyle name="Ausgabe 2 13" xfId="10685" hidden="1"/>
    <cellStyle name="Ausgabe 2 13" xfId="10720" hidden="1"/>
    <cellStyle name="Ausgabe 2 13" xfId="10804" hidden="1"/>
    <cellStyle name="Ausgabe 2 13" xfId="10853" hidden="1"/>
    <cellStyle name="Ausgabe 2 13" xfId="10867" hidden="1"/>
    <cellStyle name="Ausgabe 2 13" xfId="10902" hidden="1"/>
    <cellStyle name="Ausgabe 2 13" xfId="10952" hidden="1"/>
    <cellStyle name="Ausgabe 2 13" xfId="11096" hidden="1"/>
    <cellStyle name="Ausgabe 2 13" xfId="11145" hidden="1"/>
    <cellStyle name="Ausgabe 2 13" xfId="11159" hidden="1"/>
    <cellStyle name="Ausgabe 2 13" xfId="11194" hidden="1"/>
    <cellStyle name="Ausgabe 2 13" xfId="11068" hidden="1"/>
    <cellStyle name="Ausgabe 2 13" xfId="11238" hidden="1"/>
    <cellStyle name="Ausgabe 2 13" xfId="11287" hidden="1"/>
    <cellStyle name="Ausgabe 2 13" xfId="11301" hidden="1"/>
    <cellStyle name="Ausgabe 2 13" xfId="11336" hidden="1"/>
    <cellStyle name="Ausgabe 2 13" xfId="9891" hidden="1"/>
    <cellStyle name="Ausgabe 2 13" xfId="11394" hidden="1"/>
    <cellStyle name="Ausgabe 2 13" xfId="11443" hidden="1"/>
    <cellStyle name="Ausgabe 2 13" xfId="11457" hidden="1"/>
    <cellStyle name="Ausgabe 2 13" xfId="11492" hidden="1"/>
    <cellStyle name="Ausgabe 2 13" xfId="11581" hidden="1"/>
    <cellStyle name="Ausgabe 2 13" xfId="11779" hidden="1"/>
    <cellStyle name="Ausgabe 2 13" xfId="11828" hidden="1"/>
    <cellStyle name="Ausgabe 2 13" xfId="11842" hidden="1"/>
    <cellStyle name="Ausgabe 2 13" xfId="11877" hidden="1"/>
    <cellStyle name="Ausgabe 2 13" xfId="11728" hidden="1"/>
    <cellStyle name="Ausgabe 2 13" xfId="11926" hidden="1"/>
    <cellStyle name="Ausgabe 2 13" xfId="11975" hidden="1"/>
    <cellStyle name="Ausgabe 2 13" xfId="11989" hidden="1"/>
    <cellStyle name="Ausgabe 2 13" xfId="12024" hidden="1"/>
    <cellStyle name="Ausgabe 2 13" xfId="11757" hidden="1"/>
    <cellStyle name="Ausgabe 2 13" xfId="12067" hidden="1"/>
    <cellStyle name="Ausgabe 2 13" xfId="12116" hidden="1"/>
    <cellStyle name="Ausgabe 2 13" xfId="12130" hidden="1"/>
    <cellStyle name="Ausgabe 2 13" xfId="12165" hidden="1"/>
    <cellStyle name="Ausgabe 2 13" xfId="12200" hidden="1"/>
    <cellStyle name="Ausgabe 2 13" xfId="12284" hidden="1"/>
    <cellStyle name="Ausgabe 2 13" xfId="12333" hidden="1"/>
    <cellStyle name="Ausgabe 2 13" xfId="12347" hidden="1"/>
    <cellStyle name="Ausgabe 2 13" xfId="12382" hidden="1"/>
    <cellStyle name="Ausgabe 2 13" xfId="12432" hidden="1"/>
    <cellStyle name="Ausgabe 2 13" xfId="12576" hidden="1"/>
    <cellStyle name="Ausgabe 2 13" xfId="12625" hidden="1"/>
    <cellStyle name="Ausgabe 2 13" xfId="12639" hidden="1"/>
    <cellStyle name="Ausgabe 2 13" xfId="12674" hidden="1"/>
    <cellStyle name="Ausgabe 2 13" xfId="12548" hidden="1"/>
    <cellStyle name="Ausgabe 2 13" xfId="12718" hidden="1"/>
    <cellStyle name="Ausgabe 2 13" xfId="12767" hidden="1"/>
    <cellStyle name="Ausgabe 2 13" xfId="12781" hidden="1"/>
    <cellStyle name="Ausgabe 2 13" xfId="12816" hidden="1"/>
    <cellStyle name="Ausgabe 2 13" xfId="11377" hidden="1"/>
    <cellStyle name="Ausgabe 2 13" xfId="12873" hidden="1"/>
    <cellStyle name="Ausgabe 2 13" xfId="12922" hidden="1"/>
    <cellStyle name="Ausgabe 2 13" xfId="12936" hidden="1"/>
    <cellStyle name="Ausgabe 2 13" xfId="12971" hidden="1"/>
    <cellStyle name="Ausgabe 2 13" xfId="13052" hidden="1"/>
    <cellStyle name="Ausgabe 2 13" xfId="13250" hidden="1"/>
    <cellStyle name="Ausgabe 2 13" xfId="13299" hidden="1"/>
    <cellStyle name="Ausgabe 2 13" xfId="13313" hidden="1"/>
    <cellStyle name="Ausgabe 2 13" xfId="13348" hidden="1"/>
    <cellStyle name="Ausgabe 2 13" xfId="13199" hidden="1"/>
    <cellStyle name="Ausgabe 2 13" xfId="13397" hidden="1"/>
    <cellStyle name="Ausgabe 2 13" xfId="13446" hidden="1"/>
    <cellStyle name="Ausgabe 2 13" xfId="13460" hidden="1"/>
    <cellStyle name="Ausgabe 2 13" xfId="13495" hidden="1"/>
    <cellStyle name="Ausgabe 2 13" xfId="13228" hidden="1"/>
    <cellStyle name="Ausgabe 2 13" xfId="13538" hidden="1"/>
    <cellStyle name="Ausgabe 2 13" xfId="13587" hidden="1"/>
    <cellStyle name="Ausgabe 2 13" xfId="13601" hidden="1"/>
    <cellStyle name="Ausgabe 2 13" xfId="13636" hidden="1"/>
    <cellStyle name="Ausgabe 2 13" xfId="13671" hidden="1"/>
    <cellStyle name="Ausgabe 2 13" xfId="13755" hidden="1"/>
    <cellStyle name="Ausgabe 2 13" xfId="13804" hidden="1"/>
    <cellStyle name="Ausgabe 2 13" xfId="13818" hidden="1"/>
    <cellStyle name="Ausgabe 2 13" xfId="13853" hidden="1"/>
    <cellStyle name="Ausgabe 2 13" xfId="13903" hidden="1"/>
    <cellStyle name="Ausgabe 2 13" xfId="14047" hidden="1"/>
    <cellStyle name="Ausgabe 2 13" xfId="14096" hidden="1"/>
    <cellStyle name="Ausgabe 2 13" xfId="14110" hidden="1"/>
    <cellStyle name="Ausgabe 2 13" xfId="14145" hidden="1"/>
    <cellStyle name="Ausgabe 2 13" xfId="14019" hidden="1"/>
    <cellStyle name="Ausgabe 2 13" xfId="14189" hidden="1"/>
    <cellStyle name="Ausgabe 2 13" xfId="14238" hidden="1"/>
    <cellStyle name="Ausgabe 2 13" xfId="14252" hidden="1"/>
    <cellStyle name="Ausgabe 2 13" xfId="14287" hidden="1"/>
    <cellStyle name="Ausgabe 2 13" xfId="12857" hidden="1"/>
    <cellStyle name="Ausgabe 2 13" xfId="14340" hidden="1"/>
    <cellStyle name="Ausgabe 2 13" xfId="14389" hidden="1"/>
    <cellStyle name="Ausgabe 2 13" xfId="14403" hidden="1"/>
    <cellStyle name="Ausgabe 2 13" xfId="14438" hidden="1"/>
    <cellStyle name="Ausgabe 2 13" xfId="14514" hidden="1"/>
    <cellStyle name="Ausgabe 2 13" xfId="14712" hidden="1"/>
    <cellStyle name="Ausgabe 2 13" xfId="14761" hidden="1"/>
    <cellStyle name="Ausgabe 2 13" xfId="14775" hidden="1"/>
    <cellStyle name="Ausgabe 2 13" xfId="14810" hidden="1"/>
    <cellStyle name="Ausgabe 2 13" xfId="14661" hidden="1"/>
    <cellStyle name="Ausgabe 2 13" xfId="14859" hidden="1"/>
    <cellStyle name="Ausgabe 2 13" xfId="14908" hidden="1"/>
    <cellStyle name="Ausgabe 2 13" xfId="14922" hidden="1"/>
    <cellStyle name="Ausgabe 2 13" xfId="14957" hidden="1"/>
    <cellStyle name="Ausgabe 2 13" xfId="14690" hidden="1"/>
    <cellStyle name="Ausgabe 2 13" xfId="15000" hidden="1"/>
    <cellStyle name="Ausgabe 2 13" xfId="15049" hidden="1"/>
    <cellStyle name="Ausgabe 2 13" xfId="15063" hidden="1"/>
    <cellStyle name="Ausgabe 2 13" xfId="15098" hidden="1"/>
    <cellStyle name="Ausgabe 2 13" xfId="15133" hidden="1"/>
    <cellStyle name="Ausgabe 2 13" xfId="15217" hidden="1"/>
    <cellStyle name="Ausgabe 2 13" xfId="15266" hidden="1"/>
    <cellStyle name="Ausgabe 2 13" xfId="15280" hidden="1"/>
    <cellStyle name="Ausgabe 2 13" xfId="15315" hidden="1"/>
    <cellStyle name="Ausgabe 2 13" xfId="15365" hidden="1"/>
    <cellStyle name="Ausgabe 2 13" xfId="15509" hidden="1"/>
    <cellStyle name="Ausgabe 2 13" xfId="15558" hidden="1"/>
    <cellStyle name="Ausgabe 2 13" xfId="15572" hidden="1"/>
    <cellStyle name="Ausgabe 2 13" xfId="15607" hidden="1"/>
    <cellStyle name="Ausgabe 2 13" xfId="15481" hidden="1"/>
    <cellStyle name="Ausgabe 2 13" xfId="15651" hidden="1"/>
    <cellStyle name="Ausgabe 2 13" xfId="15700" hidden="1"/>
    <cellStyle name="Ausgabe 2 13" xfId="15714" hidden="1"/>
    <cellStyle name="Ausgabe 2 13" xfId="15749" hidden="1"/>
    <cellStyle name="Ausgabe 2 13" xfId="14326" hidden="1"/>
    <cellStyle name="Ausgabe 2 13" xfId="15802" hidden="1"/>
    <cellStyle name="Ausgabe 2 13" xfId="15851" hidden="1"/>
    <cellStyle name="Ausgabe 2 13" xfId="15865" hidden="1"/>
    <cellStyle name="Ausgabe 2 13" xfId="15900" hidden="1"/>
    <cellStyle name="Ausgabe 2 13" xfId="15970" hidden="1"/>
    <cellStyle name="Ausgabe 2 13" xfId="16168" hidden="1"/>
    <cellStyle name="Ausgabe 2 13" xfId="16217" hidden="1"/>
    <cellStyle name="Ausgabe 2 13" xfId="16231" hidden="1"/>
    <cellStyle name="Ausgabe 2 13" xfId="16266" hidden="1"/>
    <cellStyle name="Ausgabe 2 13" xfId="16117" hidden="1"/>
    <cellStyle name="Ausgabe 2 13" xfId="16315" hidden="1"/>
    <cellStyle name="Ausgabe 2 13" xfId="16364" hidden="1"/>
    <cellStyle name="Ausgabe 2 13" xfId="16378" hidden="1"/>
    <cellStyle name="Ausgabe 2 13" xfId="16413" hidden="1"/>
    <cellStyle name="Ausgabe 2 13" xfId="16146" hidden="1"/>
    <cellStyle name="Ausgabe 2 13" xfId="16456" hidden="1"/>
    <cellStyle name="Ausgabe 2 13" xfId="16505" hidden="1"/>
    <cellStyle name="Ausgabe 2 13" xfId="16519" hidden="1"/>
    <cellStyle name="Ausgabe 2 13" xfId="16554" hidden="1"/>
    <cellStyle name="Ausgabe 2 13" xfId="16589" hidden="1"/>
    <cellStyle name="Ausgabe 2 13" xfId="16673" hidden="1"/>
    <cellStyle name="Ausgabe 2 13" xfId="16722" hidden="1"/>
    <cellStyle name="Ausgabe 2 13" xfId="16736" hidden="1"/>
    <cellStyle name="Ausgabe 2 13" xfId="16771" hidden="1"/>
    <cellStyle name="Ausgabe 2 13" xfId="16821" hidden="1"/>
    <cellStyle name="Ausgabe 2 13" xfId="16965" hidden="1"/>
    <cellStyle name="Ausgabe 2 13" xfId="17014" hidden="1"/>
    <cellStyle name="Ausgabe 2 13" xfId="17028" hidden="1"/>
    <cellStyle name="Ausgabe 2 13" xfId="17063" hidden="1"/>
    <cellStyle name="Ausgabe 2 13" xfId="16937" hidden="1"/>
    <cellStyle name="Ausgabe 2 13" xfId="17107" hidden="1"/>
    <cellStyle name="Ausgabe 2 13" xfId="17156" hidden="1"/>
    <cellStyle name="Ausgabe 2 13" xfId="17170" hidden="1"/>
    <cellStyle name="Ausgabe 2 13" xfId="17205" hidden="1"/>
    <cellStyle name="Ausgabe 2 13" xfId="15788" hidden="1"/>
    <cellStyle name="Ausgabe 2 13" xfId="17247" hidden="1"/>
    <cellStyle name="Ausgabe 2 13" xfId="17296" hidden="1"/>
    <cellStyle name="Ausgabe 2 13" xfId="17310" hidden="1"/>
    <cellStyle name="Ausgabe 2 13" xfId="17345" hidden="1"/>
    <cellStyle name="Ausgabe 2 13" xfId="17412" hidden="1"/>
    <cellStyle name="Ausgabe 2 13" xfId="17610" hidden="1"/>
    <cellStyle name="Ausgabe 2 13" xfId="17659" hidden="1"/>
    <cellStyle name="Ausgabe 2 13" xfId="17673" hidden="1"/>
    <cellStyle name="Ausgabe 2 13" xfId="17708" hidden="1"/>
    <cellStyle name="Ausgabe 2 13" xfId="17559" hidden="1"/>
    <cellStyle name="Ausgabe 2 13" xfId="17757" hidden="1"/>
    <cellStyle name="Ausgabe 2 13" xfId="17806" hidden="1"/>
    <cellStyle name="Ausgabe 2 13" xfId="17820" hidden="1"/>
    <cellStyle name="Ausgabe 2 13" xfId="17855" hidden="1"/>
    <cellStyle name="Ausgabe 2 13" xfId="17588" hidden="1"/>
    <cellStyle name="Ausgabe 2 13" xfId="17898" hidden="1"/>
    <cellStyle name="Ausgabe 2 13" xfId="17947" hidden="1"/>
    <cellStyle name="Ausgabe 2 13" xfId="17961" hidden="1"/>
    <cellStyle name="Ausgabe 2 13" xfId="17996" hidden="1"/>
    <cellStyle name="Ausgabe 2 13" xfId="18031" hidden="1"/>
    <cellStyle name="Ausgabe 2 13" xfId="18115" hidden="1"/>
    <cellStyle name="Ausgabe 2 13" xfId="18164" hidden="1"/>
    <cellStyle name="Ausgabe 2 13" xfId="18178" hidden="1"/>
    <cellStyle name="Ausgabe 2 13" xfId="18213" hidden="1"/>
    <cellStyle name="Ausgabe 2 13" xfId="18263" hidden="1"/>
    <cellStyle name="Ausgabe 2 13" xfId="18407" hidden="1"/>
    <cellStyle name="Ausgabe 2 13" xfId="18456" hidden="1"/>
    <cellStyle name="Ausgabe 2 13" xfId="18470" hidden="1"/>
    <cellStyle name="Ausgabe 2 13" xfId="18505" hidden="1"/>
    <cellStyle name="Ausgabe 2 13" xfId="18379" hidden="1"/>
    <cellStyle name="Ausgabe 2 13" xfId="18549" hidden="1"/>
    <cellStyle name="Ausgabe 2 13" xfId="18598" hidden="1"/>
    <cellStyle name="Ausgabe 2 13" xfId="18612" hidden="1"/>
    <cellStyle name="Ausgabe 2 13" xfId="18647" hidden="1"/>
    <cellStyle name="Ausgabe 2 13" xfId="18880" hidden="1"/>
    <cellStyle name="Ausgabe 2 13" xfId="19047" hidden="1"/>
    <cellStyle name="Ausgabe 2 13" xfId="19096" hidden="1"/>
    <cellStyle name="Ausgabe 2 13" xfId="19110" hidden="1"/>
    <cellStyle name="Ausgabe 2 13" xfId="19145" hidden="1"/>
    <cellStyle name="Ausgabe 2 13" xfId="19219" hidden="1"/>
    <cellStyle name="Ausgabe 2 13" xfId="19417" hidden="1"/>
    <cellStyle name="Ausgabe 2 13" xfId="19466" hidden="1"/>
    <cellStyle name="Ausgabe 2 13" xfId="19480" hidden="1"/>
    <cellStyle name="Ausgabe 2 13" xfId="19515" hidden="1"/>
    <cellStyle name="Ausgabe 2 13" xfId="19366" hidden="1"/>
    <cellStyle name="Ausgabe 2 13" xfId="19564" hidden="1"/>
    <cellStyle name="Ausgabe 2 13" xfId="19613" hidden="1"/>
    <cellStyle name="Ausgabe 2 13" xfId="19627" hidden="1"/>
    <cellStyle name="Ausgabe 2 13" xfId="19662" hidden="1"/>
    <cellStyle name="Ausgabe 2 13" xfId="19395" hidden="1"/>
    <cellStyle name="Ausgabe 2 13" xfId="19705" hidden="1"/>
    <cellStyle name="Ausgabe 2 13" xfId="19754" hidden="1"/>
    <cellStyle name="Ausgabe 2 13" xfId="19768" hidden="1"/>
    <cellStyle name="Ausgabe 2 13" xfId="19803" hidden="1"/>
    <cellStyle name="Ausgabe 2 13" xfId="19838" hidden="1"/>
    <cellStyle name="Ausgabe 2 13" xfId="19922" hidden="1"/>
    <cellStyle name="Ausgabe 2 13" xfId="19971" hidden="1"/>
    <cellStyle name="Ausgabe 2 13" xfId="19985" hidden="1"/>
    <cellStyle name="Ausgabe 2 13" xfId="20020" hidden="1"/>
    <cellStyle name="Ausgabe 2 13" xfId="20070" hidden="1"/>
    <cellStyle name="Ausgabe 2 13" xfId="20214" hidden="1"/>
    <cellStyle name="Ausgabe 2 13" xfId="20263" hidden="1"/>
    <cellStyle name="Ausgabe 2 13" xfId="20277" hidden="1"/>
    <cellStyle name="Ausgabe 2 13" xfId="20312" hidden="1"/>
    <cellStyle name="Ausgabe 2 13" xfId="20186" hidden="1"/>
    <cellStyle name="Ausgabe 2 13" xfId="20356" hidden="1"/>
    <cellStyle name="Ausgabe 2 13" xfId="20405" hidden="1"/>
    <cellStyle name="Ausgabe 2 13" xfId="20419" hidden="1"/>
    <cellStyle name="Ausgabe 2 13" xfId="20454" hidden="1"/>
    <cellStyle name="Ausgabe 2 13" xfId="20489" hidden="1"/>
    <cellStyle name="Ausgabe 2 13" xfId="20573" hidden="1"/>
    <cellStyle name="Ausgabe 2 13" xfId="20622" hidden="1"/>
    <cellStyle name="Ausgabe 2 13" xfId="20636" hidden="1"/>
    <cellStyle name="Ausgabe 2 13" xfId="20671" hidden="1"/>
    <cellStyle name="Ausgabe 2 13" xfId="20726" hidden="1"/>
    <cellStyle name="Ausgabe 2 13" xfId="20964" hidden="1"/>
    <cellStyle name="Ausgabe 2 13" xfId="21013" hidden="1"/>
    <cellStyle name="Ausgabe 2 13" xfId="21027" hidden="1"/>
    <cellStyle name="Ausgabe 2 13" xfId="21062" hidden="1"/>
    <cellStyle name="Ausgabe 2 13" xfId="21129" hidden="1"/>
    <cellStyle name="Ausgabe 2 13" xfId="21273" hidden="1"/>
    <cellStyle name="Ausgabe 2 13" xfId="21322" hidden="1"/>
    <cellStyle name="Ausgabe 2 13" xfId="21336" hidden="1"/>
    <cellStyle name="Ausgabe 2 13" xfId="21371" hidden="1"/>
    <cellStyle name="Ausgabe 2 13" xfId="21245" hidden="1"/>
    <cellStyle name="Ausgabe 2 13" xfId="21417" hidden="1"/>
    <cellStyle name="Ausgabe 2 13" xfId="21466" hidden="1"/>
    <cellStyle name="Ausgabe 2 13" xfId="21480" hidden="1"/>
    <cellStyle name="Ausgabe 2 13" xfId="21515" hidden="1"/>
    <cellStyle name="Ausgabe 2 13" xfId="20949" hidden="1"/>
    <cellStyle name="Ausgabe 2 13" xfId="21574" hidden="1"/>
    <cellStyle name="Ausgabe 2 13" xfId="21623" hidden="1"/>
    <cellStyle name="Ausgabe 2 13" xfId="21637" hidden="1"/>
    <cellStyle name="Ausgabe 2 13" xfId="21672" hidden="1"/>
    <cellStyle name="Ausgabe 2 13" xfId="21745" hidden="1"/>
    <cellStyle name="Ausgabe 2 13" xfId="21944" hidden="1"/>
    <cellStyle name="Ausgabe 2 13" xfId="21993" hidden="1"/>
    <cellStyle name="Ausgabe 2 13" xfId="22007" hidden="1"/>
    <cellStyle name="Ausgabe 2 13" xfId="22042" hidden="1"/>
    <cellStyle name="Ausgabe 2 13" xfId="21892" hidden="1"/>
    <cellStyle name="Ausgabe 2 13" xfId="22093" hidden="1"/>
    <cellStyle name="Ausgabe 2 13" xfId="22142" hidden="1"/>
    <cellStyle name="Ausgabe 2 13" xfId="22156" hidden="1"/>
    <cellStyle name="Ausgabe 2 13" xfId="22191" hidden="1"/>
    <cellStyle name="Ausgabe 2 13" xfId="21922" hidden="1"/>
    <cellStyle name="Ausgabe 2 13" xfId="22236" hidden="1"/>
    <cellStyle name="Ausgabe 2 13" xfId="22285" hidden="1"/>
    <cellStyle name="Ausgabe 2 13" xfId="22299" hidden="1"/>
    <cellStyle name="Ausgabe 2 13" xfId="22334" hidden="1"/>
    <cellStyle name="Ausgabe 2 13" xfId="22371" hidden="1"/>
    <cellStyle name="Ausgabe 2 13" xfId="22455" hidden="1"/>
    <cellStyle name="Ausgabe 2 13" xfId="22504" hidden="1"/>
    <cellStyle name="Ausgabe 2 13" xfId="22518" hidden="1"/>
    <cellStyle name="Ausgabe 2 13" xfId="22553" hidden="1"/>
    <cellStyle name="Ausgabe 2 13" xfId="22603" hidden="1"/>
    <cellStyle name="Ausgabe 2 13" xfId="22747" hidden="1"/>
    <cellStyle name="Ausgabe 2 13" xfId="22796" hidden="1"/>
    <cellStyle name="Ausgabe 2 13" xfId="22810" hidden="1"/>
    <cellStyle name="Ausgabe 2 13" xfId="22845" hidden="1"/>
    <cellStyle name="Ausgabe 2 13" xfId="22719" hidden="1"/>
    <cellStyle name="Ausgabe 2 13" xfId="22889" hidden="1"/>
    <cellStyle name="Ausgabe 2 13" xfId="22938" hidden="1"/>
    <cellStyle name="Ausgabe 2 13" xfId="22952" hidden="1"/>
    <cellStyle name="Ausgabe 2 13" xfId="22987" hidden="1"/>
    <cellStyle name="Ausgabe 2 13" xfId="21553" hidden="1"/>
    <cellStyle name="Ausgabe 2 13" xfId="23029" hidden="1"/>
    <cellStyle name="Ausgabe 2 13" xfId="23078" hidden="1"/>
    <cellStyle name="Ausgabe 2 13" xfId="23092" hidden="1"/>
    <cellStyle name="Ausgabe 2 13" xfId="23127" hidden="1"/>
    <cellStyle name="Ausgabe 2 13" xfId="23198" hidden="1"/>
    <cellStyle name="Ausgabe 2 13" xfId="23396" hidden="1"/>
    <cellStyle name="Ausgabe 2 13" xfId="23445" hidden="1"/>
    <cellStyle name="Ausgabe 2 13" xfId="23459" hidden="1"/>
    <cellStyle name="Ausgabe 2 13" xfId="23494" hidden="1"/>
    <cellStyle name="Ausgabe 2 13" xfId="23345" hidden="1"/>
    <cellStyle name="Ausgabe 2 13" xfId="23545" hidden="1"/>
    <cellStyle name="Ausgabe 2 13" xfId="23594" hidden="1"/>
    <cellStyle name="Ausgabe 2 13" xfId="23608" hidden="1"/>
    <cellStyle name="Ausgabe 2 13" xfId="23643" hidden="1"/>
    <cellStyle name="Ausgabe 2 13" xfId="23374" hidden="1"/>
    <cellStyle name="Ausgabe 2 13" xfId="23688" hidden="1"/>
    <cellStyle name="Ausgabe 2 13" xfId="23737" hidden="1"/>
    <cellStyle name="Ausgabe 2 13" xfId="23751" hidden="1"/>
    <cellStyle name="Ausgabe 2 13" xfId="23786" hidden="1"/>
    <cellStyle name="Ausgabe 2 13" xfId="23822" hidden="1"/>
    <cellStyle name="Ausgabe 2 13" xfId="23906" hidden="1"/>
    <cellStyle name="Ausgabe 2 13" xfId="23955" hidden="1"/>
    <cellStyle name="Ausgabe 2 13" xfId="23969" hidden="1"/>
    <cellStyle name="Ausgabe 2 13" xfId="24004" hidden="1"/>
    <cellStyle name="Ausgabe 2 13" xfId="24054" hidden="1"/>
    <cellStyle name="Ausgabe 2 13" xfId="24198" hidden="1"/>
    <cellStyle name="Ausgabe 2 13" xfId="24247" hidden="1"/>
    <cellStyle name="Ausgabe 2 13" xfId="24261" hidden="1"/>
    <cellStyle name="Ausgabe 2 13" xfId="24296" hidden="1"/>
    <cellStyle name="Ausgabe 2 13" xfId="24170" hidden="1"/>
    <cellStyle name="Ausgabe 2 13" xfId="24340" hidden="1"/>
    <cellStyle name="Ausgabe 2 13" xfId="24389" hidden="1"/>
    <cellStyle name="Ausgabe 2 13" xfId="24403" hidden="1"/>
    <cellStyle name="Ausgabe 2 13" xfId="24438" hidden="1"/>
    <cellStyle name="Ausgabe 2 13" xfId="20939" hidden="1"/>
    <cellStyle name="Ausgabe 2 13" xfId="24480" hidden="1"/>
    <cellStyle name="Ausgabe 2 13" xfId="24529" hidden="1"/>
    <cellStyle name="Ausgabe 2 13" xfId="24543" hidden="1"/>
    <cellStyle name="Ausgabe 2 13" xfId="24578" hidden="1"/>
    <cellStyle name="Ausgabe 2 13" xfId="24645" hidden="1"/>
    <cellStyle name="Ausgabe 2 13" xfId="24843" hidden="1"/>
    <cellStyle name="Ausgabe 2 13" xfId="24892" hidden="1"/>
    <cellStyle name="Ausgabe 2 13" xfId="24906" hidden="1"/>
    <cellStyle name="Ausgabe 2 13" xfId="24941" hidden="1"/>
    <cellStyle name="Ausgabe 2 13" xfId="24792" hidden="1"/>
    <cellStyle name="Ausgabe 2 13" xfId="24990" hidden="1"/>
    <cellStyle name="Ausgabe 2 13" xfId="25039" hidden="1"/>
    <cellStyle name="Ausgabe 2 13" xfId="25053" hidden="1"/>
    <cellStyle name="Ausgabe 2 13" xfId="25088" hidden="1"/>
    <cellStyle name="Ausgabe 2 13" xfId="24821" hidden="1"/>
    <cellStyle name="Ausgabe 2 13" xfId="25131" hidden="1"/>
    <cellStyle name="Ausgabe 2 13" xfId="25180" hidden="1"/>
    <cellStyle name="Ausgabe 2 13" xfId="25194" hidden="1"/>
    <cellStyle name="Ausgabe 2 13" xfId="25229" hidden="1"/>
    <cellStyle name="Ausgabe 2 13" xfId="25264" hidden="1"/>
    <cellStyle name="Ausgabe 2 13" xfId="25348" hidden="1"/>
    <cellStyle name="Ausgabe 2 13" xfId="25397" hidden="1"/>
    <cellStyle name="Ausgabe 2 13" xfId="25411" hidden="1"/>
    <cellStyle name="Ausgabe 2 13" xfId="25446" hidden="1"/>
    <cellStyle name="Ausgabe 2 13" xfId="25496" hidden="1"/>
    <cellStyle name="Ausgabe 2 13" xfId="25640" hidden="1"/>
    <cellStyle name="Ausgabe 2 13" xfId="25689" hidden="1"/>
    <cellStyle name="Ausgabe 2 13" xfId="25703" hidden="1"/>
    <cellStyle name="Ausgabe 2 13" xfId="25738" hidden="1"/>
    <cellStyle name="Ausgabe 2 13" xfId="25612" hidden="1"/>
    <cellStyle name="Ausgabe 2 13" xfId="25782" hidden="1"/>
    <cellStyle name="Ausgabe 2 13" xfId="25831" hidden="1"/>
    <cellStyle name="Ausgabe 2 13" xfId="25845" hidden="1"/>
    <cellStyle name="Ausgabe 2 13" xfId="25880" hidden="1"/>
    <cellStyle name="Ausgabe 2 13" xfId="25917" hidden="1"/>
    <cellStyle name="Ausgabe 2 13" xfId="26075" hidden="1"/>
    <cellStyle name="Ausgabe 2 13" xfId="26124" hidden="1"/>
    <cellStyle name="Ausgabe 2 13" xfId="26138" hidden="1"/>
    <cellStyle name="Ausgabe 2 13" xfId="26173" hidden="1"/>
    <cellStyle name="Ausgabe 2 13" xfId="26241" hidden="1"/>
    <cellStyle name="Ausgabe 2 13" xfId="26439" hidden="1"/>
    <cellStyle name="Ausgabe 2 13" xfId="26488" hidden="1"/>
    <cellStyle name="Ausgabe 2 13" xfId="26502" hidden="1"/>
    <cellStyle name="Ausgabe 2 13" xfId="26537" hidden="1"/>
    <cellStyle name="Ausgabe 2 13" xfId="26388" hidden="1"/>
    <cellStyle name="Ausgabe 2 13" xfId="26586" hidden="1"/>
    <cellStyle name="Ausgabe 2 13" xfId="26635" hidden="1"/>
    <cellStyle name="Ausgabe 2 13" xfId="26649" hidden="1"/>
    <cellStyle name="Ausgabe 2 13" xfId="26684" hidden="1"/>
    <cellStyle name="Ausgabe 2 13" xfId="26417" hidden="1"/>
    <cellStyle name="Ausgabe 2 13" xfId="26727" hidden="1"/>
    <cellStyle name="Ausgabe 2 13" xfId="26776" hidden="1"/>
    <cellStyle name="Ausgabe 2 13" xfId="26790" hidden="1"/>
    <cellStyle name="Ausgabe 2 13" xfId="26825" hidden="1"/>
    <cellStyle name="Ausgabe 2 13" xfId="26860" hidden="1"/>
    <cellStyle name="Ausgabe 2 13" xfId="26944" hidden="1"/>
    <cellStyle name="Ausgabe 2 13" xfId="26993" hidden="1"/>
    <cellStyle name="Ausgabe 2 13" xfId="27007" hidden="1"/>
    <cellStyle name="Ausgabe 2 13" xfId="27042" hidden="1"/>
    <cellStyle name="Ausgabe 2 13" xfId="27092" hidden="1"/>
    <cellStyle name="Ausgabe 2 13" xfId="27236" hidden="1"/>
    <cellStyle name="Ausgabe 2 13" xfId="27285" hidden="1"/>
    <cellStyle name="Ausgabe 2 13" xfId="27299" hidden="1"/>
    <cellStyle name="Ausgabe 2 13" xfId="27334" hidden="1"/>
    <cellStyle name="Ausgabe 2 13" xfId="27208" hidden="1"/>
    <cellStyle name="Ausgabe 2 13" xfId="27378" hidden="1"/>
    <cellStyle name="Ausgabe 2 13" xfId="27427" hidden="1"/>
    <cellStyle name="Ausgabe 2 13" xfId="27441" hidden="1"/>
    <cellStyle name="Ausgabe 2 13" xfId="27476" hidden="1"/>
    <cellStyle name="Ausgabe 2 13" xfId="26061" hidden="1"/>
    <cellStyle name="Ausgabe 2 13" xfId="27518" hidden="1"/>
    <cellStyle name="Ausgabe 2 13" xfId="27567" hidden="1"/>
    <cellStyle name="Ausgabe 2 13" xfId="27581" hidden="1"/>
    <cellStyle name="Ausgabe 2 13" xfId="27616" hidden="1"/>
    <cellStyle name="Ausgabe 2 13" xfId="27683" hidden="1"/>
    <cellStyle name="Ausgabe 2 13" xfId="27881" hidden="1"/>
    <cellStyle name="Ausgabe 2 13" xfId="27930" hidden="1"/>
    <cellStyle name="Ausgabe 2 13" xfId="27944" hidden="1"/>
    <cellStyle name="Ausgabe 2 13" xfId="27979" hidden="1"/>
    <cellStyle name="Ausgabe 2 13" xfId="27830" hidden="1"/>
    <cellStyle name="Ausgabe 2 13" xfId="28028" hidden="1"/>
    <cellStyle name="Ausgabe 2 13" xfId="28077" hidden="1"/>
    <cellStyle name="Ausgabe 2 13" xfId="28091" hidden="1"/>
    <cellStyle name="Ausgabe 2 13" xfId="28126" hidden="1"/>
    <cellStyle name="Ausgabe 2 13" xfId="27859" hidden="1"/>
    <cellStyle name="Ausgabe 2 13" xfId="28169" hidden="1"/>
    <cellStyle name="Ausgabe 2 13" xfId="28218" hidden="1"/>
    <cellStyle name="Ausgabe 2 13" xfId="28232" hidden="1"/>
    <cellStyle name="Ausgabe 2 13" xfId="28267" hidden="1"/>
    <cellStyle name="Ausgabe 2 13" xfId="28302" hidden="1"/>
    <cellStyle name="Ausgabe 2 13" xfId="28386" hidden="1"/>
    <cellStyle name="Ausgabe 2 13" xfId="28435" hidden="1"/>
    <cellStyle name="Ausgabe 2 13" xfId="28449" hidden="1"/>
    <cellStyle name="Ausgabe 2 13" xfId="28484" hidden="1"/>
    <cellStyle name="Ausgabe 2 13" xfId="28534" hidden="1"/>
    <cellStyle name="Ausgabe 2 13" xfId="28678" hidden="1"/>
    <cellStyle name="Ausgabe 2 13" xfId="28727" hidden="1"/>
    <cellStyle name="Ausgabe 2 13" xfId="28741" hidden="1"/>
    <cellStyle name="Ausgabe 2 13" xfId="28776" hidden="1"/>
    <cellStyle name="Ausgabe 2 13" xfId="28650" hidden="1"/>
    <cellStyle name="Ausgabe 2 13" xfId="28820" hidden="1"/>
    <cellStyle name="Ausgabe 2 13" xfId="28869" hidden="1"/>
    <cellStyle name="Ausgabe 2 13" xfId="28883" hidden="1"/>
    <cellStyle name="Ausgabe 2 13" xfId="28918" hidden="1"/>
    <cellStyle name="Ausgabe 2 13" xfId="28954" hidden="1"/>
    <cellStyle name="Ausgabe 2 13" xfId="29038" hidden="1"/>
    <cellStyle name="Ausgabe 2 13" xfId="29087" hidden="1"/>
    <cellStyle name="Ausgabe 2 13" xfId="29101" hidden="1"/>
    <cellStyle name="Ausgabe 2 13" xfId="29136" hidden="1"/>
    <cellStyle name="Ausgabe 2 13" xfId="29203" hidden="1"/>
    <cellStyle name="Ausgabe 2 13" xfId="29401" hidden="1"/>
    <cellStyle name="Ausgabe 2 13" xfId="29450" hidden="1"/>
    <cellStyle name="Ausgabe 2 13" xfId="29464" hidden="1"/>
    <cellStyle name="Ausgabe 2 13" xfId="29499" hidden="1"/>
    <cellStyle name="Ausgabe 2 13" xfId="29350" hidden="1"/>
    <cellStyle name="Ausgabe 2 13" xfId="29548" hidden="1"/>
    <cellStyle name="Ausgabe 2 13" xfId="29597" hidden="1"/>
    <cellStyle name="Ausgabe 2 13" xfId="29611" hidden="1"/>
    <cellStyle name="Ausgabe 2 13" xfId="29646" hidden="1"/>
    <cellStyle name="Ausgabe 2 13" xfId="29379" hidden="1"/>
    <cellStyle name="Ausgabe 2 13" xfId="29689" hidden="1"/>
    <cellStyle name="Ausgabe 2 13" xfId="29738" hidden="1"/>
    <cellStyle name="Ausgabe 2 13" xfId="29752" hidden="1"/>
    <cellStyle name="Ausgabe 2 13" xfId="29787" hidden="1"/>
    <cellStyle name="Ausgabe 2 13" xfId="29822" hidden="1"/>
    <cellStyle name="Ausgabe 2 13" xfId="29906" hidden="1"/>
    <cellStyle name="Ausgabe 2 13" xfId="29955" hidden="1"/>
    <cellStyle name="Ausgabe 2 13" xfId="29969" hidden="1"/>
    <cellStyle name="Ausgabe 2 13" xfId="30004" hidden="1"/>
    <cellStyle name="Ausgabe 2 13" xfId="30054" hidden="1"/>
    <cellStyle name="Ausgabe 2 13" xfId="30198" hidden="1"/>
    <cellStyle name="Ausgabe 2 13" xfId="30247" hidden="1"/>
    <cellStyle name="Ausgabe 2 13" xfId="30261" hidden="1"/>
    <cellStyle name="Ausgabe 2 13" xfId="30296" hidden="1"/>
    <cellStyle name="Ausgabe 2 13" xfId="30170" hidden="1"/>
    <cellStyle name="Ausgabe 2 13" xfId="30340" hidden="1"/>
    <cellStyle name="Ausgabe 2 13" xfId="30389" hidden="1"/>
    <cellStyle name="Ausgabe 2 13" xfId="30403" hidden="1"/>
    <cellStyle name="Ausgabe 2 13" xfId="30438" hidden="1"/>
    <cellStyle name="Ausgabe 2 13" xfId="30473" hidden="1"/>
    <cellStyle name="Ausgabe 2 13" xfId="30557" hidden="1"/>
    <cellStyle name="Ausgabe 2 13" xfId="30606" hidden="1"/>
    <cellStyle name="Ausgabe 2 13" xfId="30620" hidden="1"/>
    <cellStyle name="Ausgabe 2 13" xfId="30655" hidden="1"/>
    <cellStyle name="Ausgabe 2 13" xfId="30710" hidden="1"/>
    <cellStyle name="Ausgabe 2 13" xfId="30948" hidden="1"/>
    <cellStyle name="Ausgabe 2 13" xfId="30997" hidden="1"/>
    <cellStyle name="Ausgabe 2 13" xfId="31011" hidden="1"/>
    <cellStyle name="Ausgabe 2 13" xfId="31046" hidden="1"/>
    <cellStyle name="Ausgabe 2 13" xfId="31113" hidden="1"/>
    <cellStyle name="Ausgabe 2 13" xfId="31257" hidden="1"/>
    <cellStyle name="Ausgabe 2 13" xfId="31306" hidden="1"/>
    <cellStyle name="Ausgabe 2 13" xfId="31320" hidden="1"/>
    <cellStyle name="Ausgabe 2 13" xfId="31355" hidden="1"/>
    <cellStyle name="Ausgabe 2 13" xfId="31229" hidden="1"/>
    <cellStyle name="Ausgabe 2 13" xfId="31401" hidden="1"/>
    <cellStyle name="Ausgabe 2 13" xfId="31450" hidden="1"/>
    <cellStyle name="Ausgabe 2 13" xfId="31464" hidden="1"/>
    <cellStyle name="Ausgabe 2 13" xfId="31499" hidden="1"/>
    <cellStyle name="Ausgabe 2 13" xfId="30933" hidden="1"/>
    <cellStyle name="Ausgabe 2 13" xfId="31558" hidden="1"/>
    <cellStyle name="Ausgabe 2 13" xfId="31607" hidden="1"/>
    <cellStyle name="Ausgabe 2 13" xfId="31621" hidden="1"/>
    <cellStyle name="Ausgabe 2 13" xfId="31656" hidden="1"/>
    <cellStyle name="Ausgabe 2 13" xfId="31729" hidden="1"/>
    <cellStyle name="Ausgabe 2 13" xfId="31928" hidden="1"/>
    <cellStyle name="Ausgabe 2 13" xfId="31977" hidden="1"/>
    <cellStyle name="Ausgabe 2 13" xfId="31991" hidden="1"/>
    <cellStyle name="Ausgabe 2 13" xfId="32026" hidden="1"/>
    <cellStyle name="Ausgabe 2 13" xfId="31876" hidden="1"/>
    <cellStyle name="Ausgabe 2 13" xfId="32077" hidden="1"/>
    <cellStyle name="Ausgabe 2 13" xfId="32126" hidden="1"/>
    <cellStyle name="Ausgabe 2 13" xfId="32140" hidden="1"/>
    <cellStyle name="Ausgabe 2 13" xfId="32175" hidden="1"/>
    <cellStyle name="Ausgabe 2 13" xfId="31906" hidden="1"/>
    <cellStyle name="Ausgabe 2 13" xfId="32220" hidden="1"/>
    <cellStyle name="Ausgabe 2 13" xfId="32269" hidden="1"/>
    <cellStyle name="Ausgabe 2 13" xfId="32283" hidden="1"/>
    <cellStyle name="Ausgabe 2 13" xfId="32318" hidden="1"/>
    <cellStyle name="Ausgabe 2 13" xfId="32355" hidden="1"/>
    <cellStyle name="Ausgabe 2 13" xfId="32439" hidden="1"/>
    <cellStyle name="Ausgabe 2 13" xfId="32488" hidden="1"/>
    <cellStyle name="Ausgabe 2 13" xfId="32502" hidden="1"/>
    <cellStyle name="Ausgabe 2 13" xfId="32537" hidden="1"/>
    <cellStyle name="Ausgabe 2 13" xfId="32587" hidden="1"/>
    <cellStyle name="Ausgabe 2 13" xfId="32731" hidden="1"/>
    <cellStyle name="Ausgabe 2 13" xfId="32780" hidden="1"/>
    <cellStyle name="Ausgabe 2 13" xfId="32794" hidden="1"/>
    <cellStyle name="Ausgabe 2 13" xfId="32829" hidden="1"/>
    <cellStyle name="Ausgabe 2 13" xfId="32703" hidden="1"/>
    <cellStyle name="Ausgabe 2 13" xfId="32873" hidden="1"/>
    <cellStyle name="Ausgabe 2 13" xfId="32922" hidden="1"/>
    <cellStyle name="Ausgabe 2 13" xfId="32936" hidden="1"/>
    <cellStyle name="Ausgabe 2 13" xfId="32971" hidden="1"/>
    <cellStyle name="Ausgabe 2 13" xfId="31537" hidden="1"/>
    <cellStyle name="Ausgabe 2 13" xfId="33013" hidden="1"/>
    <cellStyle name="Ausgabe 2 13" xfId="33062" hidden="1"/>
    <cellStyle name="Ausgabe 2 13" xfId="33076" hidden="1"/>
    <cellStyle name="Ausgabe 2 13" xfId="33111" hidden="1"/>
    <cellStyle name="Ausgabe 2 13" xfId="33181" hidden="1"/>
    <cellStyle name="Ausgabe 2 13" xfId="33379" hidden="1"/>
    <cellStyle name="Ausgabe 2 13" xfId="33428" hidden="1"/>
    <cellStyle name="Ausgabe 2 13" xfId="33442" hidden="1"/>
    <cellStyle name="Ausgabe 2 13" xfId="33477" hidden="1"/>
    <cellStyle name="Ausgabe 2 13" xfId="33328" hidden="1"/>
    <cellStyle name="Ausgabe 2 13" xfId="33528" hidden="1"/>
    <cellStyle name="Ausgabe 2 13" xfId="33577" hidden="1"/>
    <cellStyle name="Ausgabe 2 13" xfId="33591" hidden="1"/>
    <cellStyle name="Ausgabe 2 13" xfId="33626" hidden="1"/>
    <cellStyle name="Ausgabe 2 13" xfId="33357" hidden="1"/>
    <cellStyle name="Ausgabe 2 13" xfId="33671" hidden="1"/>
    <cellStyle name="Ausgabe 2 13" xfId="33720" hidden="1"/>
    <cellStyle name="Ausgabe 2 13" xfId="33734" hidden="1"/>
    <cellStyle name="Ausgabe 2 13" xfId="33769" hidden="1"/>
    <cellStyle name="Ausgabe 2 13" xfId="33805" hidden="1"/>
    <cellStyle name="Ausgabe 2 13" xfId="33889" hidden="1"/>
    <cellStyle name="Ausgabe 2 13" xfId="33938" hidden="1"/>
    <cellStyle name="Ausgabe 2 13" xfId="33952" hidden="1"/>
    <cellStyle name="Ausgabe 2 13" xfId="33987" hidden="1"/>
    <cellStyle name="Ausgabe 2 13" xfId="34037" hidden="1"/>
    <cellStyle name="Ausgabe 2 13" xfId="34181" hidden="1"/>
    <cellStyle name="Ausgabe 2 13" xfId="34230" hidden="1"/>
    <cellStyle name="Ausgabe 2 13" xfId="34244" hidden="1"/>
    <cellStyle name="Ausgabe 2 13" xfId="34279" hidden="1"/>
    <cellStyle name="Ausgabe 2 13" xfId="34153" hidden="1"/>
    <cellStyle name="Ausgabe 2 13" xfId="34323" hidden="1"/>
    <cellStyle name="Ausgabe 2 13" xfId="34372" hidden="1"/>
    <cellStyle name="Ausgabe 2 13" xfId="34386" hidden="1"/>
    <cellStyle name="Ausgabe 2 13" xfId="34421" hidden="1"/>
    <cellStyle name="Ausgabe 2 13" xfId="30923" hidden="1"/>
    <cellStyle name="Ausgabe 2 13" xfId="34463" hidden="1"/>
    <cellStyle name="Ausgabe 2 13" xfId="34512" hidden="1"/>
    <cellStyle name="Ausgabe 2 13" xfId="34526" hidden="1"/>
    <cellStyle name="Ausgabe 2 13" xfId="34561" hidden="1"/>
    <cellStyle name="Ausgabe 2 13" xfId="34628" hidden="1"/>
    <cellStyle name="Ausgabe 2 13" xfId="34826" hidden="1"/>
    <cellStyle name="Ausgabe 2 13" xfId="34875" hidden="1"/>
    <cellStyle name="Ausgabe 2 13" xfId="34889" hidden="1"/>
    <cellStyle name="Ausgabe 2 13" xfId="34924" hidden="1"/>
    <cellStyle name="Ausgabe 2 13" xfId="34775" hidden="1"/>
    <cellStyle name="Ausgabe 2 13" xfId="34973" hidden="1"/>
    <cellStyle name="Ausgabe 2 13" xfId="35022" hidden="1"/>
    <cellStyle name="Ausgabe 2 13" xfId="35036" hidden="1"/>
    <cellStyle name="Ausgabe 2 13" xfId="35071" hidden="1"/>
    <cellStyle name="Ausgabe 2 13" xfId="34804" hidden="1"/>
    <cellStyle name="Ausgabe 2 13" xfId="35114" hidden="1"/>
    <cellStyle name="Ausgabe 2 13" xfId="35163" hidden="1"/>
    <cellStyle name="Ausgabe 2 13" xfId="35177" hidden="1"/>
    <cellStyle name="Ausgabe 2 13" xfId="35212" hidden="1"/>
    <cellStyle name="Ausgabe 2 13" xfId="35247" hidden="1"/>
    <cellStyle name="Ausgabe 2 13" xfId="35331" hidden="1"/>
    <cellStyle name="Ausgabe 2 13" xfId="35380" hidden="1"/>
    <cellStyle name="Ausgabe 2 13" xfId="35394" hidden="1"/>
    <cellStyle name="Ausgabe 2 13" xfId="35429" hidden="1"/>
    <cellStyle name="Ausgabe 2 13" xfId="35479" hidden="1"/>
    <cellStyle name="Ausgabe 2 13" xfId="35623" hidden="1"/>
    <cellStyle name="Ausgabe 2 13" xfId="35672" hidden="1"/>
    <cellStyle name="Ausgabe 2 13" xfId="35686" hidden="1"/>
    <cellStyle name="Ausgabe 2 13" xfId="35721" hidden="1"/>
    <cellStyle name="Ausgabe 2 13" xfId="35595" hidden="1"/>
    <cellStyle name="Ausgabe 2 13" xfId="35765" hidden="1"/>
    <cellStyle name="Ausgabe 2 13" xfId="35814" hidden="1"/>
    <cellStyle name="Ausgabe 2 13" xfId="35828" hidden="1"/>
    <cellStyle name="Ausgabe 2 13" xfId="35863" hidden="1"/>
    <cellStyle name="Ausgabe 2 13" xfId="35900" hidden="1"/>
    <cellStyle name="Ausgabe 2 13" xfId="36058" hidden="1"/>
    <cellStyle name="Ausgabe 2 13" xfId="36107" hidden="1"/>
    <cellStyle name="Ausgabe 2 13" xfId="36121" hidden="1"/>
    <cellStyle name="Ausgabe 2 13" xfId="36156" hidden="1"/>
    <cellStyle name="Ausgabe 2 13" xfId="36224" hidden="1"/>
    <cellStyle name="Ausgabe 2 13" xfId="36422" hidden="1"/>
    <cellStyle name="Ausgabe 2 13" xfId="36471" hidden="1"/>
    <cellStyle name="Ausgabe 2 13" xfId="36485" hidden="1"/>
    <cellStyle name="Ausgabe 2 13" xfId="36520" hidden="1"/>
    <cellStyle name="Ausgabe 2 13" xfId="36371" hidden="1"/>
    <cellStyle name="Ausgabe 2 13" xfId="36569" hidden="1"/>
    <cellStyle name="Ausgabe 2 13" xfId="36618" hidden="1"/>
    <cellStyle name="Ausgabe 2 13" xfId="36632" hidden="1"/>
    <cellStyle name="Ausgabe 2 13" xfId="36667" hidden="1"/>
    <cellStyle name="Ausgabe 2 13" xfId="36400" hidden="1"/>
    <cellStyle name="Ausgabe 2 13" xfId="36710" hidden="1"/>
    <cellStyle name="Ausgabe 2 13" xfId="36759" hidden="1"/>
    <cellStyle name="Ausgabe 2 13" xfId="36773" hidden="1"/>
    <cellStyle name="Ausgabe 2 13" xfId="36808" hidden="1"/>
    <cellStyle name="Ausgabe 2 13" xfId="36843" hidden="1"/>
    <cellStyle name="Ausgabe 2 13" xfId="36927" hidden="1"/>
    <cellStyle name="Ausgabe 2 13" xfId="36976" hidden="1"/>
    <cellStyle name="Ausgabe 2 13" xfId="36990" hidden="1"/>
    <cellStyle name="Ausgabe 2 13" xfId="37025" hidden="1"/>
    <cellStyle name="Ausgabe 2 13" xfId="37075" hidden="1"/>
    <cellStyle name="Ausgabe 2 13" xfId="37219" hidden="1"/>
    <cellStyle name="Ausgabe 2 13" xfId="37268" hidden="1"/>
    <cellStyle name="Ausgabe 2 13" xfId="37282" hidden="1"/>
    <cellStyle name="Ausgabe 2 13" xfId="37317" hidden="1"/>
    <cellStyle name="Ausgabe 2 13" xfId="37191" hidden="1"/>
    <cellStyle name="Ausgabe 2 13" xfId="37361" hidden="1"/>
    <cellStyle name="Ausgabe 2 13" xfId="37410" hidden="1"/>
    <cellStyle name="Ausgabe 2 13" xfId="37424" hidden="1"/>
    <cellStyle name="Ausgabe 2 13" xfId="37459" hidden="1"/>
    <cellStyle name="Ausgabe 2 13" xfId="36044" hidden="1"/>
    <cellStyle name="Ausgabe 2 13" xfId="37501" hidden="1"/>
    <cellStyle name="Ausgabe 2 13" xfId="37550" hidden="1"/>
    <cellStyle name="Ausgabe 2 13" xfId="37564" hidden="1"/>
    <cellStyle name="Ausgabe 2 13" xfId="37599" hidden="1"/>
    <cellStyle name="Ausgabe 2 13" xfId="37666" hidden="1"/>
    <cellStyle name="Ausgabe 2 13" xfId="37864" hidden="1"/>
    <cellStyle name="Ausgabe 2 13" xfId="37913" hidden="1"/>
    <cellStyle name="Ausgabe 2 13" xfId="37927" hidden="1"/>
    <cellStyle name="Ausgabe 2 13" xfId="37962" hidden="1"/>
    <cellStyle name="Ausgabe 2 13" xfId="37813" hidden="1"/>
    <cellStyle name="Ausgabe 2 13" xfId="38011" hidden="1"/>
    <cellStyle name="Ausgabe 2 13" xfId="38060" hidden="1"/>
    <cellStyle name="Ausgabe 2 13" xfId="38074" hidden="1"/>
    <cellStyle name="Ausgabe 2 13" xfId="38109" hidden="1"/>
    <cellStyle name="Ausgabe 2 13" xfId="37842" hidden="1"/>
    <cellStyle name="Ausgabe 2 13" xfId="38152" hidden="1"/>
    <cellStyle name="Ausgabe 2 13" xfId="38201" hidden="1"/>
    <cellStyle name="Ausgabe 2 13" xfId="38215" hidden="1"/>
    <cellStyle name="Ausgabe 2 13" xfId="38250" hidden="1"/>
    <cellStyle name="Ausgabe 2 13" xfId="38285" hidden="1"/>
    <cellStyle name="Ausgabe 2 13" xfId="38369" hidden="1"/>
    <cellStyle name="Ausgabe 2 13" xfId="38418" hidden="1"/>
    <cellStyle name="Ausgabe 2 13" xfId="38432" hidden="1"/>
    <cellStyle name="Ausgabe 2 13" xfId="38467" hidden="1"/>
    <cellStyle name="Ausgabe 2 13" xfId="38517" hidden="1"/>
    <cellStyle name="Ausgabe 2 13" xfId="38661" hidden="1"/>
    <cellStyle name="Ausgabe 2 13" xfId="38710" hidden="1"/>
    <cellStyle name="Ausgabe 2 13" xfId="38724" hidden="1"/>
    <cellStyle name="Ausgabe 2 13" xfId="38759" hidden="1"/>
    <cellStyle name="Ausgabe 2 13" xfId="38633" hidden="1"/>
    <cellStyle name="Ausgabe 2 13" xfId="38803" hidden="1"/>
    <cellStyle name="Ausgabe 2 13" xfId="38852" hidden="1"/>
    <cellStyle name="Ausgabe 2 13" xfId="38866" hidden="1"/>
    <cellStyle name="Ausgabe 2 13" xfId="38901" hidden="1"/>
    <cellStyle name="Ausgabe 2 13" xfId="38937" hidden="1"/>
    <cellStyle name="Ausgabe 2 13" xfId="39041" hidden="1"/>
    <cellStyle name="Ausgabe 2 13" xfId="39090" hidden="1"/>
    <cellStyle name="Ausgabe 2 13" xfId="39104" hidden="1"/>
    <cellStyle name="Ausgabe 2 13" xfId="39139" hidden="1"/>
    <cellStyle name="Ausgabe 2 13" xfId="39206" hidden="1"/>
    <cellStyle name="Ausgabe 2 13" xfId="39404" hidden="1"/>
    <cellStyle name="Ausgabe 2 13" xfId="39453" hidden="1"/>
    <cellStyle name="Ausgabe 2 13" xfId="39467" hidden="1"/>
    <cellStyle name="Ausgabe 2 13" xfId="39502" hidden="1"/>
    <cellStyle name="Ausgabe 2 13" xfId="39353" hidden="1"/>
    <cellStyle name="Ausgabe 2 13" xfId="39551" hidden="1"/>
    <cellStyle name="Ausgabe 2 13" xfId="39600" hidden="1"/>
    <cellStyle name="Ausgabe 2 13" xfId="39614" hidden="1"/>
    <cellStyle name="Ausgabe 2 13" xfId="39649" hidden="1"/>
    <cellStyle name="Ausgabe 2 13" xfId="39382" hidden="1"/>
    <cellStyle name="Ausgabe 2 13" xfId="39692" hidden="1"/>
    <cellStyle name="Ausgabe 2 13" xfId="39741" hidden="1"/>
    <cellStyle name="Ausgabe 2 13" xfId="39755" hidden="1"/>
    <cellStyle name="Ausgabe 2 13" xfId="39790" hidden="1"/>
    <cellStyle name="Ausgabe 2 13" xfId="39825" hidden="1"/>
    <cellStyle name="Ausgabe 2 13" xfId="39909" hidden="1"/>
    <cellStyle name="Ausgabe 2 13" xfId="39958" hidden="1"/>
    <cellStyle name="Ausgabe 2 13" xfId="39972" hidden="1"/>
    <cellStyle name="Ausgabe 2 13" xfId="40007" hidden="1"/>
    <cellStyle name="Ausgabe 2 13" xfId="40057" hidden="1"/>
    <cellStyle name="Ausgabe 2 13" xfId="40201" hidden="1"/>
    <cellStyle name="Ausgabe 2 13" xfId="40250" hidden="1"/>
    <cellStyle name="Ausgabe 2 13" xfId="40264" hidden="1"/>
    <cellStyle name="Ausgabe 2 13" xfId="40299" hidden="1"/>
    <cellStyle name="Ausgabe 2 13" xfId="40173" hidden="1"/>
    <cellStyle name="Ausgabe 2 13" xfId="40343" hidden="1"/>
    <cellStyle name="Ausgabe 2 13" xfId="40392" hidden="1"/>
    <cellStyle name="Ausgabe 2 13" xfId="40406" hidden="1"/>
    <cellStyle name="Ausgabe 2 13" xfId="40441" hidden="1"/>
    <cellStyle name="Ausgabe 2 13" xfId="40476" hidden="1"/>
    <cellStyle name="Ausgabe 2 13" xfId="40560" hidden="1"/>
    <cellStyle name="Ausgabe 2 13" xfId="40609" hidden="1"/>
    <cellStyle name="Ausgabe 2 13" xfId="40623" hidden="1"/>
    <cellStyle name="Ausgabe 2 13" xfId="40658" hidden="1"/>
    <cellStyle name="Ausgabe 2 13" xfId="40713" hidden="1"/>
    <cellStyle name="Ausgabe 2 13" xfId="40951" hidden="1"/>
    <cellStyle name="Ausgabe 2 13" xfId="41000" hidden="1"/>
    <cellStyle name="Ausgabe 2 13" xfId="41014" hidden="1"/>
    <cellStyle name="Ausgabe 2 13" xfId="41049" hidden="1"/>
    <cellStyle name="Ausgabe 2 13" xfId="41116" hidden="1"/>
    <cellStyle name="Ausgabe 2 13" xfId="41260" hidden="1"/>
    <cellStyle name="Ausgabe 2 13" xfId="41309" hidden="1"/>
    <cellStyle name="Ausgabe 2 13" xfId="41323" hidden="1"/>
    <cellStyle name="Ausgabe 2 13" xfId="41358" hidden="1"/>
    <cellStyle name="Ausgabe 2 13" xfId="41232" hidden="1"/>
    <cellStyle name="Ausgabe 2 13" xfId="41404" hidden="1"/>
    <cellStyle name="Ausgabe 2 13" xfId="41453" hidden="1"/>
    <cellStyle name="Ausgabe 2 13" xfId="41467" hidden="1"/>
    <cellStyle name="Ausgabe 2 13" xfId="41502" hidden="1"/>
    <cellStyle name="Ausgabe 2 13" xfId="40936" hidden="1"/>
    <cellStyle name="Ausgabe 2 13" xfId="41561" hidden="1"/>
    <cellStyle name="Ausgabe 2 13" xfId="41610" hidden="1"/>
    <cellStyle name="Ausgabe 2 13" xfId="41624" hidden="1"/>
    <cellStyle name="Ausgabe 2 13" xfId="41659" hidden="1"/>
    <cellStyle name="Ausgabe 2 13" xfId="41732" hidden="1"/>
    <cellStyle name="Ausgabe 2 13" xfId="41931" hidden="1"/>
    <cellStyle name="Ausgabe 2 13" xfId="41980" hidden="1"/>
    <cellStyle name="Ausgabe 2 13" xfId="41994" hidden="1"/>
    <cellStyle name="Ausgabe 2 13" xfId="42029" hidden="1"/>
    <cellStyle name="Ausgabe 2 13" xfId="41879" hidden="1"/>
    <cellStyle name="Ausgabe 2 13" xfId="42080" hidden="1"/>
    <cellStyle name="Ausgabe 2 13" xfId="42129" hidden="1"/>
    <cellStyle name="Ausgabe 2 13" xfId="42143" hidden="1"/>
    <cellStyle name="Ausgabe 2 13" xfId="42178" hidden="1"/>
    <cellStyle name="Ausgabe 2 13" xfId="41909" hidden="1"/>
    <cellStyle name="Ausgabe 2 13" xfId="42223" hidden="1"/>
    <cellStyle name="Ausgabe 2 13" xfId="42272" hidden="1"/>
    <cellStyle name="Ausgabe 2 13" xfId="42286" hidden="1"/>
    <cellStyle name="Ausgabe 2 13" xfId="42321" hidden="1"/>
    <cellStyle name="Ausgabe 2 13" xfId="42358" hidden="1"/>
    <cellStyle name="Ausgabe 2 13" xfId="42442" hidden="1"/>
    <cellStyle name="Ausgabe 2 13" xfId="42491" hidden="1"/>
    <cellStyle name="Ausgabe 2 13" xfId="42505" hidden="1"/>
    <cellStyle name="Ausgabe 2 13" xfId="42540" hidden="1"/>
    <cellStyle name="Ausgabe 2 13" xfId="42590" hidden="1"/>
    <cellStyle name="Ausgabe 2 13" xfId="42734" hidden="1"/>
    <cellStyle name="Ausgabe 2 13" xfId="42783" hidden="1"/>
    <cellStyle name="Ausgabe 2 13" xfId="42797" hidden="1"/>
    <cellStyle name="Ausgabe 2 13" xfId="42832" hidden="1"/>
    <cellStyle name="Ausgabe 2 13" xfId="42706" hidden="1"/>
    <cellStyle name="Ausgabe 2 13" xfId="42876" hidden="1"/>
    <cellStyle name="Ausgabe 2 13" xfId="42925" hidden="1"/>
    <cellStyle name="Ausgabe 2 13" xfId="42939" hidden="1"/>
    <cellStyle name="Ausgabe 2 13" xfId="42974" hidden="1"/>
    <cellStyle name="Ausgabe 2 13" xfId="41540" hidden="1"/>
    <cellStyle name="Ausgabe 2 13" xfId="43016" hidden="1"/>
    <cellStyle name="Ausgabe 2 13" xfId="43065" hidden="1"/>
    <cellStyle name="Ausgabe 2 13" xfId="43079" hidden="1"/>
    <cellStyle name="Ausgabe 2 13" xfId="43114" hidden="1"/>
    <cellStyle name="Ausgabe 2 13" xfId="43184" hidden="1"/>
    <cellStyle name="Ausgabe 2 13" xfId="43382" hidden="1"/>
    <cellStyle name="Ausgabe 2 13" xfId="43431" hidden="1"/>
    <cellStyle name="Ausgabe 2 13" xfId="43445" hidden="1"/>
    <cellStyle name="Ausgabe 2 13" xfId="43480" hidden="1"/>
    <cellStyle name="Ausgabe 2 13" xfId="43331" hidden="1"/>
    <cellStyle name="Ausgabe 2 13" xfId="43531" hidden="1"/>
    <cellStyle name="Ausgabe 2 13" xfId="43580" hidden="1"/>
    <cellStyle name="Ausgabe 2 13" xfId="43594" hidden="1"/>
    <cellStyle name="Ausgabe 2 13" xfId="43629" hidden="1"/>
    <cellStyle name="Ausgabe 2 13" xfId="43360" hidden="1"/>
    <cellStyle name="Ausgabe 2 13" xfId="43674" hidden="1"/>
    <cellStyle name="Ausgabe 2 13" xfId="43723" hidden="1"/>
    <cellStyle name="Ausgabe 2 13" xfId="43737" hidden="1"/>
    <cellStyle name="Ausgabe 2 13" xfId="43772" hidden="1"/>
    <cellStyle name="Ausgabe 2 13" xfId="43808" hidden="1"/>
    <cellStyle name="Ausgabe 2 13" xfId="43892" hidden="1"/>
    <cellStyle name="Ausgabe 2 13" xfId="43941" hidden="1"/>
    <cellStyle name="Ausgabe 2 13" xfId="43955" hidden="1"/>
    <cellStyle name="Ausgabe 2 13" xfId="43990" hidden="1"/>
    <cellStyle name="Ausgabe 2 13" xfId="44040" hidden="1"/>
    <cellStyle name="Ausgabe 2 13" xfId="44184" hidden="1"/>
    <cellStyle name="Ausgabe 2 13" xfId="44233" hidden="1"/>
    <cellStyle name="Ausgabe 2 13" xfId="44247" hidden="1"/>
    <cellStyle name="Ausgabe 2 13" xfId="44282" hidden="1"/>
    <cellStyle name="Ausgabe 2 13" xfId="44156" hidden="1"/>
    <cellStyle name="Ausgabe 2 13" xfId="44326" hidden="1"/>
    <cellStyle name="Ausgabe 2 13" xfId="44375" hidden="1"/>
    <cellStyle name="Ausgabe 2 13" xfId="44389" hidden="1"/>
    <cellStyle name="Ausgabe 2 13" xfId="44424" hidden="1"/>
    <cellStyle name="Ausgabe 2 13" xfId="40926" hidden="1"/>
    <cellStyle name="Ausgabe 2 13" xfId="44466" hidden="1"/>
    <cellStyle name="Ausgabe 2 13" xfId="44515" hidden="1"/>
    <cellStyle name="Ausgabe 2 13" xfId="44529" hidden="1"/>
    <cellStyle name="Ausgabe 2 13" xfId="44564" hidden="1"/>
    <cellStyle name="Ausgabe 2 13" xfId="44631" hidden="1"/>
    <cellStyle name="Ausgabe 2 13" xfId="44829" hidden="1"/>
    <cellStyle name="Ausgabe 2 13" xfId="44878" hidden="1"/>
    <cellStyle name="Ausgabe 2 13" xfId="44892" hidden="1"/>
    <cellStyle name="Ausgabe 2 13" xfId="44927" hidden="1"/>
    <cellStyle name="Ausgabe 2 13" xfId="44778" hidden="1"/>
    <cellStyle name="Ausgabe 2 13" xfId="44976" hidden="1"/>
    <cellStyle name="Ausgabe 2 13" xfId="45025" hidden="1"/>
    <cellStyle name="Ausgabe 2 13" xfId="45039" hidden="1"/>
    <cellStyle name="Ausgabe 2 13" xfId="45074" hidden="1"/>
    <cellStyle name="Ausgabe 2 13" xfId="44807" hidden="1"/>
    <cellStyle name="Ausgabe 2 13" xfId="45117" hidden="1"/>
    <cellStyle name="Ausgabe 2 13" xfId="45166" hidden="1"/>
    <cellStyle name="Ausgabe 2 13" xfId="45180" hidden="1"/>
    <cellStyle name="Ausgabe 2 13" xfId="45215" hidden="1"/>
    <cellStyle name="Ausgabe 2 13" xfId="45250" hidden="1"/>
    <cellStyle name="Ausgabe 2 13" xfId="45334" hidden="1"/>
    <cellStyle name="Ausgabe 2 13" xfId="45383" hidden="1"/>
    <cellStyle name="Ausgabe 2 13" xfId="45397" hidden="1"/>
    <cellStyle name="Ausgabe 2 13" xfId="45432" hidden="1"/>
    <cellStyle name="Ausgabe 2 13" xfId="45482" hidden="1"/>
    <cellStyle name="Ausgabe 2 13" xfId="45626" hidden="1"/>
    <cellStyle name="Ausgabe 2 13" xfId="45675" hidden="1"/>
    <cellStyle name="Ausgabe 2 13" xfId="45689" hidden="1"/>
    <cellStyle name="Ausgabe 2 13" xfId="45724" hidden="1"/>
    <cellStyle name="Ausgabe 2 13" xfId="45598" hidden="1"/>
    <cellStyle name="Ausgabe 2 13" xfId="45768" hidden="1"/>
    <cellStyle name="Ausgabe 2 13" xfId="45817" hidden="1"/>
    <cellStyle name="Ausgabe 2 13" xfId="45831" hidden="1"/>
    <cellStyle name="Ausgabe 2 13" xfId="45866" hidden="1"/>
    <cellStyle name="Ausgabe 2 13" xfId="45903" hidden="1"/>
    <cellStyle name="Ausgabe 2 13" xfId="46061" hidden="1"/>
    <cellStyle name="Ausgabe 2 13" xfId="46110" hidden="1"/>
    <cellStyle name="Ausgabe 2 13" xfId="46124" hidden="1"/>
    <cellStyle name="Ausgabe 2 13" xfId="46159" hidden="1"/>
    <cellStyle name="Ausgabe 2 13" xfId="46227" hidden="1"/>
    <cellStyle name="Ausgabe 2 13" xfId="46425" hidden="1"/>
    <cellStyle name="Ausgabe 2 13" xfId="46474" hidden="1"/>
    <cellStyle name="Ausgabe 2 13" xfId="46488" hidden="1"/>
    <cellStyle name="Ausgabe 2 13" xfId="46523" hidden="1"/>
    <cellStyle name="Ausgabe 2 13" xfId="46374" hidden="1"/>
    <cellStyle name="Ausgabe 2 13" xfId="46572" hidden="1"/>
    <cellStyle name="Ausgabe 2 13" xfId="46621" hidden="1"/>
    <cellStyle name="Ausgabe 2 13" xfId="46635" hidden="1"/>
    <cellStyle name="Ausgabe 2 13" xfId="46670" hidden="1"/>
    <cellStyle name="Ausgabe 2 13" xfId="46403" hidden="1"/>
    <cellStyle name="Ausgabe 2 13" xfId="46713" hidden="1"/>
    <cellStyle name="Ausgabe 2 13" xfId="46762" hidden="1"/>
    <cellStyle name="Ausgabe 2 13" xfId="46776" hidden="1"/>
    <cellStyle name="Ausgabe 2 13" xfId="46811" hidden="1"/>
    <cellStyle name="Ausgabe 2 13" xfId="46846" hidden="1"/>
    <cellStyle name="Ausgabe 2 13" xfId="46930" hidden="1"/>
    <cellStyle name="Ausgabe 2 13" xfId="46979" hidden="1"/>
    <cellStyle name="Ausgabe 2 13" xfId="46993" hidden="1"/>
    <cellStyle name="Ausgabe 2 13" xfId="47028" hidden="1"/>
    <cellStyle name="Ausgabe 2 13" xfId="47078" hidden="1"/>
    <cellStyle name="Ausgabe 2 13" xfId="47222" hidden="1"/>
    <cellStyle name="Ausgabe 2 13" xfId="47271" hidden="1"/>
    <cellStyle name="Ausgabe 2 13" xfId="47285" hidden="1"/>
    <cellStyle name="Ausgabe 2 13" xfId="47320" hidden="1"/>
    <cellStyle name="Ausgabe 2 13" xfId="47194" hidden="1"/>
    <cellStyle name="Ausgabe 2 13" xfId="47364" hidden="1"/>
    <cellStyle name="Ausgabe 2 13" xfId="47413" hidden="1"/>
    <cellStyle name="Ausgabe 2 13" xfId="47427" hidden="1"/>
    <cellStyle name="Ausgabe 2 13" xfId="47462" hidden="1"/>
    <cellStyle name="Ausgabe 2 13" xfId="46047" hidden="1"/>
    <cellStyle name="Ausgabe 2 13" xfId="47504" hidden="1"/>
    <cellStyle name="Ausgabe 2 13" xfId="47553" hidden="1"/>
    <cellStyle name="Ausgabe 2 13" xfId="47567" hidden="1"/>
    <cellStyle name="Ausgabe 2 13" xfId="47602" hidden="1"/>
    <cellStyle name="Ausgabe 2 13" xfId="47669" hidden="1"/>
    <cellStyle name="Ausgabe 2 13" xfId="47867" hidden="1"/>
    <cellStyle name="Ausgabe 2 13" xfId="47916" hidden="1"/>
    <cellStyle name="Ausgabe 2 13" xfId="47930" hidden="1"/>
    <cellStyle name="Ausgabe 2 13" xfId="47965" hidden="1"/>
    <cellStyle name="Ausgabe 2 13" xfId="47816" hidden="1"/>
    <cellStyle name="Ausgabe 2 13" xfId="48014" hidden="1"/>
    <cellStyle name="Ausgabe 2 13" xfId="48063" hidden="1"/>
    <cellStyle name="Ausgabe 2 13" xfId="48077" hidden="1"/>
    <cellStyle name="Ausgabe 2 13" xfId="48112" hidden="1"/>
    <cellStyle name="Ausgabe 2 13" xfId="47845" hidden="1"/>
    <cellStyle name="Ausgabe 2 13" xfId="48155" hidden="1"/>
    <cellStyle name="Ausgabe 2 13" xfId="48204" hidden="1"/>
    <cellStyle name="Ausgabe 2 13" xfId="48218" hidden="1"/>
    <cellStyle name="Ausgabe 2 13" xfId="48253" hidden="1"/>
    <cellStyle name="Ausgabe 2 13" xfId="48288" hidden="1"/>
    <cellStyle name="Ausgabe 2 13" xfId="48372" hidden="1"/>
    <cellStyle name="Ausgabe 2 13" xfId="48421" hidden="1"/>
    <cellStyle name="Ausgabe 2 13" xfId="48435" hidden="1"/>
    <cellStyle name="Ausgabe 2 13" xfId="48470" hidden="1"/>
    <cellStyle name="Ausgabe 2 13" xfId="48520" hidden="1"/>
    <cellStyle name="Ausgabe 2 13" xfId="48664" hidden="1"/>
    <cellStyle name="Ausgabe 2 13" xfId="48713" hidden="1"/>
    <cellStyle name="Ausgabe 2 13" xfId="48727" hidden="1"/>
    <cellStyle name="Ausgabe 2 13" xfId="48762" hidden="1"/>
    <cellStyle name="Ausgabe 2 13" xfId="48636" hidden="1"/>
    <cellStyle name="Ausgabe 2 13" xfId="48806" hidden="1"/>
    <cellStyle name="Ausgabe 2 13" xfId="48855" hidden="1"/>
    <cellStyle name="Ausgabe 2 13" xfId="48869" hidden="1"/>
    <cellStyle name="Ausgabe 2 13" xfId="48904" hidden="1"/>
    <cellStyle name="Ausgabe 2 13" xfId="48939" hidden="1"/>
    <cellStyle name="Ausgabe 2 13" xfId="49023" hidden="1"/>
    <cellStyle name="Ausgabe 2 13" xfId="49072" hidden="1"/>
    <cellStyle name="Ausgabe 2 13" xfId="49086" hidden="1"/>
    <cellStyle name="Ausgabe 2 13" xfId="49121" hidden="1"/>
    <cellStyle name="Ausgabe 2 13" xfId="49188" hidden="1"/>
    <cellStyle name="Ausgabe 2 13" xfId="49386" hidden="1"/>
    <cellStyle name="Ausgabe 2 13" xfId="49435" hidden="1"/>
    <cellStyle name="Ausgabe 2 13" xfId="49449" hidden="1"/>
    <cellStyle name="Ausgabe 2 13" xfId="49484" hidden="1"/>
    <cellStyle name="Ausgabe 2 13" xfId="49335" hidden="1"/>
    <cellStyle name="Ausgabe 2 13" xfId="49533" hidden="1"/>
    <cellStyle name="Ausgabe 2 13" xfId="49582" hidden="1"/>
    <cellStyle name="Ausgabe 2 13" xfId="49596" hidden="1"/>
    <cellStyle name="Ausgabe 2 13" xfId="49631" hidden="1"/>
    <cellStyle name="Ausgabe 2 13" xfId="49364" hidden="1"/>
    <cellStyle name="Ausgabe 2 13" xfId="49674" hidden="1"/>
    <cellStyle name="Ausgabe 2 13" xfId="49723" hidden="1"/>
    <cellStyle name="Ausgabe 2 13" xfId="49737" hidden="1"/>
    <cellStyle name="Ausgabe 2 13" xfId="49772" hidden="1"/>
    <cellStyle name="Ausgabe 2 13" xfId="49807" hidden="1"/>
    <cellStyle name="Ausgabe 2 13" xfId="49891" hidden="1"/>
    <cellStyle name="Ausgabe 2 13" xfId="49940" hidden="1"/>
    <cellStyle name="Ausgabe 2 13" xfId="49954" hidden="1"/>
    <cellStyle name="Ausgabe 2 13" xfId="49989" hidden="1"/>
    <cellStyle name="Ausgabe 2 13" xfId="50039" hidden="1"/>
    <cellStyle name="Ausgabe 2 13" xfId="50183" hidden="1"/>
    <cellStyle name="Ausgabe 2 13" xfId="50232" hidden="1"/>
    <cellStyle name="Ausgabe 2 13" xfId="50246" hidden="1"/>
    <cellStyle name="Ausgabe 2 13" xfId="50281" hidden="1"/>
    <cellStyle name="Ausgabe 2 13" xfId="50155" hidden="1"/>
    <cellStyle name="Ausgabe 2 13" xfId="50325" hidden="1"/>
    <cellStyle name="Ausgabe 2 13" xfId="50374" hidden="1"/>
    <cellStyle name="Ausgabe 2 13" xfId="50388" hidden="1"/>
    <cellStyle name="Ausgabe 2 13" xfId="50423" hidden="1"/>
    <cellStyle name="Ausgabe 2 13" xfId="50458" hidden="1"/>
    <cellStyle name="Ausgabe 2 13" xfId="50542" hidden="1"/>
    <cellStyle name="Ausgabe 2 13" xfId="50591" hidden="1"/>
    <cellStyle name="Ausgabe 2 13" xfId="50605" hidden="1"/>
    <cellStyle name="Ausgabe 2 13" xfId="50640" hidden="1"/>
    <cellStyle name="Ausgabe 2 13" xfId="50695" hidden="1"/>
    <cellStyle name="Ausgabe 2 13" xfId="50933" hidden="1"/>
    <cellStyle name="Ausgabe 2 13" xfId="50982" hidden="1"/>
    <cellStyle name="Ausgabe 2 13" xfId="50996" hidden="1"/>
    <cellStyle name="Ausgabe 2 13" xfId="51031" hidden="1"/>
    <cellStyle name="Ausgabe 2 13" xfId="51098" hidden="1"/>
    <cellStyle name="Ausgabe 2 13" xfId="51242" hidden="1"/>
    <cellStyle name="Ausgabe 2 13" xfId="51291" hidden="1"/>
    <cellStyle name="Ausgabe 2 13" xfId="51305" hidden="1"/>
    <cellStyle name="Ausgabe 2 13" xfId="51340" hidden="1"/>
    <cellStyle name="Ausgabe 2 13" xfId="51214" hidden="1"/>
    <cellStyle name="Ausgabe 2 13" xfId="51386" hidden="1"/>
    <cellStyle name="Ausgabe 2 13" xfId="51435" hidden="1"/>
    <cellStyle name="Ausgabe 2 13" xfId="51449" hidden="1"/>
    <cellStyle name="Ausgabe 2 13" xfId="51484" hidden="1"/>
    <cellStyle name="Ausgabe 2 13" xfId="50918" hidden="1"/>
    <cellStyle name="Ausgabe 2 13" xfId="51543" hidden="1"/>
    <cellStyle name="Ausgabe 2 13" xfId="51592" hidden="1"/>
    <cellStyle name="Ausgabe 2 13" xfId="51606" hidden="1"/>
    <cellStyle name="Ausgabe 2 13" xfId="51641" hidden="1"/>
    <cellStyle name="Ausgabe 2 13" xfId="51714" hidden="1"/>
    <cellStyle name="Ausgabe 2 13" xfId="51913" hidden="1"/>
    <cellStyle name="Ausgabe 2 13" xfId="51962" hidden="1"/>
    <cellStyle name="Ausgabe 2 13" xfId="51976" hidden="1"/>
    <cellStyle name="Ausgabe 2 13" xfId="52011" hidden="1"/>
    <cellStyle name="Ausgabe 2 13" xfId="51861" hidden="1"/>
    <cellStyle name="Ausgabe 2 13" xfId="52062" hidden="1"/>
    <cellStyle name="Ausgabe 2 13" xfId="52111" hidden="1"/>
    <cellStyle name="Ausgabe 2 13" xfId="52125" hidden="1"/>
    <cellStyle name="Ausgabe 2 13" xfId="52160" hidden="1"/>
    <cellStyle name="Ausgabe 2 13" xfId="51891" hidden="1"/>
    <cellStyle name="Ausgabe 2 13" xfId="52205" hidden="1"/>
    <cellStyle name="Ausgabe 2 13" xfId="52254" hidden="1"/>
    <cellStyle name="Ausgabe 2 13" xfId="52268" hidden="1"/>
    <cellStyle name="Ausgabe 2 13" xfId="52303" hidden="1"/>
    <cellStyle name="Ausgabe 2 13" xfId="52340" hidden="1"/>
    <cellStyle name="Ausgabe 2 13" xfId="52424" hidden="1"/>
    <cellStyle name="Ausgabe 2 13" xfId="52473" hidden="1"/>
    <cellStyle name="Ausgabe 2 13" xfId="52487" hidden="1"/>
    <cellStyle name="Ausgabe 2 13" xfId="52522" hidden="1"/>
    <cellStyle name="Ausgabe 2 13" xfId="52572" hidden="1"/>
    <cellStyle name="Ausgabe 2 13" xfId="52716" hidden="1"/>
    <cellStyle name="Ausgabe 2 13" xfId="52765" hidden="1"/>
    <cellStyle name="Ausgabe 2 13" xfId="52779" hidden="1"/>
    <cellStyle name="Ausgabe 2 13" xfId="52814" hidden="1"/>
    <cellStyle name="Ausgabe 2 13" xfId="52688" hidden="1"/>
    <cellStyle name="Ausgabe 2 13" xfId="52858" hidden="1"/>
    <cellStyle name="Ausgabe 2 13" xfId="52907" hidden="1"/>
    <cellStyle name="Ausgabe 2 13" xfId="52921" hidden="1"/>
    <cellStyle name="Ausgabe 2 13" xfId="52956" hidden="1"/>
    <cellStyle name="Ausgabe 2 13" xfId="51522" hidden="1"/>
    <cellStyle name="Ausgabe 2 13" xfId="52998" hidden="1"/>
    <cellStyle name="Ausgabe 2 13" xfId="53047" hidden="1"/>
    <cellStyle name="Ausgabe 2 13" xfId="53061" hidden="1"/>
    <cellStyle name="Ausgabe 2 13" xfId="53096" hidden="1"/>
    <cellStyle name="Ausgabe 2 13" xfId="53166" hidden="1"/>
    <cellStyle name="Ausgabe 2 13" xfId="53364" hidden="1"/>
    <cellStyle name="Ausgabe 2 13" xfId="53413" hidden="1"/>
    <cellStyle name="Ausgabe 2 13" xfId="53427" hidden="1"/>
    <cellStyle name="Ausgabe 2 13" xfId="53462" hidden="1"/>
    <cellStyle name="Ausgabe 2 13" xfId="53313" hidden="1"/>
    <cellStyle name="Ausgabe 2 13" xfId="53513" hidden="1"/>
    <cellStyle name="Ausgabe 2 13" xfId="53562" hidden="1"/>
    <cellStyle name="Ausgabe 2 13" xfId="53576" hidden="1"/>
    <cellStyle name="Ausgabe 2 13" xfId="53611" hidden="1"/>
    <cellStyle name="Ausgabe 2 13" xfId="53342" hidden="1"/>
    <cellStyle name="Ausgabe 2 13" xfId="53656" hidden="1"/>
    <cellStyle name="Ausgabe 2 13" xfId="53705" hidden="1"/>
    <cellStyle name="Ausgabe 2 13" xfId="53719" hidden="1"/>
    <cellStyle name="Ausgabe 2 13" xfId="53754" hidden="1"/>
    <cellStyle name="Ausgabe 2 13" xfId="53790" hidden="1"/>
    <cellStyle name="Ausgabe 2 13" xfId="53874" hidden="1"/>
    <cellStyle name="Ausgabe 2 13" xfId="53923" hidden="1"/>
    <cellStyle name="Ausgabe 2 13" xfId="53937" hidden="1"/>
    <cellStyle name="Ausgabe 2 13" xfId="53972" hidden="1"/>
    <cellStyle name="Ausgabe 2 13" xfId="54022" hidden="1"/>
    <cellStyle name="Ausgabe 2 13" xfId="54166" hidden="1"/>
    <cellStyle name="Ausgabe 2 13" xfId="54215" hidden="1"/>
    <cellStyle name="Ausgabe 2 13" xfId="54229" hidden="1"/>
    <cellStyle name="Ausgabe 2 13" xfId="54264" hidden="1"/>
    <cellStyle name="Ausgabe 2 13" xfId="54138" hidden="1"/>
    <cellStyle name="Ausgabe 2 13" xfId="54308" hidden="1"/>
    <cellStyle name="Ausgabe 2 13" xfId="54357" hidden="1"/>
    <cellStyle name="Ausgabe 2 13" xfId="54371" hidden="1"/>
    <cellStyle name="Ausgabe 2 13" xfId="54406" hidden="1"/>
    <cellStyle name="Ausgabe 2 13" xfId="50908" hidden="1"/>
    <cellStyle name="Ausgabe 2 13" xfId="54448" hidden="1"/>
    <cellStyle name="Ausgabe 2 13" xfId="54497" hidden="1"/>
    <cellStyle name="Ausgabe 2 13" xfId="54511" hidden="1"/>
    <cellStyle name="Ausgabe 2 13" xfId="54546" hidden="1"/>
    <cellStyle name="Ausgabe 2 13" xfId="54613" hidden="1"/>
    <cellStyle name="Ausgabe 2 13" xfId="54811" hidden="1"/>
    <cellStyle name="Ausgabe 2 13" xfId="54860" hidden="1"/>
    <cellStyle name="Ausgabe 2 13" xfId="54874" hidden="1"/>
    <cellStyle name="Ausgabe 2 13" xfId="54909" hidden="1"/>
    <cellStyle name="Ausgabe 2 13" xfId="54760" hidden="1"/>
    <cellStyle name="Ausgabe 2 13" xfId="54958" hidden="1"/>
    <cellStyle name="Ausgabe 2 13" xfId="55007" hidden="1"/>
    <cellStyle name="Ausgabe 2 13" xfId="55021" hidden="1"/>
    <cellStyle name="Ausgabe 2 13" xfId="55056" hidden="1"/>
    <cellStyle name="Ausgabe 2 13" xfId="54789" hidden="1"/>
    <cellStyle name="Ausgabe 2 13" xfId="55099" hidden="1"/>
    <cellStyle name="Ausgabe 2 13" xfId="55148" hidden="1"/>
    <cellStyle name="Ausgabe 2 13" xfId="55162" hidden="1"/>
    <cellStyle name="Ausgabe 2 13" xfId="55197" hidden="1"/>
    <cellStyle name="Ausgabe 2 13" xfId="55232" hidden="1"/>
    <cellStyle name="Ausgabe 2 13" xfId="55316" hidden="1"/>
    <cellStyle name="Ausgabe 2 13" xfId="55365" hidden="1"/>
    <cellStyle name="Ausgabe 2 13" xfId="55379" hidden="1"/>
    <cellStyle name="Ausgabe 2 13" xfId="55414" hidden="1"/>
    <cellStyle name="Ausgabe 2 13" xfId="55464" hidden="1"/>
    <cellStyle name="Ausgabe 2 13" xfId="55608" hidden="1"/>
    <cellStyle name="Ausgabe 2 13" xfId="55657" hidden="1"/>
    <cellStyle name="Ausgabe 2 13" xfId="55671" hidden="1"/>
    <cellStyle name="Ausgabe 2 13" xfId="55706" hidden="1"/>
    <cellStyle name="Ausgabe 2 13" xfId="55580" hidden="1"/>
    <cellStyle name="Ausgabe 2 13" xfId="55750" hidden="1"/>
    <cellStyle name="Ausgabe 2 13" xfId="55799" hidden="1"/>
    <cellStyle name="Ausgabe 2 13" xfId="55813" hidden="1"/>
    <cellStyle name="Ausgabe 2 13" xfId="55848" hidden="1"/>
    <cellStyle name="Ausgabe 2 13" xfId="55885" hidden="1"/>
    <cellStyle name="Ausgabe 2 13" xfId="56043" hidden="1"/>
    <cellStyle name="Ausgabe 2 13" xfId="56092" hidden="1"/>
    <cellStyle name="Ausgabe 2 13" xfId="56106" hidden="1"/>
    <cellStyle name="Ausgabe 2 13" xfId="56141" hidden="1"/>
    <cellStyle name="Ausgabe 2 13" xfId="56209" hidden="1"/>
    <cellStyle name="Ausgabe 2 13" xfId="56407" hidden="1"/>
    <cellStyle name="Ausgabe 2 13" xfId="56456" hidden="1"/>
    <cellStyle name="Ausgabe 2 13" xfId="56470" hidden="1"/>
    <cellStyle name="Ausgabe 2 13" xfId="56505" hidden="1"/>
    <cellStyle name="Ausgabe 2 13" xfId="56356" hidden="1"/>
    <cellStyle name="Ausgabe 2 13" xfId="56554" hidden="1"/>
    <cellStyle name="Ausgabe 2 13" xfId="56603" hidden="1"/>
    <cellStyle name="Ausgabe 2 13" xfId="56617" hidden="1"/>
    <cellStyle name="Ausgabe 2 13" xfId="56652" hidden="1"/>
    <cellStyle name="Ausgabe 2 13" xfId="56385" hidden="1"/>
    <cellStyle name="Ausgabe 2 13" xfId="56695" hidden="1"/>
    <cellStyle name="Ausgabe 2 13" xfId="56744" hidden="1"/>
    <cellStyle name="Ausgabe 2 13" xfId="56758" hidden="1"/>
    <cellStyle name="Ausgabe 2 13" xfId="56793" hidden="1"/>
    <cellStyle name="Ausgabe 2 13" xfId="56828" hidden="1"/>
    <cellStyle name="Ausgabe 2 13" xfId="56912" hidden="1"/>
    <cellStyle name="Ausgabe 2 13" xfId="56961" hidden="1"/>
    <cellStyle name="Ausgabe 2 13" xfId="56975" hidden="1"/>
    <cellStyle name="Ausgabe 2 13" xfId="57010" hidden="1"/>
    <cellStyle name="Ausgabe 2 13" xfId="57060" hidden="1"/>
    <cellStyle name="Ausgabe 2 13" xfId="57204" hidden="1"/>
    <cellStyle name="Ausgabe 2 13" xfId="57253" hidden="1"/>
    <cellStyle name="Ausgabe 2 13" xfId="57267" hidden="1"/>
    <cellStyle name="Ausgabe 2 13" xfId="57302" hidden="1"/>
    <cellStyle name="Ausgabe 2 13" xfId="57176" hidden="1"/>
    <cellStyle name="Ausgabe 2 13" xfId="57346" hidden="1"/>
    <cellStyle name="Ausgabe 2 13" xfId="57395" hidden="1"/>
    <cellStyle name="Ausgabe 2 13" xfId="57409" hidden="1"/>
    <cellStyle name="Ausgabe 2 13" xfId="57444" hidden="1"/>
    <cellStyle name="Ausgabe 2 13" xfId="56029" hidden="1"/>
    <cellStyle name="Ausgabe 2 13" xfId="57486" hidden="1"/>
    <cellStyle name="Ausgabe 2 13" xfId="57535" hidden="1"/>
    <cellStyle name="Ausgabe 2 13" xfId="57549" hidden="1"/>
    <cellStyle name="Ausgabe 2 13" xfId="57584" hidden="1"/>
    <cellStyle name="Ausgabe 2 13" xfId="57651" hidden="1"/>
    <cellStyle name="Ausgabe 2 13" xfId="57849" hidden="1"/>
    <cellStyle name="Ausgabe 2 13" xfId="57898" hidden="1"/>
    <cellStyle name="Ausgabe 2 13" xfId="57912" hidden="1"/>
    <cellStyle name="Ausgabe 2 13" xfId="57947" hidden="1"/>
    <cellStyle name="Ausgabe 2 13" xfId="57798" hidden="1"/>
    <cellStyle name="Ausgabe 2 13" xfId="57996" hidden="1"/>
    <cellStyle name="Ausgabe 2 13" xfId="58045" hidden="1"/>
    <cellStyle name="Ausgabe 2 13" xfId="58059" hidden="1"/>
    <cellStyle name="Ausgabe 2 13" xfId="58094" hidden="1"/>
    <cellStyle name="Ausgabe 2 13" xfId="57827" hidden="1"/>
    <cellStyle name="Ausgabe 2 13" xfId="58137" hidden="1"/>
    <cellStyle name="Ausgabe 2 13" xfId="58186" hidden="1"/>
    <cellStyle name="Ausgabe 2 13" xfId="58200" hidden="1"/>
    <cellStyle name="Ausgabe 2 13" xfId="58235" hidden="1"/>
    <cellStyle name="Ausgabe 2 13" xfId="58270" hidden="1"/>
    <cellStyle name="Ausgabe 2 13" xfId="58354" hidden="1"/>
    <cellStyle name="Ausgabe 2 13" xfId="58403" hidden="1"/>
    <cellStyle name="Ausgabe 2 13" xfId="58417" hidden="1"/>
    <cellStyle name="Ausgabe 2 13" xfId="58452" hidden="1"/>
    <cellStyle name="Ausgabe 2 13" xfId="58502" hidden="1"/>
    <cellStyle name="Ausgabe 2 13" xfId="58646" hidden="1"/>
    <cellStyle name="Ausgabe 2 13" xfId="58695" hidden="1"/>
    <cellStyle name="Ausgabe 2 13" xfId="58709" hidden="1"/>
    <cellStyle name="Ausgabe 2 13" xfId="58744" hidden="1"/>
    <cellStyle name="Ausgabe 2 13" xfId="58618" hidden="1"/>
    <cellStyle name="Ausgabe 2 13" xfId="58788" hidden="1"/>
    <cellStyle name="Ausgabe 2 13" xfId="58837" hidden="1"/>
    <cellStyle name="Ausgabe 2 13" xfId="58851" hidden="1"/>
    <cellStyle name="Ausgabe 2 13" xfId="58886" hidden="1"/>
    <cellStyle name="Ausgabe 2 14" xfId="129" hidden="1"/>
    <cellStyle name="Ausgabe 2 14" xfId="535" hidden="1"/>
    <cellStyle name="Ausgabe 2 14" xfId="582" hidden="1"/>
    <cellStyle name="Ausgabe 2 14" xfId="598" hidden="1"/>
    <cellStyle name="Ausgabe 2 14" xfId="633" hidden="1"/>
    <cellStyle name="Ausgabe 2 14" xfId="745" hidden="1"/>
    <cellStyle name="Ausgabe 2 14" xfId="943" hidden="1"/>
    <cellStyle name="Ausgabe 2 14" xfId="990" hidden="1"/>
    <cellStyle name="Ausgabe 2 14" xfId="1006" hidden="1"/>
    <cellStyle name="Ausgabe 2 14" xfId="1041" hidden="1"/>
    <cellStyle name="Ausgabe 2 14" xfId="890" hidden="1"/>
    <cellStyle name="Ausgabe 2 14" xfId="1090" hidden="1"/>
    <cellStyle name="Ausgabe 2 14" xfId="1137" hidden="1"/>
    <cellStyle name="Ausgabe 2 14" xfId="1153" hidden="1"/>
    <cellStyle name="Ausgabe 2 14" xfId="1188" hidden="1"/>
    <cellStyle name="Ausgabe 2 14" xfId="713" hidden="1"/>
    <cellStyle name="Ausgabe 2 14" xfId="1231" hidden="1"/>
    <cellStyle name="Ausgabe 2 14" xfId="1278" hidden="1"/>
    <cellStyle name="Ausgabe 2 14" xfId="1294" hidden="1"/>
    <cellStyle name="Ausgabe 2 14" xfId="1329" hidden="1"/>
    <cellStyle name="Ausgabe 2 14" xfId="1364" hidden="1"/>
    <cellStyle name="Ausgabe 2 14" xfId="1448" hidden="1"/>
    <cellStyle name="Ausgabe 2 14" xfId="1495" hidden="1"/>
    <cellStyle name="Ausgabe 2 14" xfId="1511" hidden="1"/>
    <cellStyle name="Ausgabe 2 14" xfId="1546" hidden="1"/>
    <cellStyle name="Ausgabe 2 14" xfId="1596" hidden="1"/>
    <cellStyle name="Ausgabe 2 14" xfId="1740" hidden="1"/>
    <cellStyle name="Ausgabe 2 14" xfId="1787" hidden="1"/>
    <cellStyle name="Ausgabe 2 14" xfId="1803" hidden="1"/>
    <cellStyle name="Ausgabe 2 14" xfId="1838" hidden="1"/>
    <cellStyle name="Ausgabe 2 14" xfId="1710" hidden="1"/>
    <cellStyle name="Ausgabe 2 14" xfId="1882" hidden="1"/>
    <cellStyle name="Ausgabe 2 14" xfId="1929" hidden="1"/>
    <cellStyle name="Ausgabe 2 14" xfId="1945" hidden="1"/>
    <cellStyle name="Ausgabe 2 14" xfId="1980" hidden="1"/>
    <cellStyle name="Ausgabe 2 14" xfId="2052" hidden="1"/>
    <cellStyle name="Ausgabe 2 14" xfId="2413" hidden="1"/>
    <cellStyle name="Ausgabe 2 14" xfId="2460" hidden="1"/>
    <cellStyle name="Ausgabe 2 14" xfId="2476" hidden="1"/>
    <cellStyle name="Ausgabe 2 14" xfId="2511" hidden="1"/>
    <cellStyle name="Ausgabe 2 14" xfId="2615" hidden="1"/>
    <cellStyle name="Ausgabe 2 14" xfId="2813" hidden="1"/>
    <cellStyle name="Ausgabe 2 14" xfId="2860" hidden="1"/>
    <cellStyle name="Ausgabe 2 14" xfId="2876" hidden="1"/>
    <cellStyle name="Ausgabe 2 14" xfId="2911" hidden="1"/>
    <cellStyle name="Ausgabe 2 14" xfId="2760" hidden="1"/>
    <cellStyle name="Ausgabe 2 14" xfId="2960" hidden="1"/>
    <cellStyle name="Ausgabe 2 14" xfId="3007" hidden="1"/>
    <cellStyle name="Ausgabe 2 14" xfId="3023" hidden="1"/>
    <cellStyle name="Ausgabe 2 14" xfId="3058" hidden="1"/>
    <cellStyle name="Ausgabe 2 14" xfId="2583" hidden="1"/>
    <cellStyle name="Ausgabe 2 14" xfId="3101" hidden="1"/>
    <cellStyle name="Ausgabe 2 14" xfId="3148" hidden="1"/>
    <cellStyle name="Ausgabe 2 14" xfId="3164" hidden="1"/>
    <cellStyle name="Ausgabe 2 14" xfId="3199" hidden="1"/>
    <cellStyle name="Ausgabe 2 14" xfId="3234" hidden="1"/>
    <cellStyle name="Ausgabe 2 14" xfId="3318" hidden="1"/>
    <cellStyle name="Ausgabe 2 14" xfId="3365" hidden="1"/>
    <cellStyle name="Ausgabe 2 14" xfId="3381" hidden="1"/>
    <cellStyle name="Ausgabe 2 14" xfId="3416" hidden="1"/>
    <cellStyle name="Ausgabe 2 14" xfId="3466" hidden="1"/>
    <cellStyle name="Ausgabe 2 14" xfId="3610" hidden="1"/>
    <cellStyle name="Ausgabe 2 14" xfId="3657" hidden="1"/>
    <cellStyle name="Ausgabe 2 14" xfId="3673" hidden="1"/>
    <cellStyle name="Ausgabe 2 14" xfId="3708" hidden="1"/>
    <cellStyle name="Ausgabe 2 14" xfId="3580" hidden="1"/>
    <cellStyle name="Ausgabe 2 14" xfId="3752" hidden="1"/>
    <cellStyle name="Ausgabe 2 14" xfId="3799" hidden="1"/>
    <cellStyle name="Ausgabe 2 14" xfId="3815" hidden="1"/>
    <cellStyle name="Ausgabe 2 14" xfId="3850" hidden="1"/>
    <cellStyle name="Ausgabe 2 14" xfId="2382" hidden="1"/>
    <cellStyle name="Ausgabe 2 14" xfId="3919" hidden="1"/>
    <cellStyle name="Ausgabe 2 14" xfId="3966" hidden="1"/>
    <cellStyle name="Ausgabe 2 14" xfId="3982" hidden="1"/>
    <cellStyle name="Ausgabe 2 14" xfId="4017" hidden="1"/>
    <cellStyle name="Ausgabe 2 14" xfId="4121" hidden="1"/>
    <cellStyle name="Ausgabe 2 14" xfId="4319" hidden="1"/>
    <cellStyle name="Ausgabe 2 14" xfId="4366" hidden="1"/>
    <cellStyle name="Ausgabe 2 14" xfId="4382" hidden="1"/>
    <cellStyle name="Ausgabe 2 14" xfId="4417" hidden="1"/>
    <cellStyle name="Ausgabe 2 14" xfId="4266" hidden="1"/>
    <cellStyle name="Ausgabe 2 14" xfId="4466" hidden="1"/>
    <cellStyle name="Ausgabe 2 14" xfId="4513" hidden="1"/>
    <cellStyle name="Ausgabe 2 14" xfId="4529" hidden="1"/>
    <cellStyle name="Ausgabe 2 14" xfId="4564" hidden="1"/>
    <cellStyle name="Ausgabe 2 14" xfId="4089" hidden="1"/>
    <cellStyle name="Ausgabe 2 14" xfId="4607" hidden="1"/>
    <cellStyle name="Ausgabe 2 14" xfId="4654" hidden="1"/>
    <cellStyle name="Ausgabe 2 14" xfId="4670" hidden="1"/>
    <cellStyle name="Ausgabe 2 14" xfId="4705" hidden="1"/>
    <cellStyle name="Ausgabe 2 14" xfId="4740" hidden="1"/>
    <cellStyle name="Ausgabe 2 14" xfId="4824" hidden="1"/>
    <cellStyle name="Ausgabe 2 14" xfId="4871" hidden="1"/>
    <cellStyle name="Ausgabe 2 14" xfId="4887" hidden="1"/>
    <cellStyle name="Ausgabe 2 14" xfId="4922" hidden="1"/>
    <cellStyle name="Ausgabe 2 14" xfId="4972" hidden="1"/>
    <cellStyle name="Ausgabe 2 14" xfId="5116" hidden="1"/>
    <cellStyle name="Ausgabe 2 14" xfId="5163" hidden="1"/>
    <cellStyle name="Ausgabe 2 14" xfId="5179" hidden="1"/>
    <cellStyle name="Ausgabe 2 14" xfId="5214" hidden="1"/>
    <cellStyle name="Ausgabe 2 14" xfId="5086" hidden="1"/>
    <cellStyle name="Ausgabe 2 14" xfId="5258" hidden="1"/>
    <cellStyle name="Ausgabe 2 14" xfId="5305" hidden="1"/>
    <cellStyle name="Ausgabe 2 14" xfId="5321" hidden="1"/>
    <cellStyle name="Ausgabe 2 14" xfId="5356" hidden="1"/>
    <cellStyle name="Ausgabe 2 14" xfId="3889" hidden="1"/>
    <cellStyle name="Ausgabe 2 14" xfId="5424" hidden="1"/>
    <cellStyle name="Ausgabe 2 14" xfId="5471" hidden="1"/>
    <cellStyle name="Ausgabe 2 14" xfId="5487" hidden="1"/>
    <cellStyle name="Ausgabe 2 14" xfId="5522" hidden="1"/>
    <cellStyle name="Ausgabe 2 14" xfId="5625" hidden="1"/>
    <cellStyle name="Ausgabe 2 14" xfId="5823" hidden="1"/>
    <cellStyle name="Ausgabe 2 14" xfId="5870" hidden="1"/>
    <cellStyle name="Ausgabe 2 14" xfId="5886" hidden="1"/>
    <cellStyle name="Ausgabe 2 14" xfId="5921" hidden="1"/>
    <cellStyle name="Ausgabe 2 14" xfId="5770" hidden="1"/>
    <cellStyle name="Ausgabe 2 14" xfId="5970" hidden="1"/>
    <cellStyle name="Ausgabe 2 14" xfId="6017" hidden="1"/>
    <cellStyle name="Ausgabe 2 14" xfId="6033" hidden="1"/>
    <cellStyle name="Ausgabe 2 14" xfId="6068" hidden="1"/>
    <cellStyle name="Ausgabe 2 14" xfId="5593" hidden="1"/>
    <cellStyle name="Ausgabe 2 14" xfId="6111" hidden="1"/>
    <cellStyle name="Ausgabe 2 14" xfId="6158" hidden="1"/>
    <cellStyle name="Ausgabe 2 14" xfId="6174" hidden="1"/>
    <cellStyle name="Ausgabe 2 14" xfId="6209" hidden="1"/>
    <cellStyle name="Ausgabe 2 14" xfId="6244" hidden="1"/>
    <cellStyle name="Ausgabe 2 14" xfId="6328" hidden="1"/>
    <cellStyle name="Ausgabe 2 14" xfId="6375" hidden="1"/>
    <cellStyle name="Ausgabe 2 14" xfId="6391" hidden="1"/>
    <cellStyle name="Ausgabe 2 14" xfId="6426" hidden="1"/>
    <cellStyle name="Ausgabe 2 14" xfId="6476" hidden="1"/>
    <cellStyle name="Ausgabe 2 14" xfId="6620" hidden="1"/>
    <cellStyle name="Ausgabe 2 14" xfId="6667" hidden="1"/>
    <cellStyle name="Ausgabe 2 14" xfId="6683" hidden="1"/>
    <cellStyle name="Ausgabe 2 14" xfId="6718" hidden="1"/>
    <cellStyle name="Ausgabe 2 14" xfId="6590" hidden="1"/>
    <cellStyle name="Ausgabe 2 14" xfId="6762" hidden="1"/>
    <cellStyle name="Ausgabe 2 14" xfId="6809" hidden="1"/>
    <cellStyle name="Ausgabe 2 14" xfId="6825" hidden="1"/>
    <cellStyle name="Ausgabe 2 14" xfId="6860" hidden="1"/>
    <cellStyle name="Ausgabe 2 14" xfId="5395" hidden="1"/>
    <cellStyle name="Ausgabe 2 14" xfId="6926" hidden="1"/>
    <cellStyle name="Ausgabe 2 14" xfId="6973" hidden="1"/>
    <cellStyle name="Ausgabe 2 14" xfId="6989" hidden="1"/>
    <cellStyle name="Ausgabe 2 14" xfId="7024" hidden="1"/>
    <cellStyle name="Ausgabe 2 14" xfId="7123" hidden="1"/>
    <cellStyle name="Ausgabe 2 14" xfId="7321" hidden="1"/>
    <cellStyle name="Ausgabe 2 14" xfId="7368" hidden="1"/>
    <cellStyle name="Ausgabe 2 14" xfId="7384" hidden="1"/>
    <cellStyle name="Ausgabe 2 14" xfId="7419" hidden="1"/>
    <cellStyle name="Ausgabe 2 14" xfId="7268" hidden="1"/>
    <cellStyle name="Ausgabe 2 14" xfId="7468" hidden="1"/>
    <cellStyle name="Ausgabe 2 14" xfId="7515" hidden="1"/>
    <cellStyle name="Ausgabe 2 14" xfId="7531" hidden="1"/>
    <cellStyle name="Ausgabe 2 14" xfId="7566" hidden="1"/>
    <cellStyle name="Ausgabe 2 14" xfId="7091" hidden="1"/>
    <cellStyle name="Ausgabe 2 14" xfId="7609" hidden="1"/>
    <cellStyle name="Ausgabe 2 14" xfId="7656" hidden="1"/>
    <cellStyle name="Ausgabe 2 14" xfId="7672" hidden="1"/>
    <cellStyle name="Ausgabe 2 14" xfId="7707" hidden="1"/>
    <cellStyle name="Ausgabe 2 14" xfId="7742" hidden="1"/>
    <cellStyle name="Ausgabe 2 14" xfId="7826" hidden="1"/>
    <cellStyle name="Ausgabe 2 14" xfId="7873" hidden="1"/>
    <cellStyle name="Ausgabe 2 14" xfId="7889" hidden="1"/>
    <cellStyle name="Ausgabe 2 14" xfId="7924" hidden="1"/>
    <cellStyle name="Ausgabe 2 14" xfId="7974" hidden="1"/>
    <cellStyle name="Ausgabe 2 14" xfId="8118" hidden="1"/>
    <cellStyle name="Ausgabe 2 14" xfId="8165" hidden="1"/>
    <cellStyle name="Ausgabe 2 14" xfId="8181" hidden="1"/>
    <cellStyle name="Ausgabe 2 14" xfId="8216" hidden="1"/>
    <cellStyle name="Ausgabe 2 14" xfId="8088" hidden="1"/>
    <cellStyle name="Ausgabe 2 14" xfId="8260" hidden="1"/>
    <cellStyle name="Ausgabe 2 14" xfId="8307" hidden="1"/>
    <cellStyle name="Ausgabe 2 14" xfId="8323" hidden="1"/>
    <cellStyle name="Ausgabe 2 14" xfId="8358" hidden="1"/>
    <cellStyle name="Ausgabe 2 14" xfId="6899" hidden="1"/>
    <cellStyle name="Ausgabe 2 14" xfId="8421" hidden="1"/>
    <cellStyle name="Ausgabe 2 14" xfId="8468" hidden="1"/>
    <cellStyle name="Ausgabe 2 14" xfId="8484" hidden="1"/>
    <cellStyle name="Ausgabe 2 14" xfId="8519" hidden="1"/>
    <cellStyle name="Ausgabe 2 14" xfId="8616" hidden="1"/>
    <cellStyle name="Ausgabe 2 14" xfId="8814" hidden="1"/>
    <cellStyle name="Ausgabe 2 14" xfId="8861" hidden="1"/>
    <cellStyle name="Ausgabe 2 14" xfId="8877" hidden="1"/>
    <cellStyle name="Ausgabe 2 14" xfId="8912" hidden="1"/>
    <cellStyle name="Ausgabe 2 14" xfId="8761" hidden="1"/>
    <cellStyle name="Ausgabe 2 14" xfId="8961" hidden="1"/>
    <cellStyle name="Ausgabe 2 14" xfId="9008" hidden="1"/>
    <cellStyle name="Ausgabe 2 14" xfId="9024" hidden="1"/>
    <cellStyle name="Ausgabe 2 14" xfId="9059" hidden="1"/>
    <cellStyle name="Ausgabe 2 14" xfId="8584" hidden="1"/>
    <cellStyle name="Ausgabe 2 14" xfId="9102" hidden="1"/>
    <cellStyle name="Ausgabe 2 14" xfId="9149" hidden="1"/>
    <cellStyle name="Ausgabe 2 14" xfId="9165" hidden="1"/>
    <cellStyle name="Ausgabe 2 14" xfId="9200" hidden="1"/>
    <cellStyle name="Ausgabe 2 14" xfId="9235" hidden="1"/>
    <cellStyle name="Ausgabe 2 14" xfId="9319" hidden="1"/>
    <cellStyle name="Ausgabe 2 14" xfId="9366" hidden="1"/>
    <cellStyle name="Ausgabe 2 14" xfId="9382" hidden="1"/>
    <cellStyle name="Ausgabe 2 14" xfId="9417" hidden="1"/>
    <cellStyle name="Ausgabe 2 14" xfId="9467" hidden="1"/>
    <cellStyle name="Ausgabe 2 14" xfId="9611" hidden="1"/>
    <cellStyle name="Ausgabe 2 14" xfId="9658" hidden="1"/>
    <cellStyle name="Ausgabe 2 14" xfId="9674" hidden="1"/>
    <cellStyle name="Ausgabe 2 14" xfId="9709" hidden="1"/>
    <cellStyle name="Ausgabe 2 14" xfId="9581" hidden="1"/>
    <cellStyle name="Ausgabe 2 14" xfId="9753" hidden="1"/>
    <cellStyle name="Ausgabe 2 14" xfId="9800" hidden="1"/>
    <cellStyle name="Ausgabe 2 14" xfId="9816" hidden="1"/>
    <cellStyle name="Ausgabe 2 14" xfId="9851" hidden="1"/>
    <cellStyle name="Ausgabe 2 14" xfId="8397" hidden="1"/>
    <cellStyle name="Ausgabe 2 14" xfId="9912" hidden="1"/>
    <cellStyle name="Ausgabe 2 14" xfId="9959" hidden="1"/>
    <cellStyle name="Ausgabe 2 14" xfId="9975" hidden="1"/>
    <cellStyle name="Ausgabe 2 14" xfId="10010" hidden="1"/>
    <cellStyle name="Ausgabe 2 14" xfId="10102" hidden="1"/>
    <cellStyle name="Ausgabe 2 14" xfId="10300" hidden="1"/>
    <cellStyle name="Ausgabe 2 14" xfId="10347" hidden="1"/>
    <cellStyle name="Ausgabe 2 14" xfId="10363" hidden="1"/>
    <cellStyle name="Ausgabe 2 14" xfId="10398" hidden="1"/>
    <cellStyle name="Ausgabe 2 14" xfId="10247" hidden="1"/>
    <cellStyle name="Ausgabe 2 14" xfId="10447" hidden="1"/>
    <cellStyle name="Ausgabe 2 14" xfId="10494" hidden="1"/>
    <cellStyle name="Ausgabe 2 14" xfId="10510" hidden="1"/>
    <cellStyle name="Ausgabe 2 14" xfId="10545" hidden="1"/>
    <cellStyle name="Ausgabe 2 14" xfId="10070" hidden="1"/>
    <cellStyle name="Ausgabe 2 14" xfId="10588" hidden="1"/>
    <cellStyle name="Ausgabe 2 14" xfId="10635" hidden="1"/>
    <cellStyle name="Ausgabe 2 14" xfId="10651" hidden="1"/>
    <cellStyle name="Ausgabe 2 14" xfId="10686" hidden="1"/>
    <cellStyle name="Ausgabe 2 14" xfId="10721" hidden="1"/>
    <cellStyle name="Ausgabe 2 14" xfId="10805" hidden="1"/>
    <cellStyle name="Ausgabe 2 14" xfId="10852" hidden="1"/>
    <cellStyle name="Ausgabe 2 14" xfId="10868" hidden="1"/>
    <cellStyle name="Ausgabe 2 14" xfId="10903" hidden="1"/>
    <cellStyle name="Ausgabe 2 14" xfId="10953" hidden="1"/>
    <cellStyle name="Ausgabe 2 14" xfId="11097" hidden="1"/>
    <cellStyle name="Ausgabe 2 14" xfId="11144" hidden="1"/>
    <cellStyle name="Ausgabe 2 14" xfId="11160" hidden="1"/>
    <cellStyle name="Ausgabe 2 14" xfId="11195" hidden="1"/>
    <cellStyle name="Ausgabe 2 14" xfId="11067" hidden="1"/>
    <cellStyle name="Ausgabe 2 14" xfId="11239" hidden="1"/>
    <cellStyle name="Ausgabe 2 14" xfId="11286" hidden="1"/>
    <cellStyle name="Ausgabe 2 14" xfId="11302" hidden="1"/>
    <cellStyle name="Ausgabe 2 14" xfId="11337" hidden="1"/>
    <cellStyle name="Ausgabe 2 14" xfId="9890" hidden="1"/>
    <cellStyle name="Ausgabe 2 14" xfId="11395" hidden="1"/>
    <cellStyle name="Ausgabe 2 14" xfId="11442" hidden="1"/>
    <cellStyle name="Ausgabe 2 14" xfId="11458" hidden="1"/>
    <cellStyle name="Ausgabe 2 14" xfId="11493" hidden="1"/>
    <cellStyle name="Ausgabe 2 14" xfId="11582" hidden="1"/>
    <cellStyle name="Ausgabe 2 14" xfId="11780" hidden="1"/>
    <cellStyle name="Ausgabe 2 14" xfId="11827" hidden="1"/>
    <cellStyle name="Ausgabe 2 14" xfId="11843" hidden="1"/>
    <cellStyle name="Ausgabe 2 14" xfId="11878" hidden="1"/>
    <cellStyle name="Ausgabe 2 14" xfId="11727" hidden="1"/>
    <cellStyle name="Ausgabe 2 14" xfId="11927" hidden="1"/>
    <cellStyle name="Ausgabe 2 14" xfId="11974" hidden="1"/>
    <cellStyle name="Ausgabe 2 14" xfId="11990" hidden="1"/>
    <cellStyle name="Ausgabe 2 14" xfId="12025" hidden="1"/>
    <cellStyle name="Ausgabe 2 14" xfId="11550" hidden="1"/>
    <cellStyle name="Ausgabe 2 14" xfId="12068" hidden="1"/>
    <cellStyle name="Ausgabe 2 14" xfId="12115" hidden="1"/>
    <cellStyle name="Ausgabe 2 14" xfId="12131" hidden="1"/>
    <cellStyle name="Ausgabe 2 14" xfId="12166" hidden="1"/>
    <cellStyle name="Ausgabe 2 14" xfId="12201" hidden="1"/>
    <cellStyle name="Ausgabe 2 14" xfId="12285" hidden="1"/>
    <cellStyle name="Ausgabe 2 14" xfId="12332" hidden="1"/>
    <cellStyle name="Ausgabe 2 14" xfId="12348" hidden="1"/>
    <cellStyle name="Ausgabe 2 14" xfId="12383" hidden="1"/>
    <cellStyle name="Ausgabe 2 14" xfId="12433" hidden="1"/>
    <cellStyle name="Ausgabe 2 14" xfId="12577" hidden="1"/>
    <cellStyle name="Ausgabe 2 14" xfId="12624" hidden="1"/>
    <cellStyle name="Ausgabe 2 14" xfId="12640" hidden="1"/>
    <cellStyle name="Ausgabe 2 14" xfId="12675" hidden="1"/>
    <cellStyle name="Ausgabe 2 14" xfId="12547" hidden="1"/>
    <cellStyle name="Ausgabe 2 14" xfId="12719" hidden="1"/>
    <cellStyle name="Ausgabe 2 14" xfId="12766" hidden="1"/>
    <cellStyle name="Ausgabe 2 14" xfId="12782" hidden="1"/>
    <cellStyle name="Ausgabe 2 14" xfId="12817" hidden="1"/>
    <cellStyle name="Ausgabe 2 14" xfId="11376" hidden="1"/>
    <cellStyle name="Ausgabe 2 14" xfId="12874" hidden="1"/>
    <cellStyle name="Ausgabe 2 14" xfId="12921" hidden="1"/>
    <cellStyle name="Ausgabe 2 14" xfId="12937" hidden="1"/>
    <cellStyle name="Ausgabe 2 14" xfId="12972" hidden="1"/>
    <cellStyle name="Ausgabe 2 14" xfId="13053" hidden="1"/>
    <cellStyle name="Ausgabe 2 14" xfId="13251" hidden="1"/>
    <cellStyle name="Ausgabe 2 14" xfId="13298" hidden="1"/>
    <cellStyle name="Ausgabe 2 14" xfId="13314" hidden="1"/>
    <cellStyle name="Ausgabe 2 14" xfId="13349" hidden="1"/>
    <cellStyle name="Ausgabe 2 14" xfId="13198" hidden="1"/>
    <cellStyle name="Ausgabe 2 14" xfId="13398" hidden="1"/>
    <cellStyle name="Ausgabe 2 14" xfId="13445" hidden="1"/>
    <cellStyle name="Ausgabe 2 14" xfId="13461" hidden="1"/>
    <cellStyle name="Ausgabe 2 14" xfId="13496" hidden="1"/>
    <cellStyle name="Ausgabe 2 14" xfId="13021" hidden="1"/>
    <cellStyle name="Ausgabe 2 14" xfId="13539" hidden="1"/>
    <cellStyle name="Ausgabe 2 14" xfId="13586" hidden="1"/>
    <cellStyle name="Ausgabe 2 14" xfId="13602" hidden="1"/>
    <cellStyle name="Ausgabe 2 14" xfId="13637" hidden="1"/>
    <cellStyle name="Ausgabe 2 14" xfId="13672" hidden="1"/>
    <cellStyle name="Ausgabe 2 14" xfId="13756" hidden="1"/>
    <cellStyle name="Ausgabe 2 14" xfId="13803" hidden="1"/>
    <cellStyle name="Ausgabe 2 14" xfId="13819" hidden="1"/>
    <cellStyle name="Ausgabe 2 14" xfId="13854" hidden="1"/>
    <cellStyle name="Ausgabe 2 14" xfId="13904" hidden="1"/>
    <cellStyle name="Ausgabe 2 14" xfId="14048" hidden="1"/>
    <cellStyle name="Ausgabe 2 14" xfId="14095" hidden="1"/>
    <cellStyle name="Ausgabe 2 14" xfId="14111" hidden="1"/>
    <cellStyle name="Ausgabe 2 14" xfId="14146" hidden="1"/>
    <cellStyle name="Ausgabe 2 14" xfId="14018" hidden="1"/>
    <cellStyle name="Ausgabe 2 14" xfId="14190" hidden="1"/>
    <cellStyle name="Ausgabe 2 14" xfId="14237" hidden="1"/>
    <cellStyle name="Ausgabe 2 14" xfId="14253" hidden="1"/>
    <cellStyle name="Ausgabe 2 14" xfId="14288" hidden="1"/>
    <cellStyle name="Ausgabe 2 14" xfId="12856" hidden="1"/>
    <cellStyle name="Ausgabe 2 14" xfId="14341" hidden="1"/>
    <cellStyle name="Ausgabe 2 14" xfId="14388" hidden="1"/>
    <cellStyle name="Ausgabe 2 14" xfId="14404" hidden="1"/>
    <cellStyle name="Ausgabe 2 14" xfId="14439" hidden="1"/>
    <cellStyle name="Ausgabe 2 14" xfId="14515" hidden="1"/>
    <cellStyle name="Ausgabe 2 14" xfId="14713" hidden="1"/>
    <cellStyle name="Ausgabe 2 14" xfId="14760" hidden="1"/>
    <cellStyle name="Ausgabe 2 14" xfId="14776" hidden="1"/>
    <cellStyle name="Ausgabe 2 14" xfId="14811" hidden="1"/>
    <cellStyle name="Ausgabe 2 14" xfId="14660" hidden="1"/>
    <cellStyle name="Ausgabe 2 14" xfId="14860" hidden="1"/>
    <cellStyle name="Ausgabe 2 14" xfId="14907" hidden="1"/>
    <cellStyle name="Ausgabe 2 14" xfId="14923" hidden="1"/>
    <cellStyle name="Ausgabe 2 14" xfId="14958" hidden="1"/>
    <cellStyle name="Ausgabe 2 14" xfId="14483" hidden="1"/>
    <cellStyle name="Ausgabe 2 14" xfId="15001" hidden="1"/>
    <cellStyle name="Ausgabe 2 14" xfId="15048" hidden="1"/>
    <cellStyle name="Ausgabe 2 14" xfId="15064" hidden="1"/>
    <cellStyle name="Ausgabe 2 14" xfId="15099" hidden="1"/>
    <cellStyle name="Ausgabe 2 14" xfId="15134" hidden="1"/>
    <cellStyle name="Ausgabe 2 14" xfId="15218" hidden="1"/>
    <cellStyle name="Ausgabe 2 14" xfId="15265" hidden="1"/>
    <cellStyle name="Ausgabe 2 14" xfId="15281" hidden="1"/>
    <cellStyle name="Ausgabe 2 14" xfId="15316" hidden="1"/>
    <cellStyle name="Ausgabe 2 14" xfId="15366" hidden="1"/>
    <cellStyle name="Ausgabe 2 14" xfId="15510" hidden="1"/>
    <cellStyle name="Ausgabe 2 14" xfId="15557" hidden="1"/>
    <cellStyle name="Ausgabe 2 14" xfId="15573" hidden="1"/>
    <cellStyle name="Ausgabe 2 14" xfId="15608" hidden="1"/>
    <cellStyle name="Ausgabe 2 14" xfId="15480" hidden="1"/>
    <cellStyle name="Ausgabe 2 14" xfId="15652" hidden="1"/>
    <cellStyle name="Ausgabe 2 14" xfId="15699" hidden="1"/>
    <cellStyle name="Ausgabe 2 14" xfId="15715" hidden="1"/>
    <cellStyle name="Ausgabe 2 14" xfId="15750" hidden="1"/>
    <cellStyle name="Ausgabe 2 14" xfId="14325" hidden="1"/>
    <cellStyle name="Ausgabe 2 14" xfId="15803" hidden="1"/>
    <cellStyle name="Ausgabe 2 14" xfId="15850" hidden="1"/>
    <cellStyle name="Ausgabe 2 14" xfId="15866" hidden="1"/>
    <cellStyle name="Ausgabe 2 14" xfId="15901" hidden="1"/>
    <cellStyle name="Ausgabe 2 14" xfId="15971" hidden="1"/>
    <cellStyle name="Ausgabe 2 14" xfId="16169" hidden="1"/>
    <cellStyle name="Ausgabe 2 14" xfId="16216" hidden="1"/>
    <cellStyle name="Ausgabe 2 14" xfId="16232" hidden="1"/>
    <cellStyle name="Ausgabe 2 14" xfId="16267" hidden="1"/>
    <cellStyle name="Ausgabe 2 14" xfId="16116" hidden="1"/>
    <cellStyle name="Ausgabe 2 14" xfId="16316" hidden="1"/>
    <cellStyle name="Ausgabe 2 14" xfId="16363" hidden="1"/>
    <cellStyle name="Ausgabe 2 14" xfId="16379" hidden="1"/>
    <cellStyle name="Ausgabe 2 14" xfId="16414" hidden="1"/>
    <cellStyle name="Ausgabe 2 14" xfId="15939" hidden="1"/>
    <cellStyle name="Ausgabe 2 14" xfId="16457" hidden="1"/>
    <cellStyle name="Ausgabe 2 14" xfId="16504" hidden="1"/>
    <cellStyle name="Ausgabe 2 14" xfId="16520" hidden="1"/>
    <cellStyle name="Ausgabe 2 14" xfId="16555" hidden="1"/>
    <cellStyle name="Ausgabe 2 14" xfId="16590" hidden="1"/>
    <cellStyle name="Ausgabe 2 14" xfId="16674" hidden="1"/>
    <cellStyle name="Ausgabe 2 14" xfId="16721" hidden="1"/>
    <cellStyle name="Ausgabe 2 14" xfId="16737" hidden="1"/>
    <cellStyle name="Ausgabe 2 14" xfId="16772" hidden="1"/>
    <cellStyle name="Ausgabe 2 14" xfId="16822" hidden="1"/>
    <cellStyle name="Ausgabe 2 14" xfId="16966" hidden="1"/>
    <cellStyle name="Ausgabe 2 14" xfId="17013" hidden="1"/>
    <cellStyle name="Ausgabe 2 14" xfId="17029" hidden="1"/>
    <cellStyle name="Ausgabe 2 14" xfId="17064" hidden="1"/>
    <cellStyle name="Ausgabe 2 14" xfId="16936" hidden="1"/>
    <cellStyle name="Ausgabe 2 14" xfId="17108" hidden="1"/>
    <cellStyle name="Ausgabe 2 14" xfId="17155" hidden="1"/>
    <cellStyle name="Ausgabe 2 14" xfId="17171" hidden="1"/>
    <cellStyle name="Ausgabe 2 14" xfId="17206" hidden="1"/>
    <cellStyle name="Ausgabe 2 14" xfId="15787" hidden="1"/>
    <cellStyle name="Ausgabe 2 14" xfId="17248" hidden="1"/>
    <cellStyle name="Ausgabe 2 14" xfId="17295" hidden="1"/>
    <cellStyle name="Ausgabe 2 14" xfId="17311" hidden="1"/>
    <cellStyle name="Ausgabe 2 14" xfId="17346" hidden="1"/>
    <cellStyle name="Ausgabe 2 14" xfId="17413" hidden="1"/>
    <cellStyle name="Ausgabe 2 14" xfId="17611" hidden="1"/>
    <cellStyle name="Ausgabe 2 14" xfId="17658" hidden="1"/>
    <cellStyle name="Ausgabe 2 14" xfId="17674" hidden="1"/>
    <cellStyle name="Ausgabe 2 14" xfId="17709" hidden="1"/>
    <cellStyle name="Ausgabe 2 14" xfId="17558" hidden="1"/>
    <cellStyle name="Ausgabe 2 14" xfId="17758" hidden="1"/>
    <cellStyle name="Ausgabe 2 14" xfId="17805" hidden="1"/>
    <cellStyle name="Ausgabe 2 14" xfId="17821" hidden="1"/>
    <cellStyle name="Ausgabe 2 14" xfId="17856" hidden="1"/>
    <cellStyle name="Ausgabe 2 14" xfId="17381" hidden="1"/>
    <cellStyle name="Ausgabe 2 14" xfId="17899" hidden="1"/>
    <cellStyle name="Ausgabe 2 14" xfId="17946" hidden="1"/>
    <cellStyle name="Ausgabe 2 14" xfId="17962" hidden="1"/>
    <cellStyle name="Ausgabe 2 14" xfId="17997" hidden="1"/>
    <cellStyle name="Ausgabe 2 14" xfId="18032" hidden="1"/>
    <cellStyle name="Ausgabe 2 14" xfId="18116" hidden="1"/>
    <cellStyle name="Ausgabe 2 14" xfId="18163" hidden="1"/>
    <cellStyle name="Ausgabe 2 14" xfId="18179" hidden="1"/>
    <cellStyle name="Ausgabe 2 14" xfId="18214" hidden="1"/>
    <cellStyle name="Ausgabe 2 14" xfId="18264" hidden="1"/>
    <cellStyle name="Ausgabe 2 14" xfId="18408" hidden="1"/>
    <cellStyle name="Ausgabe 2 14" xfId="18455" hidden="1"/>
    <cellStyle name="Ausgabe 2 14" xfId="18471" hidden="1"/>
    <cellStyle name="Ausgabe 2 14" xfId="18506" hidden="1"/>
    <cellStyle name="Ausgabe 2 14" xfId="18378" hidden="1"/>
    <cellStyle name="Ausgabe 2 14" xfId="18550" hidden="1"/>
    <cellStyle name="Ausgabe 2 14" xfId="18597" hidden="1"/>
    <cellStyle name="Ausgabe 2 14" xfId="18613" hidden="1"/>
    <cellStyle name="Ausgabe 2 14" xfId="18648" hidden="1"/>
    <cellStyle name="Ausgabe 2 14" xfId="18881" hidden="1"/>
    <cellStyle name="Ausgabe 2 14" xfId="19048" hidden="1"/>
    <cellStyle name="Ausgabe 2 14" xfId="19095" hidden="1"/>
    <cellStyle name="Ausgabe 2 14" xfId="19111" hidden="1"/>
    <cellStyle name="Ausgabe 2 14" xfId="19146" hidden="1"/>
    <cellStyle name="Ausgabe 2 14" xfId="19220" hidden="1"/>
    <cellStyle name="Ausgabe 2 14" xfId="19418" hidden="1"/>
    <cellStyle name="Ausgabe 2 14" xfId="19465" hidden="1"/>
    <cellStyle name="Ausgabe 2 14" xfId="19481" hidden="1"/>
    <cellStyle name="Ausgabe 2 14" xfId="19516" hidden="1"/>
    <cellStyle name="Ausgabe 2 14" xfId="19365" hidden="1"/>
    <cellStyle name="Ausgabe 2 14" xfId="19565" hidden="1"/>
    <cellStyle name="Ausgabe 2 14" xfId="19612" hidden="1"/>
    <cellStyle name="Ausgabe 2 14" xfId="19628" hidden="1"/>
    <cellStyle name="Ausgabe 2 14" xfId="19663" hidden="1"/>
    <cellStyle name="Ausgabe 2 14" xfId="19188" hidden="1"/>
    <cellStyle name="Ausgabe 2 14" xfId="19706" hidden="1"/>
    <cellStyle name="Ausgabe 2 14" xfId="19753" hidden="1"/>
    <cellStyle name="Ausgabe 2 14" xfId="19769" hidden="1"/>
    <cellStyle name="Ausgabe 2 14" xfId="19804" hidden="1"/>
    <cellStyle name="Ausgabe 2 14" xfId="19839" hidden="1"/>
    <cellStyle name="Ausgabe 2 14" xfId="19923" hidden="1"/>
    <cellStyle name="Ausgabe 2 14" xfId="19970" hidden="1"/>
    <cellStyle name="Ausgabe 2 14" xfId="19986" hidden="1"/>
    <cellStyle name="Ausgabe 2 14" xfId="20021" hidden="1"/>
    <cellStyle name="Ausgabe 2 14" xfId="20071" hidden="1"/>
    <cellStyle name="Ausgabe 2 14" xfId="20215" hidden="1"/>
    <cellStyle name="Ausgabe 2 14" xfId="20262" hidden="1"/>
    <cellStyle name="Ausgabe 2 14" xfId="20278" hidden="1"/>
    <cellStyle name="Ausgabe 2 14" xfId="20313" hidden="1"/>
    <cellStyle name="Ausgabe 2 14" xfId="20185" hidden="1"/>
    <cellStyle name="Ausgabe 2 14" xfId="20357" hidden="1"/>
    <cellStyle name="Ausgabe 2 14" xfId="20404" hidden="1"/>
    <cellStyle name="Ausgabe 2 14" xfId="20420" hidden="1"/>
    <cellStyle name="Ausgabe 2 14" xfId="20455" hidden="1"/>
    <cellStyle name="Ausgabe 2 14" xfId="20490" hidden="1"/>
    <cellStyle name="Ausgabe 2 14" xfId="20574" hidden="1"/>
    <cellStyle name="Ausgabe 2 14" xfId="20621" hidden="1"/>
    <cellStyle name="Ausgabe 2 14" xfId="20637" hidden="1"/>
    <cellStyle name="Ausgabe 2 14" xfId="20672" hidden="1"/>
    <cellStyle name="Ausgabe 2 14" xfId="20727" hidden="1"/>
    <cellStyle name="Ausgabe 2 14" xfId="20965" hidden="1"/>
    <cellStyle name="Ausgabe 2 14" xfId="21012" hidden="1"/>
    <cellStyle name="Ausgabe 2 14" xfId="21028" hidden="1"/>
    <cellStyle name="Ausgabe 2 14" xfId="21063" hidden="1"/>
    <cellStyle name="Ausgabe 2 14" xfId="21130" hidden="1"/>
    <cellStyle name="Ausgabe 2 14" xfId="21274" hidden="1"/>
    <cellStyle name="Ausgabe 2 14" xfId="21321" hidden="1"/>
    <cellStyle name="Ausgabe 2 14" xfId="21337" hidden="1"/>
    <cellStyle name="Ausgabe 2 14" xfId="21372" hidden="1"/>
    <cellStyle name="Ausgabe 2 14" xfId="21244" hidden="1"/>
    <cellStyle name="Ausgabe 2 14" xfId="21418" hidden="1"/>
    <cellStyle name="Ausgabe 2 14" xfId="21465" hidden="1"/>
    <cellStyle name="Ausgabe 2 14" xfId="21481" hidden="1"/>
    <cellStyle name="Ausgabe 2 14" xfId="21516" hidden="1"/>
    <cellStyle name="Ausgabe 2 14" xfId="20948" hidden="1"/>
    <cellStyle name="Ausgabe 2 14" xfId="21575" hidden="1"/>
    <cellStyle name="Ausgabe 2 14" xfId="21622" hidden="1"/>
    <cellStyle name="Ausgabe 2 14" xfId="21638" hidden="1"/>
    <cellStyle name="Ausgabe 2 14" xfId="21673" hidden="1"/>
    <cellStyle name="Ausgabe 2 14" xfId="21746" hidden="1"/>
    <cellStyle name="Ausgabe 2 14" xfId="21945" hidden="1"/>
    <cellStyle name="Ausgabe 2 14" xfId="21992" hidden="1"/>
    <cellStyle name="Ausgabe 2 14" xfId="22008" hidden="1"/>
    <cellStyle name="Ausgabe 2 14" xfId="22043" hidden="1"/>
    <cellStyle name="Ausgabe 2 14" xfId="21891" hidden="1"/>
    <cellStyle name="Ausgabe 2 14" xfId="22094" hidden="1"/>
    <cellStyle name="Ausgabe 2 14" xfId="22141" hidden="1"/>
    <cellStyle name="Ausgabe 2 14" xfId="22157" hidden="1"/>
    <cellStyle name="Ausgabe 2 14" xfId="22192" hidden="1"/>
    <cellStyle name="Ausgabe 2 14" xfId="21714" hidden="1"/>
    <cellStyle name="Ausgabe 2 14" xfId="22237" hidden="1"/>
    <cellStyle name="Ausgabe 2 14" xfId="22284" hidden="1"/>
    <cellStyle name="Ausgabe 2 14" xfId="22300" hidden="1"/>
    <cellStyle name="Ausgabe 2 14" xfId="22335" hidden="1"/>
    <cellStyle name="Ausgabe 2 14" xfId="22372" hidden="1"/>
    <cellStyle name="Ausgabe 2 14" xfId="22456" hidden="1"/>
    <cellStyle name="Ausgabe 2 14" xfId="22503" hidden="1"/>
    <cellStyle name="Ausgabe 2 14" xfId="22519" hidden="1"/>
    <cellStyle name="Ausgabe 2 14" xfId="22554" hidden="1"/>
    <cellStyle name="Ausgabe 2 14" xfId="22604" hidden="1"/>
    <cellStyle name="Ausgabe 2 14" xfId="22748" hidden="1"/>
    <cellStyle name="Ausgabe 2 14" xfId="22795" hidden="1"/>
    <cellStyle name="Ausgabe 2 14" xfId="22811" hidden="1"/>
    <cellStyle name="Ausgabe 2 14" xfId="22846" hidden="1"/>
    <cellStyle name="Ausgabe 2 14" xfId="22718" hidden="1"/>
    <cellStyle name="Ausgabe 2 14" xfId="22890" hidden="1"/>
    <cellStyle name="Ausgabe 2 14" xfId="22937" hidden="1"/>
    <cellStyle name="Ausgabe 2 14" xfId="22953" hidden="1"/>
    <cellStyle name="Ausgabe 2 14" xfId="22988" hidden="1"/>
    <cellStyle name="Ausgabe 2 14" xfId="21552" hidden="1"/>
    <cellStyle name="Ausgabe 2 14" xfId="23030" hidden="1"/>
    <cellStyle name="Ausgabe 2 14" xfId="23077" hidden="1"/>
    <cellStyle name="Ausgabe 2 14" xfId="23093" hidden="1"/>
    <cellStyle name="Ausgabe 2 14" xfId="23128" hidden="1"/>
    <cellStyle name="Ausgabe 2 14" xfId="23199" hidden="1"/>
    <cellStyle name="Ausgabe 2 14" xfId="23397" hidden="1"/>
    <cellStyle name="Ausgabe 2 14" xfId="23444" hidden="1"/>
    <cellStyle name="Ausgabe 2 14" xfId="23460" hidden="1"/>
    <cellStyle name="Ausgabe 2 14" xfId="23495" hidden="1"/>
    <cellStyle name="Ausgabe 2 14" xfId="23344" hidden="1"/>
    <cellStyle name="Ausgabe 2 14" xfId="23546" hidden="1"/>
    <cellStyle name="Ausgabe 2 14" xfId="23593" hidden="1"/>
    <cellStyle name="Ausgabe 2 14" xfId="23609" hidden="1"/>
    <cellStyle name="Ausgabe 2 14" xfId="23644" hidden="1"/>
    <cellStyle name="Ausgabe 2 14" xfId="23167" hidden="1"/>
    <cellStyle name="Ausgabe 2 14" xfId="23689" hidden="1"/>
    <cellStyle name="Ausgabe 2 14" xfId="23736" hidden="1"/>
    <cellStyle name="Ausgabe 2 14" xfId="23752" hidden="1"/>
    <cellStyle name="Ausgabe 2 14" xfId="23787" hidden="1"/>
    <cellStyle name="Ausgabe 2 14" xfId="23823" hidden="1"/>
    <cellStyle name="Ausgabe 2 14" xfId="23907" hidden="1"/>
    <cellStyle name="Ausgabe 2 14" xfId="23954" hidden="1"/>
    <cellStyle name="Ausgabe 2 14" xfId="23970" hidden="1"/>
    <cellStyle name="Ausgabe 2 14" xfId="24005" hidden="1"/>
    <cellStyle name="Ausgabe 2 14" xfId="24055" hidden="1"/>
    <cellStyle name="Ausgabe 2 14" xfId="24199" hidden="1"/>
    <cellStyle name="Ausgabe 2 14" xfId="24246" hidden="1"/>
    <cellStyle name="Ausgabe 2 14" xfId="24262" hidden="1"/>
    <cellStyle name="Ausgabe 2 14" xfId="24297" hidden="1"/>
    <cellStyle name="Ausgabe 2 14" xfId="24169" hidden="1"/>
    <cellStyle name="Ausgabe 2 14" xfId="24341" hidden="1"/>
    <cellStyle name="Ausgabe 2 14" xfId="24388" hidden="1"/>
    <cellStyle name="Ausgabe 2 14" xfId="24404" hidden="1"/>
    <cellStyle name="Ausgabe 2 14" xfId="24439" hidden="1"/>
    <cellStyle name="Ausgabe 2 14" xfId="20938" hidden="1"/>
    <cellStyle name="Ausgabe 2 14" xfId="24481" hidden="1"/>
    <cellStyle name="Ausgabe 2 14" xfId="24528" hidden="1"/>
    <cellStyle name="Ausgabe 2 14" xfId="24544" hidden="1"/>
    <cellStyle name="Ausgabe 2 14" xfId="24579" hidden="1"/>
    <cellStyle name="Ausgabe 2 14" xfId="24646" hidden="1"/>
    <cellStyle name="Ausgabe 2 14" xfId="24844" hidden="1"/>
    <cellStyle name="Ausgabe 2 14" xfId="24891" hidden="1"/>
    <cellStyle name="Ausgabe 2 14" xfId="24907" hidden="1"/>
    <cellStyle name="Ausgabe 2 14" xfId="24942" hidden="1"/>
    <cellStyle name="Ausgabe 2 14" xfId="24791" hidden="1"/>
    <cellStyle name="Ausgabe 2 14" xfId="24991" hidden="1"/>
    <cellStyle name="Ausgabe 2 14" xfId="25038" hidden="1"/>
    <cellStyle name="Ausgabe 2 14" xfId="25054" hidden="1"/>
    <cellStyle name="Ausgabe 2 14" xfId="25089" hidden="1"/>
    <cellStyle name="Ausgabe 2 14" xfId="24614" hidden="1"/>
    <cellStyle name="Ausgabe 2 14" xfId="25132" hidden="1"/>
    <cellStyle name="Ausgabe 2 14" xfId="25179" hidden="1"/>
    <cellStyle name="Ausgabe 2 14" xfId="25195" hidden="1"/>
    <cellStyle name="Ausgabe 2 14" xfId="25230" hidden="1"/>
    <cellStyle name="Ausgabe 2 14" xfId="25265" hidden="1"/>
    <cellStyle name="Ausgabe 2 14" xfId="25349" hidden="1"/>
    <cellStyle name="Ausgabe 2 14" xfId="25396" hidden="1"/>
    <cellStyle name="Ausgabe 2 14" xfId="25412" hidden="1"/>
    <cellStyle name="Ausgabe 2 14" xfId="25447" hidden="1"/>
    <cellStyle name="Ausgabe 2 14" xfId="25497" hidden="1"/>
    <cellStyle name="Ausgabe 2 14" xfId="25641" hidden="1"/>
    <cellStyle name="Ausgabe 2 14" xfId="25688" hidden="1"/>
    <cellStyle name="Ausgabe 2 14" xfId="25704" hidden="1"/>
    <cellStyle name="Ausgabe 2 14" xfId="25739" hidden="1"/>
    <cellStyle name="Ausgabe 2 14" xfId="25611" hidden="1"/>
    <cellStyle name="Ausgabe 2 14" xfId="25783" hidden="1"/>
    <cellStyle name="Ausgabe 2 14" xfId="25830" hidden="1"/>
    <cellStyle name="Ausgabe 2 14" xfId="25846" hidden="1"/>
    <cellStyle name="Ausgabe 2 14" xfId="25881" hidden="1"/>
    <cellStyle name="Ausgabe 2 14" xfId="25918" hidden="1"/>
    <cellStyle name="Ausgabe 2 14" xfId="26076" hidden="1"/>
    <cellStyle name="Ausgabe 2 14" xfId="26123" hidden="1"/>
    <cellStyle name="Ausgabe 2 14" xfId="26139" hidden="1"/>
    <cellStyle name="Ausgabe 2 14" xfId="26174" hidden="1"/>
    <cellStyle name="Ausgabe 2 14" xfId="26242" hidden="1"/>
    <cellStyle name="Ausgabe 2 14" xfId="26440" hidden="1"/>
    <cellStyle name="Ausgabe 2 14" xfId="26487" hidden="1"/>
    <cellStyle name="Ausgabe 2 14" xfId="26503" hidden="1"/>
    <cellStyle name="Ausgabe 2 14" xfId="26538" hidden="1"/>
    <cellStyle name="Ausgabe 2 14" xfId="26387" hidden="1"/>
    <cellStyle name="Ausgabe 2 14" xfId="26587" hidden="1"/>
    <cellStyle name="Ausgabe 2 14" xfId="26634" hidden="1"/>
    <cellStyle name="Ausgabe 2 14" xfId="26650" hidden="1"/>
    <cellStyle name="Ausgabe 2 14" xfId="26685" hidden="1"/>
    <cellStyle name="Ausgabe 2 14" xfId="26210" hidden="1"/>
    <cellStyle name="Ausgabe 2 14" xfId="26728" hidden="1"/>
    <cellStyle name="Ausgabe 2 14" xfId="26775" hidden="1"/>
    <cellStyle name="Ausgabe 2 14" xfId="26791" hidden="1"/>
    <cellStyle name="Ausgabe 2 14" xfId="26826" hidden="1"/>
    <cellStyle name="Ausgabe 2 14" xfId="26861" hidden="1"/>
    <cellStyle name="Ausgabe 2 14" xfId="26945" hidden="1"/>
    <cellStyle name="Ausgabe 2 14" xfId="26992" hidden="1"/>
    <cellStyle name="Ausgabe 2 14" xfId="27008" hidden="1"/>
    <cellStyle name="Ausgabe 2 14" xfId="27043" hidden="1"/>
    <cellStyle name="Ausgabe 2 14" xfId="27093" hidden="1"/>
    <cellStyle name="Ausgabe 2 14" xfId="27237" hidden="1"/>
    <cellStyle name="Ausgabe 2 14" xfId="27284" hidden="1"/>
    <cellStyle name="Ausgabe 2 14" xfId="27300" hidden="1"/>
    <cellStyle name="Ausgabe 2 14" xfId="27335" hidden="1"/>
    <cellStyle name="Ausgabe 2 14" xfId="27207" hidden="1"/>
    <cellStyle name="Ausgabe 2 14" xfId="27379" hidden="1"/>
    <cellStyle name="Ausgabe 2 14" xfId="27426" hidden="1"/>
    <cellStyle name="Ausgabe 2 14" xfId="27442" hidden="1"/>
    <cellStyle name="Ausgabe 2 14" xfId="27477" hidden="1"/>
    <cellStyle name="Ausgabe 2 14" xfId="26060" hidden="1"/>
    <cellStyle name="Ausgabe 2 14" xfId="27519" hidden="1"/>
    <cellStyle name="Ausgabe 2 14" xfId="27566" hidden="1"/>
    <cellStyle name="Ausgabe 2 14" xfId="27582" hidden="1"/>
    <cellStyle name="Ausgabe 2 14" xfId="27617" hidden="1"/>
    <cellStyle name="Ausgabe 2 14" xfId="27684" hidden="1"/>
    <cellStyle name="Ausgabe 2 14" xfId="27882" hidden="1"/>
    <cellStyle name="Ausgabe 2 14" xfId="27929" hidden="1"/>
    <cellStyle name="Ausgabe 2 14" xfId="27945" hidden="1"/>
    <cellStyle name="Ausgabe 2 14" xfId="27980" hidden="1"/>
    <cellStyle name="Ausgabe 2 14" xfId="27829" hidden="1"/>
    <cellStyle name="Ausgabe 2 14" xfId="28029" hidden="1"/>
    <cellStyle name="Ausgabe 2 14" xfId="28076" hidden="1"/>
    <cellStyle name="Ausgabe 2 14" xfId="28092" hidden="1"/>
    <cellStyle name="Ausgabe 2 14" xfId="28127" hidden="1"/>
    <cellStyle name="Ausgabe 2 14" xfId="27652" hidden="1"/>
    <cellStyle name="Ausgabe 2 14" xfId="28170" hidden="1"/>
    <cellStyle name="Ausgabe 2 14" xfId="28217" hidden="1"/>
    <cellStyle name="Ausgabe 2 14" xfId="28233" hidden="1"/>
    <cellStyle name="Ausgabe 2 14" xfId="28268" hidden="1"/>
    <cellStyle name="Ausgabe 2 14" xfId="28303" hidden="1"/>
    <cellStyle name="Ausgabe 2 14" xfId="28387" hidden="1"/>
    <cellStyle name="Ausgabe 2 14" xfId="28434" hidden="1"/>
    <cellStyle name="Ausgabe 2 14" xfId="28450" hidden="1"/>
    <cellStyle name="Ausgabe 2 14" xfId="28485" hidden="1"/>
    <cellStyle name="Ausgabe 2 14" xfId="28535" hidden="1"/>
    <cellStyle name="Ausgabe 2 14" xfId="28679" hidden="1"/>
    <cellStyle name="Ausgabe 2 14" xfId="28726" hidden="1"/>
    <cellStyle name="Ausgabe 2 14" xfId="28742" hidden="1"/>
    <cellStyle name="Ausgabe 2 14" xfId="28777" hidden="1"/>
    <cellStyle name="Ausgabe 2 14" xfId="28649" hidden="1"/>
    <cellStyle name="Ausgabe 2 14" xfId="28821" hidden="1"/>
    <cellStyle name="Ausgabe 2 14" xfId="28868" hidden="1"/>
    <cellStyle name="Ausgabe 2 14" xfId="28884" hidden="1"/>
    <cellStyle name="Ausgabe 2 14" xfId="28919" hidden="1"/>
    <cellStyle name="Ausgabe 2 14" xfId="28955" hidden="1"/>
    <cellStyle name="Ausgabe 2 14" xfId="29039" hidden="1"/>
    <cellStyle name="Ausgabe 2 14" xfId="29086" hidden="1"/>
    <cellStyle name="Ausgabe 2 14" xfId="29102" hidden="1"/>
    <cellStyle name="Ausgabe 2 14" xfId="29137" hidden="1"/>
    <cellStyle name="Ausgabe 2 14" xfId="29204" hidden="1"/>
    <cellStyle name="Ausgabe 2 14" xfId="29402" hidden="1"/>
    <cellStyle name="Ausgabe 2 14" xfId="29449" hidden="1"/>
    <cellStyle name="Ausgabe 2 14" xfId="29465" hidden="1"/>
    <cellStyle name="Ausgabe 2 14" xfId="29500" hidden="1"/>
    <cellStyle name="Ausgabe 2 14" xfId="29349" hidden="1"/>
    <cellStyle name="Ausgabe 2 14" xfId="29549" hidden="1"/>
    <cellStyle name="Ausgabe 2 14" xfId="29596" hidden="1"/>
    <cellStyle name="Ausgabe 2 14" xfId="29612" hidden="1"/>
    <cellStyle name="Ausgabe 2 14" xfId="29647" hidden="1"/>
    <cellStyle name="Ausgabe 2 14" xfId="29172" hidden="1"/>
    <cellStyle name="Ausgabe 2 14" xfId="29690" hidden="1"/>
    <cellStyle name="Ausgabe 2 14" xfId="29737" hidden="1"/>
    <cellStyle name="Ausgabe 2 14" xfId="29753" hidden="1"/>
    <cellStyle name="Ausgabe 2 14" xfId="29788" hidden="1"/>
    <cellStyle name="Ausgabe 2 14" xfId="29823" hidden="1"/>
    <cellStyle name="Ausgabe 2 14" xfId="29907" hidden="1"/>
    <cellStyle name="Ausgabe 2 14" xfId="29954" hidden="1"/>
    <cellStyle name="Ausgabe 2 14" xfId="29970" hidden="1"/>
    <cellStyle name="Ausgabe 2 14" xfId="30005" hidden="1"/>
    <cellStyle name="Ausgabe 2 14" xfId="30055" hidden="1"/>
    <cellStyle name="Ausgabe 2 14" xfId="30199" hidden="1"/>
    <cellStyle name="Ausgabe 2 14" xfId="30246" hidden="1"/>
    <cellStyle name="Ausgabe 2 14" xfId="30262" hidden="1"/>
    <cellStyle name="Ausgabe 2 14" xfId="30297" hidden="1"/>
    <cellStyle name="Ausgabe 2 14" xfId="30169" hidden="1"/>
    <cellStyle name="Ausgabe 2 14" xfId="30341" hidden="1"/>
    <cellStyle name="Ausgabe 2 14" xfId="30388" hidden="1"/>
    <cellStyle name="Ausgabe 2 14" xfId="30404" hidden="1"/>
    <cellStyle name="Ausgabe 2 14" xfId="30439" hidden="1"/>
    <cellStyle name="Ausgabe 2 14" xfId="30474" hidden="1"/>
    <cellStyle name="Ausgabe 2 14" xfId="30558" hidden="1"/>
    <cellStyle name="Ausgabe 2 14" xfId="30605" hidden="1"/>
    <cellStyle name="Ausgabe 2 14" xfId="30621" hidden="1"/>
    <cellStyle name="Ausgabe 2 14" xfId="30656" hidden="1"/>
    <cellStyle name="Ausgabe 2 14" xfId="30711" hidden="1"/>
    <cellStyle name="Ausgabe 2 14" xfId="30949" hidden="1"/>
    <cellStyle name="Ausgabe 2 14" xfId="30996" hidden="1"/>
    <cellStyle name="Ausgabe 2 14" xfId="31012" hidden="1"/>
    <cellStyle name="Ausgabe 2 14" xfId="31047" hidden="1"/>
    <cellStyle name="Ausgabe 2 14" xfId="31114" hidden="1"/>
    <cellStyle name="Ausgabe 2 14" xfId="31258" hidden="1"/>
    <cellStyle name="Ausgabe 2 14" xfId="31305" hidden="1"/>
    <cellStyle name="Ausgabe 2 14" xfId="31321" hidden="1"/>
    <cellStyle name="Ausgabe 2 14" xfId="31356" hidden="1"/>
    <cellStyle name="Ausgabe 2 14" xfId="31228" hidden="1"/>
    <cellStyle name="Ausgabe 2 14" xfId="31402" hidden="1"/>
    <cellStyle name="Ausgabe 2 14" xfId="31449" hidden="1"/>
    <cellStyle name="Ausgabe 2 14" xfId="31465" hidden="1"/>
    <cellStyle name="Ausgabe 2 14" xfId="31500" hidden="1"/>
    <cellStyle name="Ausgabe 2 14" xfId="30932" hidden="1"/>
    <cellStyle name="Ausgabe 2 14" xfId="31559" hidden="1"/>
    <cellStyle name="Ausgabe 2 14" xfId="31606" hidden="1"/>
    <cellStyle name="Ausgabe 2 14" xfId="31622" hidden="1"/>
    <cellStyle name="Ausgabe 2 14" xfId="31657" hidden="1"/>
    <cellStyle name="Ausgabe 2 14" xfId="31730" hidden="1"/>
    <cellStyle name="Ausgabe 2 14" xfId="31929" hidden="1"/>
    <cellStyle name="Ausgabe 2 14" xfId="31976" hidden="1"/>
    <cellStyle name="Ausgabe 2 14" xfId="31992" hidden="1"/>
    <cellStyle name="Ausgabe 2 14" xfId="32027" hidden="1"/>
    <cellStyle name="Ausgabe 2 14" xfId="31875" hidden="1"/>
    <cellStyle name="Ausgabe 2 14" xfId="32078" hidden="1"/>
    <cellStyle name="Ausgabe 2 14" xfId="32125" hidden="1"/>
    <cellStyle name="Ausgabe 2 14" xfId="32141" hidden="1"/>
    <cellStyle name="Ausgabe 2 14" xfId="32176" hidden="1"/>
    <cellStyle name="Ausgabe 2 14" xfId="31698" hidden="1"/>
    <cellStyle name="Ausgabe 2 14" xfId="32221" hidden="1"/>
    <cellStyle name="Ausgabe 2 14" xfId="32268" hidden="1"/>
    <cellStyle name="Ausgabe 2 14" xfId="32284" hidden="1"/>
    <cellStyle name="Ausgabe 2 14" xfId="32319" hidden="1"/>
    <cellStyle name="Ausgabe 2 14" xfId="32356" hidden="1"/>
    <cellStyle name="Ausgabe 2 14" xfId="32440" hidden="1"/>
    <cellStyle name="Ausgabe 2 14" xfId="32487" hidden="1"/>
    <cellStyle name="Ausgabe 2 14" xfId="32503" hidden="1"/>
    <cellStyle name="Ausgabe 2 14" xfId="32538" hidden="1"/>
    <cellStyle name="Ausgabe 2 14" xfId="32588" hidden="1"/>
    <cellStyle name="Ausgabe 2 14" xfId="32732" hidden="1"/>
    <cellStyle name="Ausgabe 2 14" xfId="32779" hidden="1"/>
    <cellStyle name="Ausgabe 2 14" xfId="32795" hidden="1"/>
    <cellStyle name="Ausgabe 2 14" xfId="32830" hidden="1"/>
    <cellStyle name="Ausgabe 2 14" xfId="32702" hidden="1"/>
    <cellStyle name="Ausgabe 2 14" xfId="32874" hidden="1"/>
    <cellStyle name="Ausgabe 2 14" xfId="32921" hidden="1"/>
    <cellStyle name="Ausgabe 2 14" xfId="32937" hidden="1"/>
    <cellStyle name="Ausgabe 2 14" xfId="32972" hidden="1"/>
    <cellStyle name="Ausgabe 2 14" xfId="31536" hidden="1"/>
    <cellStyle name="Ausgabe 2 14" xfId="33014" hidden="1"/>
    <cellStyle name="Ausgabe 2 14" xfId="33061" hidden="1"/>
    <cellStyle name="Ausgabe 2 14" xfId="33077" hidden="1"/>
    <cellStyle name="Ausgabe 2 14" xfId="33112" hidden="1"/>
    <cellStyle name="Ausgabe 2 14" xfId="33182" hidden="1"/>
    <cellStyle name="Ausgabe 2 14" xfId="33380" hidden="1"/>
    <cellStyle name="Ausgabe 2 14" xfId="33427" hidden="1"/>
    <cellStyle name="Ausgabe 2 14" xfId="33443" hidden="1"/>
    <cellStyle name="Ausgabe 2 14" xfId="33478" hidden="1"/>
    <cellStyle name="Ausgabe 2 14" xfId="33327" hidden="1"/>
    <cellStyle name="Ausgabe 2 14" xfId="33529" hidden="1"/>
    <cellStyle name="Ausgabe 2 14" xfId="33576" hidden="1"/>
    <cellStyle name="Ausgabe 2 14" xfId="33592" hidden="1"/>
    <cellStyle name="Ausgabe 2 14" xfId="33627" hidden="1"/>
    <cellStyle name="Ausgabe 2 14" xfId="33150" hidden="1"/>
    <cellStyle name="Ausgabe 2 14" xfId="33672" hidden="1"/>
    <cellStyle name="Ausgabe 2 14" xfId="33719" hidden="1"/>
    <cellStyle name="Ausgabe 2 14" xfId="33735" hidden="1"/>
    <cellStyle name="Ausgabe 2 14" xfId="33770" hidden="1"/>
    <cellStyle name="Ausgabe 2 14" xfId="33806" hidden="1"/>
    <cellStyle name="Ausgabe 2 14" xfId="33890" hidden="1"/>
    <cellStyle name="Ausgabe 2 14" xfId="33937" hidden="1"/>
    <cellStyle name="Ausgabe 2 14" xfId="33953" hidden="1"/>
    <cellStyle name="Ausgabe 2 14" xfId="33988" hidden="1"/>
    <cellStyle name="Ausgabe 2 14" xfId="34038" hidden="1"/>
    <cellStyle name="Ausgabe 2 14" xfId="34182" hidden="1"/>
    <cellStyle name="Ausgabe 2 14" xfId="34229" hidden="1"/>
    <cellStyle name="Ausgabe 2 14" xfId="34245" hidden="1"/>
    <cellStyle name="Ausgabe 2 14" xfId="34280" hidden="1"/>
    <cellStyle name="Ausgabe 2 14" xfId="34152" hidden="1"/>
    <cellStyle name="Ausgabe 2 14" xfId="34324" hidden="1"/>
    <cellStyle name="Ausgabe 2 14" xfId="34371" hidden="1"/>
    <cellStyle name="Ausgabe 2 14" xfId="34387" hidden="1"/>
    <cellStyle name="Ausgabe 2 14" xfId="34422" hidden="1"/>
    <cellStyle name="Ausgabe 2 14" xfId="30922" hidden="1"/>
    <cellStyle name="Ausgabe 2 14" xfId="34464" hidden="1"/>
    <cellStyle name="Ausgabe 2 14" xfId="34511" hidden="1"/>
    <cellStyle name="Ausgabe 2 14" xfId="34527" hidden="1"/>
    <cellStyle name="Ausgabe 2 14" xfId="34562" hidden="1"/>
    <cellStyle name="Ausgabe 2 14" xfId="34629" hidden="1"/>
    <cellStyle name="Ausgabe 2 14" xfId="34827" hidden="1"/>
    <cellStyle name="Ausgabe 2 14" xfId="34874" hidden="1"/>
    <cellStyle name="Ausgabe 2 14" xfId="34890" hidden="1"/>
    <cellStyle name="Ausgabe 2 14" xfId="34925" hidden="1"/>
    <cellStyle name="Ausgabe 2 14" xfId="34774" hidden="1"/>
    <cellStyle name="Ausgabe 2 14" xfId="34974" hidden="1"/>
    <cellStyle name="Ausgabe 2 14" xfId="35021" hidden="1"/>
    <cellStyle name="Ausgabe 2 14" xfId="35037" hidden="1"/>
    <cellStyle name="Ausgabe 2 14" xfId="35072" hidden="1"/>
    <cellStyle name="Ausgabe 2 14" xfId="34597" hidden="1"/>
    <cellStyle name="Ausgabe 2 14" xfId="35115" hidden="1"/>
    <cellStyle name="Ausgabe 2 14" xfId="35162" hidden="1"/>
    <cellStyle name="Ausgabe 2 14" xfId="35178" hidden="1"/>
    <cellStyle name="Ausgabe 2 14" xfId="35213" hidden="1"/>
    <cellStyle name="Ausgabe 2 14" xfId="35248" hidden="1"/>
    <cellStyle name="Ausgabe 2 14" xfId="35332" hidden="1"/>
    <cellStyle name="Ausgabe 2 14" xfId="35379" hidden="1"/>
    <cellStyle name="Ausgabe 2 14" xfId="35395" hidden="1"/>
    <cellStyle name="Ausgabe 2 14" xfId="35430" hidden="1"/>
    <cellStyle name="Ausgabe 2 14" xfId="35480" hidden="1"/>
    <cellStyle name="Ausgabe 2 14" xfId="35624" hidden="1"/>
    <cellStyle name="Ausgabe 2 14" xfId="35671" hidden="1"/>
    <cellStyle name="Ausgabe 2 14" xfId="35687" hidden="1"/>
    <cellStyle name="Ausgabe 2 14" xfId="35722" hidden="1"/>
    <cellStyle name="Ausgabe 2 14" xfId="35594" hidden="1"/>
    <cellStyle name="Ausgabe 2 14" xfId="35766" hidden="1"/>
    <cellStyle name="Ausgabe 2 14" xfId="35813" hidden="1"/>
    <cellStyle name="Ausgabe 2 14" xfId="35829" hidden="1"/>
    <cellStyle name="Ausgabe 2 14" xfId="35864" hidden="1"/>
    <cellStyle name="Ausgabe 2 14" xfId="35901" hidden="1"/>
    <cellStyle name="Ausgabe 2 14" xfId="36059" hidden="1"/>
    <cellStyle name="Ausgabe 2 14" xfId="36106" hidden="1"/>
    <cellStyle name="Ausgabe 2 14" xfId="36122" hidden="1"/>
    <cellStyle name="Ausgabe 2 14" xfId="36157" hidden="1"/>
    <cellStyle name="Ausgabe 2 14" xfId="36225" hidden="1"/>
    <cellStyle name="Ausgabe 2 14" xfId="36423" hidden="1"/>
    <cellStyle name="Ausgabe 2 14" xfId="36470" hidden="1"/>
    <cellStyle name="Ausgabe 2 14" xfId="36486" hidden="1"/>
    <cellStyle name="Ausgabe 2 14" xfId="36521" hidden="1"/>
    <cellStyle name="Ausgabe 2 14" xfId="36370" hidden="1"/>
    <cellStyle name="Ausgabe 2 14" xfId="36570" hidden="1"/>
    <cellStyle name="Ausgabe 2 14" xfId="36617" hidden="1"/>
    <cellStyle name="Ausgabe 2 14" xfId="36633" hidden="1"/>
    <cellStyle name="Ausgabe 2 14" xfId="36668" hidden="1"/>
    <cellStyle name="Ausgabe 2 14" xfId="36193" hidden="1"/>
    <cellStyle name="Ausgabe 2 14" xfId="36711" hidden="1"/>
    <cellStyle name="Ausgabe 2 14" xfId="36758" hidden="1"/>
    <cellStyle name="Ausgabe 2 14" xfId="36774" hidden="1"/>
    <cellStyle name="Ausgabe 2 14" xfId="36809" hidden="1"/>
    <cellStyle name="Ausgabe 2 14" xfId="36844" hidden="1"/>
    <cellStyle name="Ausgabe 2 14" xfId="36928" hidden="1"/>
    <cellStyle name="Ausgabe 2 14" xfId="36975" hidden="1"/>
    <cellStyle name="Ausgabe 2 14" xfId="36991" hidden="1"/>
    <cellStyle name="Ausgabe 2 14" xfId="37026" hidden="1"/>
    <cellStyle name="Ausgabe 2 14" xfId="37076" hidden="1"/>
    <cellStyle name="Ausgabe 2 14" xfId="37220" hidden="1"/>
    <cellStyle name="Ausgabe 2 14" xfId="37267" hidden="1"/>
    <cellStyle name="Ausgabe 2 14" xfId="37283" hidden="1"/>
    <cellStyle name="Ausgabe 2 14" xfId="37318" hidden="1"/>
    <cellStyle name="Ausgabe 2 14" xfId="37190" hidden="1"/>
    <cellStyle name="Ausgabe 2 14" xfId="37362" hidden="1"/>
    <cellStyle name="Ausgabe 2 14" xfId="37409" hidden="1"/>
    <cellStyle name="Ausgabe 2 14" xfId="37425" hidden="1"/>
    <cellStyle name="Ausgabe 2 14" xfId="37460" hidden="1"/>
    <cellStyle name="Ausgabe 2 14" xfId="36043" hidden="1"/>
    <cellStyle name="Ausgabe 2 14" xfId="37502" hidden="1"/>
    <cellStyle name="Ausgabe 2 14" xfId="37549" hidden="1"/>
    <cellStyle name="Ausgabe 2 14" xfId="37565" hidden="1"/>
    <cellStyle name="Ausgabe 2 14" xfId="37600" hidden="1"/>
    <cellStyle name="Ausgabe 2 14" xfId="37667" hidden="1"/>
    <cellStyle name="Ausgabe 2 14" xfId="37865" hidden="1"/>
    <cellStyle name="Ausgabe 2 14" xfId="37912" hidden="1"/>
    <cellStyle name="Ausgabe 2 14" xfId="37928" hidden="1"/>
    <cellStyle name="Ausgabe 2 14" xfId="37963" hidden="1"/>
    <cellStyle name="Ausgabe 2 14" xfId="37812" hidden="1"/>
    <cellStyle name="Ausgabe 2 14" xfId="38012" hidden="1"/>
    <cellStyle name="Ausgabe 2 14" xfId="38059" hidden="1"/>
    <cellStyle name="Ausgabe 2 14" xfId="38075" hidden="1"/>
    <cellStyle name="Ausgabe 2 14" xfId="38110" hidden="1"/>
    <cellStyle name="Ausgabe 2 14" xfId="37635" hidden="1"/>
    <cellStyle name="Ausgabe 2 14" xfId="38153" hidden="1"/>
    <cellStyle name="Ausgabe 2 14" xfId="38200" hidden="1"/>
    <cellStyle name="Ausgabe 2 14" xfId="38216" hidden="1"/>
    <cellStyle name="Ausgabe 2 14" xfId="38251" hidden="1"/>
    <cellStyle name="Ausgabe 2 14" xfId="38286" hidden="1"/>
    <cellStyle name="Ausgabe 2 14" xfId="38370" hidden="1"/>
    <cellStyle name="Ausgabe 2 14" xfId="38417" hidden="1"/>
    <cellStyle name="Ausgabe 2 14" xfId="38433" hidden="1"/>
    <cellStyle name="Ausgabe 2 14" xfId="38468" hidden="1"/>
    <cellStyle name="Ausgabe 2 14" xfId="38518" hidden="1"/>
    <cellStyle name="Ausgabe 2 14" xfId="38662" hidden="1"/>
    <cellStyle name="Ausgabe 2 14" xfId="38709" hidden="1"/>
    <cellStyle name="Ausgabe 2 14" xfId="38725" hidden="1"/>
    <cellStyle name="Ausgabe 2 14" xfId="38760" hidden="1"/>
    <cellStyle name="Ausgabe 2 14" xfId="38632" hidden="1"/>
    <cellStyle name="Ausgabe 2 14" xfId="38804" hidden="1"/>
    <cellStyle name="Ausgabe 2 14" xfId="38851" hidden="1"/>
    <cellStyle name="Ausgabe 2 14" xfId="38867" hidden="1"/>
    <cellStyle name="Ausgabe 2 14" xfId="38902" hidden="1"/>
    <cellStyle name="Ausgabe 2 14" xfId="38938" hidden="1"/>
    <cellStyle name="Ausgabe 2 14" xfId="39042" hidden="1"/>
    <cellStyle name="Ausgabe 2 14" xfId="39089" hidden="1"/>
    <cellStyle name="Ausgabe 2 14" xfId="39105" hidden="1"/>
    <cellStyle name="Ausgabe 2 14" xfId="39140" hidden="1"/>
    <cellStyle name="Ausgabe 2 14" xfId="39207" hidden="1"/>
    <cellStyle name="Ausgabe 2 14" xfId="39405" hidden="1"/>
    <cellStyle name="Ausgabe 2 14" xfId="39452" hidden="1"/>
    <cellStyle name="Ausgabe 2 14" xfId="39468" hidden="1"/>
    <cellStyle name="Ausgabe 2 14" xfId="39503" hidden="1"/>
    <cellStyle name="Ausgabe 2 14" xfId="39352" hidden="1"/>
    <cellStyle name="Ausgabe 2 14" xfId="39552" hidden="1"/>
    <cellStyle name="Ausgabe 2 14" xfId="39599" hidden="1"/>
    <cellStyle name="Ausgabe 2 14" xfId="39615" hidden="1"/>
    <cellStyle name="Ausgabe 2 14" xfId="39650" hidden="1"/>
    <cellStyle name="Ausgabe 2 14" xfId="39175" hidden="1"/>
    <cellStyle name="Ausgabe 2 14" xfId="39693" hidden="1"/>
    <cellStyle name="Ausgabe 2 14" xfId="39740" hidden="1"/>
    <cellStyle name="Ausgabe 2 14" xfId="39756" hidden="1"/>
    <cellStyle name="Ausgabe 2 14" xfId="39791" hidden="1"/>
    <cellStyle name="Ausgabe 2 14" xfId="39826" hidden="1"/>
    <cellStyle name="Ausgabe 2 14" xfId="39910" hidden="1"/>
    <cellStyle name="Ausgabe 2 14" xfId="39957" hidden="1"/>
    <cellStyle name="Ausgabe 2 14" xfId="39973" hidden="1"/>
    <cellStyle name="Ausgabe 2 14" xfId="40008" hidden="1"/>
    <cellStyle name="Ausgabe 2 14" xfId="40058" hidden="1"/>
    <cellStyle name="Ausgabe 2 14" xfId="40202" hidden="1"/>
    <cellStyle name="Ausgabe 2 14" xfId="40249" hidden="1"/>
    <cellStyle name="Ausgabe 2 14" xfId="40265" hidden="1"/>
    <cellStyle name="Ausgabe 2 14" xfId="40300" hidden="1"/>
    <cellStyle name="Ausgabe 2 14" xfId="40172" hidden="1"/>
    <cellStyle name="Ausgabe 2 14" xfId="40344" hidden="1"/>
    <cellStyle name="Ausgabe 2 14" xfId="40391" hidden="1"/>
    <cellStyle name="Ausgabe 2 14" xfId="40407" hidden="1"/>
    <cellStyle name="Ausgabe 2 14" xfId="40442" hidden="1"/>
    <cellStyle name="Ausgabe 2 14" xfId="40477" hidden="1"/>
    <cellStyle name="Ausgabe 2 14" xfId="40561" hidden="1"/>
    <cellStyle name="Ausgabe 2 14" xfId="40608" hidden="1"/>
    <cellStyle name="Ausgabe 2 14" xfId="40624" hidden="1"/>
    <cellStyle name="Ausgabe 2 14" xfId="40659" hidden="1"/>
    <cellStyle name="Ausgabe 2 14" xfId="40714" hidden="1"/>
    <cellStyle name="Ausgabe 2 14" xfId="40952" hidden="1"/>
    <cellStyle name="Ausgabe 2 14" xfId="40999" hidden="1"/>
    <cellStyle name="Ausgabe 2 14" xfId="41015" hidden="1"/>
    <cellStyle name="Ausgabe 2 14" xfId="41050" hidden="1"/>
    <cellStyle name="Ausgabe 2 14" xfId="41117" hidden="1"/>
    <cellStyle name="Ausgabe 2 14" xfId="41261" hidden="1"/>
    <cellStyle name="Ausgabe 2 14" xfId="41308" hidden="1"/>
    <cellStyle name="Ausgabe 2 14" xfId="41324" hidden="1"/>
    <cellStyle name="Ausgabe 2 14" xfId="41359" hidden="1"/>
    <cellStyle name="Ausgabe 2 14" xfId="41231" hidden="1"/>
    <cellStyle name="Ausgabe 2 14" xfId="41405" hidden="1"/>
    <cellStyle name="Ausgabe 2 14" xfId="41452" hidden="1"/>
    <cellStyle name="Ausgabe 2 14" xfId="41468" hidden="1"/>
    <cellStyle name="Ausgabe 2 14" xfId="41503" hidden="1"/>
    <cellStyle name="Ausgabe 2 14" xfId="40935" hidden="1"/>
    <cellStyle name="Ausgabe 2 14" xfId="41562" hidden="1"/>
    <cellStyle name="Ausgabe 2 14" xfId="41609" hidden="1"/>
    <cellStyle name="Ausgabe 2 14" xfId="41625" hidden="1"/>
    <cellStyle name="Ausgabe 2 14" xfId="41660" hidden="1"/>
    <cellStyle name="Ausgabe 2 14" xfId="41733" hidden="1"/>
    <cellStyle name="Ausgabe 2 14" xfId="41932" hidden="1"/>
    <cellStyle name="Ausgabe 2 14" xfId="41979" hidden="1"/>
    <cellStyle name="Ausgabe 2 14" xfId="41995" hidden="1"/>
    <cellStyle name="Ausgabe 2 14" xfId="42030" hidden="1"/>
    <cellStyle name="Ausgabe 2 14" xfId="41878" hidden="1"/>
    <cellStyle name="Ausgabe 2 14" xfId="42081" hidden="1"/>
    <cellStyle name="Ausgabe 2 14" xfId="42128" hidden="1"/>
    <cellStyle name="Ausgabe 2 14" xfId="42144" hidden="1"/>
    <cellStyle name="Ausgabe 2 14" xfId="42179" hidden="1"/>
    <cellStyle name="Ausgabe 2 14" xfId="41701" hidden="1"/>
    <cellStyle name="Ausgabe 2 14" xfId="42224" hidden="1"/>
    <cellStyle name="Ausgabe 2 14" xfId="42271" hidden="1"/>
    <cellStyle name="Ausgabe 2 14" xfId="42287" hidden="1"/>
    <cellStyle name="Ausgabe 2 14" xfId="42322" hidden="1"/>
    <cellStyle name="Ausgabe 2 14" xfId="42359" hidden="1"/>
    <cellStyle name="Ausgabe 2 14" xfId="42443" hidden="1"/>
    <cellStyle name="Ausgabe 2 14" xfId="42490" hidden="1"/>
    <cellStyle name="Ausgabe 2 14" xfId="42506" hidden="1"/>
    <cellStyle name="Ausgabe 2 14" xfId="42541" hidden="1"/>
    <cellStyle name="Ausgabe 2 14" xfId="42591" hidden="1"/>
    <cellStyle name="Ausgabe 2 14" xfId="42735" hidden="1"/>
    <cellStyle name="Ausgabe 2 14" xfId="42782" hidden="1"/>
    <cellStyle name="Ausgabe 2 14" xfId="42798" hidden="1"/>
    <cellStyle name="Ausgabe 2 14" xfId="42833" hidden="1"/>
    <cellStyle name="Ausgabe 2 14" xfId="42705" hidden="1"/>
    <cellStyle name="Ausgabe 2 14" xfId="42877" hidden="1"/>
    <cellStyle name="Ausgabe 2 14" xfId="42924" hidden="1"/>
    <cellStyle name="Ausgabe 2 14" xfId="42940" hidden="1"/>
    <cellStyle name="Ausgabe 2 14" xfId="42975" hidden="1"/>
    <cellStyle name="Ausgabe 2 14" xfId="41539" hidden="1"/>
    <cellStyle name="Ausgabe 2 14" xfId="43017" hidden="1"/>
    <cellStyle name="Ausgabe 2 14" xfId="43064" hidden="1"/>
    <cellStyle name="Ausgabe 2 14" xfId="43080" hidden="1"/>
    <cellStyle name="Ausgabe 2 14" xfId="43115" hidden="1"/>
    <cellStyle name="Ausgabe 2 14" xfId="43185" hidden="1"/>
    <cellStyle name="Ausgabe 2 14" xfId="43383" hidden="1"/>
    <cellStyle name="Ausgabe 2 14" xfId="43430" hidden="1"/>
    <cellStyle name="Ausgabe 2 14" xfId="43446" hidden="1"/>
    <cellStyle name="Ausgabe 2 14" xfId="43481" hidden="1"/>
    <cellStyle name="Ausgabe 2 14" xfId="43330" hidden="1"/>
    <cellStyle name="Ausgabe 2 14" xfId="43532" hidden="1"/>
    <cellStyle name="Ausgabe 2 14" xfId="43579" hidden="1"/>
    <cellStyle name="Ausgabe 2 14" xfId="43595" hidden="1"/>
    <cellStyle name="Ausgabe 2 14" xfId="43630" hidden="1"/>
    <cellStyle name="Ausgabe 2 14" xfId="43153" hidden="1"/>
    <cellStyle name="Ausgabe 2 14" xfId="43675" hidden="1"/>
    <cellStyle name="Ausgabe 2 14" xfId="43722" hidden="1"/>
    <cellStyle name="Ausgabe 2 14" xfId="43738" hidden="1"/>
    <cellStyle name="Ausgabe 2 14" xfId="43773" hidden="1"/>
    <cellStyle name="Ausgabe 2 14" xfId="43809" hidden="1"/>
    <cellStyle name="Ausgabe 2 14" xfId="43893" hidden="1"/>
    <cellStyle name="Ausgabe 2 14" xfId="43940" hidden="1"/>
    <cellStyle name="Ausgabe 2 14" xfId="43956" hidden="1"/>
    <cellStyle name="Ausgabe 2 14" xfId="43991" hidden="1"/>
    <cellStyle name="Ausgabe 2 14" xfId="44041" hidden="1"/>
    <cellStyle name="Ausgabe 2 14" xfId="44185" hidden="1"/>
    <cellStyle name="Ausgabe 2 14" xfId="44232" hidden="1"/>
    <cellStyle name="Ausgabe 2 14" xfId="44248" hidden="1"/>
    <cellStyle name="Ausgabe 2 14" xfId="44283" hidden="1"/>
    <cellStyle name="Ausgabe 2 14" xfId="44155" hidden="1"/>
    <cellStyle name="Ausgabe 2 14" xfId="44327" hidden="1"/>
    <cellStyle name="Ausgabe 2 14" xfId="44374" hidden="1"/>
    <cellStyle name="Ausgabe 2 14" xfId="44390" hidden="1"/>
    <cellStyle name="Ausgabe 2 14" xfId="44425" hidden="1"/>
    <cellStyle name="Ausgabe 2 14" xfId="40925" hidden="1"/>
    <cellStyle name="Ausgabe 2 14" xfId="44467" hidden="1"/>
    <cellStyle name="Ausgabe 2 14" xfId="44514" hidden="1"/>
    <cellStyle name="Ausgabe 2 14" xfId="44530" hidden="1"/>
    <cellStyle name="Ausgabe 2 14" xfId="44565" hidden="1"/>
    <cellStyle name="Ausgabe 2 14" xfId="44632" hidden="1"/>
    <cellStyle name="Ausgabe 2 14" xfId="44830" hidden="1"/>
    <cellStyle name="Ausgabe 2 14" xfId="44877" hidden="1"/>
    <cellStyle name="Ausgabe 2 14" xfId="44893" hidden="1"/>
    <cellStyle name="Ausgabe 2 14" xfId="44928" hidden="1"/>
    <cellStyle name="Ausgabe 2 14" xfId="44777" hidden="1"/>
    <cellStyle name="Ausgabe 2 14" xfId="44977" hidden="1"/>
    <cellStyle name="Ausgabe 2 14" xfId="45024" hidden="1"/>
    <cellStyle name="Ausgabe 2 14" xfId="45040" hidden="1"/>
    <cellStyle name="Ausgabe 2 14" xfId="45075" hidden="1"/>
    <cellStyle name="Ausgabe 2 14" xfId="44600" hidden="1"/>
    <cellStyle name="Ausgabe 2 14" xfId="45118" hidden="1"/>
    <cellStyle name="Ausgabe 2 14" xfId="45165" hidden="1"/>
    <cellStyle name="Ausgabe 2 14" xfId="45181" hidden="1"/>
    <cellStyle name="Ausgabe 2 14" xfId="45216" hidden="1"/>
    <cellStyle name="Ausgabe 2 14" xfId="45251" hidden="1"/>
    <cellStyle name="Ausgabe 2 14" xfId="45335" hidden="1"/>
    <cellStyle name="Ausgabe 2 14" xfId="45382" hidden="1"/>
    <cellStyle name="Ausgabe 2 14" xfId="45398" hidden="1"/>
    <cellStyle name="Ausgabe 2 14" xfId="45433" hidden="1"/>
    <cellStyle name="Ausgabe 2 14" xfId="45483" hidden="1"/>
    <cellStyle name="Ausgabe 2 14" xfId="45627" hidden="1"/>
    <cellStyle name="Ausgabe 2 14" xfId="45674" hidden="1"/>
    <cellStyle name="Ausgabe 2 14" xfId="45690" hidden="1"/>
    <cellStyle name="Ausgabe 2 14" xfId="45725" hidden="1"/>
    <cellStyle name="Ausgabe 2 14" xfId="45597" hidden="1"/>
    <cellStyle name="Ausgabe 2 14" xfId="45769" hidden="1"/>
    <cellStyle name="Ausgabe 2 14" xfId="45816" hidden="1"/>
    <cellStyle name="Ausgabe 2 14" xfId="45832" hidden="1"/>
    <cellStyle name="Ausgabe 2 14" xfId="45867" hidden="1"/>
    <cellStyle name="Ausgabe 2 14" xfId="45904" hidden="1"/>
    <cellStyle name="Ausgabe 2 14" xfId="46062" hidden="1"/>
    <cellStyle name="Ausgabe 2 14" xfId="46109" hidden="1"/>
    <cellStyle name="Ausgabe 2 14" xfId="46125" hidden="1"/>
    <cellStyle name="Ausgabe 2 14" xfId="46160" hidden="1"/>
    <cellStyle name="Ausgabe 2 14" xfId="46228" hidden="1"/>
    <cellStyle name="Ausgabe 2 14" xfId="46426" hidden="1"/>
    <cellStyle name="Ausgabe 2 14" xfId="46473" hidden="1"/>
    <cellStyle name="Ausgabe 2 14" xfId="46489" hidden="1"/>
    <cellStyle name="Ausgabe 2 14" xfId="46524" hidden="1"/>
    <cellStyle name="Ausgabe 2 14" xfId="46373" hidden="1"/>
    <cellStyle name="Ausgabe 2 14" xfId="46573" hidden="1"/>
    <cellStyle name="Ausgabe 2 14" xfId="46620" hidden="1"/>
    <cellStyle name="Ausgabe 2 14" xfId="46636" hidden="1"/>
    <cellStyle name="Ausgabe 2 14" xfId="46671" hidden="1"/>
    <cellStyle name="Ausgabe 2 14" xfId="46196" hidden="1"/>
    <cellStyle name="Ausgabe 2 14" xfId="46714" hidden="1"/>
    <cellStyle name="Ausgabe 2 14" xfId="46761" hidden="1"/>
    <cellStyle name="Ausgabe 2 14" xfId="46777" hidden="1"/>
    <cellStyle name="Ausgabe 2 14" xfId="46812" hidden="1"/>
    <cellStyle name="Ausgabe 2 14" xfId="46847" hidden="1"/>
    <cellStyle name="Ausgabe 2 14" xfId="46931" hidden="1"/>
    <cellStyle name="Ausgabe 2 14" xfId="46978" hidden="1"/>
    <cellStyle name="Ausgabe 2 14" xfId="46994" hidden="1"/>
    <cellStyle name="Ausgabe 2 14" xfId="47029" hidden="1"/>
    <cellStyle name="Ausgabe 2 14" xfId="47079" hidden="1"/>
    <cellStyle name="Ausgabe 2 14" xfId="47223" hidden="1"/>
    <cellStyle name="Ausgabe 2 14" xfId="47270" hidden="1"/>
    <cellStyle name="Ausgabe 2 14" xfId="47286" hidden="1"/>
    <cellStyle name="Ausgabe 2 14" xfId="47321" hidden="1"/>
    <cellStyle name="Ausgabe 2 14" xfId="47193" hidden="1"/>
    <cellStyle name="Ausgabe 2 14" xfId="47365" hidden="1"/>
    <cellStyle name="Ausgabe 2 14" xfId="47412" hidden="1"/>
    <cellStyle name="Ausgabe 2 14" xfId="47428" hidden="1"/>
    <cellStyle name="Ausgabe 2 14" xfId="47463" hidden="1"/>
    <cellStyle name="Ausgabe 2 14" xfId="46046" hidden="1"/>
    <cellStyle name="Ausgabe 2 14" xfId="47505" hidden="1"/>
    <cellStyle name="Ausgabe 2 14" xfId="47552" hidden="1"/>
    <cellStyle name="Ausgabe 2 14" xfId="47568" hidden="1"/>
    <cellStyle name="Ausgabe 2 14" xfId="47603" hidden="1"/>
    <cellStyle name="Ausgabe 2 14" xfId="47670" hidden="1"/>
    <cellStyle name="Ausgabe 2 14" xfId="47868" hidden="1"/>
    <cellStyle name="Ausgabe 2 14" xfId="47915" hidden="1"/>
    <cellStyle name="Ausgabe 2 14" xfId="47931" hidden="1"/>
    <cellStyle name="Ausgabe 2 14" xfId="47966" hidden="1"/>
    <cellStyle name="Ausgabe 2 14" xfId="47815" hidden="1"/>
    <cellStyle name="Ausgabe 2 14" xfId="48015" hidden="1"/>
    <cellStyle name="Ausgabe 2 14" xfId="48062" hidden="1"/>
    <cellStyle name="Ausgabe 2 14" xfId="48078" hidden="1"/>
    <cellStyle name="Ausgabe 2 14" xfId="48113" hidden="1"/>
    <cellStyle name="Ausgabe 2 14" xfId="47638" hidden="1"/>
    <cellStyle name="Ausgabe 2 14" xfId="48156" hidden="1"/>
    <cellStyle name="Ausgabe 2 14" xfId="48203" hidden="1"/>
    <cellStyle name="Ausgabe 2 14" xfId="48219" hidden="1"/>
    <cellStyle name="Ausgabe 2 14" xfId="48254" hidden="1"/>
    <cellStyle name="Ausgabe 2 14" xfId="48289" hidden="1"/>
    <cellStyle name="Ausgabe 2 14" xfId="48373" hidden="1"/>
    <cellStyle name="Ausgabe 2 14" xfId="48420" hidden="1"/>
    <cellStyle name="Ausgabe 2 14" xfId="48436" hidden="1"/>
    <cellStyle name="Ausgabe 2 14" xfId="48471" hidden="1"/>
    <cellStyle name="Ausgabe 2 14" xfId="48521" hidden="1"/>
    <cellStyle name="Ausgabe 2 14" xfId="48665" hidden="1"/>
    <cellStyle name="Ausgabe 2 14" xfId="48712" hidden="1"/>
    <cellStyle name="Ausgabe 2 14" xfId="48728" hidden="1"/>
    <cellStyle name="Ausgabe 2 14" xfId="48763" hidden="1"/>
    <cellStyle name="Ausgabe 2 14" xfId="48635" hidden="1"/>
    <cellStyle name="Ausgabe 2 14" xfId="48807" hidden="1"/>
    <cellStyle name="Ausgabe 2 14" xfId="48854" hidden="1"/>
    <cellStyle name="Ausgabe 2 14" xfId="48870" hidden="1"/>
    <cellStyle name="Ausgabe 2 14" xfId="48905" hidden="1"/>
    <cellStyle name="Ausgabe 2 14" xfId="48940" hidden="1"/>
    <cellStyle name="Ausgabe 2 14" xfId="49024" hidden="1"/>
    <cellStyle name="Ausgabe 2 14" xfId="49071" hidden="1"/>
    <cellStyle name="Ausgabe 2 14" xfId="49087" hidden="1"/>
    <cellStyle name="Ausgabe 2 14" xfId="49122" hidden="1"/>
    <cellStyle name="Ausgabe 2 14" xfId="49189" hidden="1"/>
    <cellStyle name="Ausgabe 2 14" xfId="49387" hidden="1"/>
    <cellStyle name="Ausgabe 2 14" xfId="49434" hidden="1"/>
    <cellStyle name="Ausgabe 2 14" xfId="49450" hidden="1"/>
    <cellStyle name="Ausgabe 2 14" xfId="49485" hidden="1"/>
    <cellStyle name="Ausgabe 2 14" xfId="49334" hidden="1"/>
    <cellStyle name="Ausgabe 2 14" xfId="49534" hidden="1"/>
    <cellStyle name="Ausgabe 2 14" xfId="49581" hidden="1"/>
    <cellStyle name="Ausgabe 2 14" xfId="49597" hidden="1"/>
    <cellStyle name="Ausgabe 2 14" xfId="49632" hidden="1"/>
    <cellStyle name="Ausgabe 2 14" xfId="49157" hidden="1"/>
    <cellStyle name="Ausgabe 2 14" xfId="49675" hidden="1"/>
    <cellStyle name="Ausgabe 2 14" xfId="49722" hidden="1"/>
    <cellStyle name="Ausgabe 2 14" xfId="49738" hidden="1"/>
    <cellStyle name="Ausgabe 2 14" xfId="49773" hidden="1"/>
    <cellStyle name="Ausgabe 2 14" xfId="49808" hidden="1"/>
    <cellStyle name="Ausgabe 2 14" xfId="49892" hidden="1"/>
    <cellStyle name="Ausgabe 2 14" xfId="49939" hidden="1"/>
    <cellStyle name="Ausgabe 2 14" xfId="49955" hidden="1"/>
    <cellStyle name="Ausgabe 2 14" xfId="49990" hidden="1"/>
    <cellStyle name="Ausgabe 2 14" xfId="50040" hidden="1"/>
    <cellStyle name="Ausgabe 2 14" xfId="50184" hidden="1"/>
    <cellStyle name="Ausgabe 2 14" xfId="50231" hidden="1"/>
    <cellStyle name="Ausgabe 2 14" xfId="50247" hidden="1"/>
    <cellStyle name="Ausgabe 2 14" xfId="50282" hidden="1"/>
    <cellStyle name="Ausgabe 2 14" xfId="50154" hidden="1"/>
    <cellStyle name="Ausgabe 2 14" xfId="50326" hidden="1"/>
    <cellStyle name="Ausgabe 2 14" xfId="50373" hidden="1"/>
    <cellStyle name="Ausgabe 2 14" xfId="50389" hidden="1"/>
    <cellStyle name="Ausgabe 2 14" xfId="50424" hidden="1"/>
    <cellStyle name="Ausgabe 2 14" xfId="50459" hidden="1"/>
    <cellStyle name="Ausgabe 2 14" xfId="50543" hidden="1"/>
    <cellStyle name="Ausgabe 2 14" xfId="50590" hidden="1"/>
    <cellStyle name="Ausgabe 2 14" xfId="50606" hidden="1"/>
    <cellStyle name="Ausgabe 2 14" xfId="50641" hidden="1"/>
    <cellStyle name="Ausgabe 2 14" xfId="50696" hidden="1"/>
    <cellStyle name="Ausgabe 2 14" xfId="50934" hidden="1"/>
    <cellStyle name="Ausgabe 2 14" xfId="50981" hidden="1"/>
    <cellStyle name="Ausgabe 2 14" xfId="50997" hidden="1"/>
    <cellStyle name="Ausgabe 2 14" xfId="51032" hidden="1"/>
    <cellStyle name="Ausgabe 2 14" xfId="51099" hidden="1"/>
    <cellStyle name="Ausgabe 2 14" xfId="51243" hidden="1"/>
    <cellStyle name="Ausgabe 2 14" xfId="51290" hidden="1"/>
    <cellStyle name="Ausgabe 2 14" xfId="51306" hidden="1"/>
    <cellStyle name="Ausgabe 2 14" xfId="51341" hidden="1"/>
    <cellStyle name="Ausgabe 2 14" xfId="51213" hidden="1"/>
    <cellStyle name="Ausgabe 2 14" xfId="51387" hidden="1"/>
    <cellStyle name="Ausgabe 2 14" xfId="51434" hidden="1"/>
    <cellStyle name="Ausgabe 2 14" xfId="51450" hidden="1"/>
    <cellStyle name="Ausgabe 2 14" xfId="51485" hidden="1"/>
    <cellStyle name="Ausgabe 2 14" xfId="50917" hidden="1"/>
    <cellStyle name="Ausgabe 2 14" xfId="51544" hidden="1"/>
    <cellStyle name="Ausgabe 2 14" xfId="51591" hidden="1"/>
    <cellStyle name="Ausgabe 2 14" xfId="51607" hidden="1"/>
    <cellStyle name="Ausgabe 2 14" xfId="51642" hidden="1"/>
    <cellStyle name="Ausgabe 2 14" xfId="51715" hidden="1"/>
    <cellStyle name="Ausgabe 2 14" xfId="51914" hidden="1"/>
    <cellStyle name="Ausgabe 2 14" xfId="51961" hidden="1"/>
    <cellStyle name="Ausgabe 2 14" xfId="51977" hidden="1"/>
    <cellStyle name="Ausgabe 2 14" xfId="52012" hidden="1"/>
    <cellStyle name="Ausgabe 2 14" xfId="51860" hidden="1"/>
    <cellStyle name="Ausgabe 2 14" xfId="52063" hidden="1"/>
    <cellStyle name="Ausgabe 2 14" xfId="52110" hidden="1"/>
    <cellStyle name="Ausgabe 2 14" xfId="52126" hidden="1"/>
    <cellStyle name="Ausgabe 2 14" xfId="52161" hidden="1"/>
    <cellStyle name="Ausgabe 2 14" xfId="51683" hidden="1"/>
    <cellStyle name="Ausgabe 2 14" xfId="52206" hidden="1"/>
    <cellStyle name="Ausgabe 2 14" xfId="52253" hidden="1"/>
    <cellStyle name="Ausgabe 2 14" xfId="52269" hidden="1"/>
    <cellStyle name="Ausgabe 2 14" xfId="52304" hidden="1"/>
    <cellStyle name="Ausgabe 2 14" xfId="52341" hidden="1"/>
    <cellStyle name="Ausgabe 2 14" xfId="52425" hidden="1"/>
    <cellStyle name="Ausgabe 2 14" xfId="52472" hidden="1"/>
    <cellStyle name="Ausgabe 2 14" xfId="52488" hidden="1"/>
    <cellStyle name="Ausgabe 2 14" xfId="52523" hidden="1"/>
    <cellStyle name="Ausgabe 2 14" xfId="52573" hidden="1"/>
    <cellStyle name="Ausgabe 2 14" xfId="52717" hidden="1"/>
    <cellStyle name="Ausgabe 2 14" xfId="52764" hidden="1"/>
    <cellStyle name="Ausgabe 2 14" xfId="52780" hidden="1"/>
    <cellStyle name="Ausgabe 2 14" xfId="52815" hidden="1"/>
    <cellStyle name="Ausgabe 2 14" xfId="52687" hidden="1"/>
    <cellStyle name="Ausgabe 2 14" xfId="52859" hidden="1"/>
    <cellStyle name="Ausgabe 2 14" xfId="52906" hidden="1"/>
    <cellStyle name="Ausgabe 2 14" xfId="52922" hidden="1"/>
    <cellStyle name="Ausgabe 2 14" xfId="52957" hidden="1"/>
    <cellStyle name="Ausgabe 2 14" xfId="51521" hidden="1"/>
    <cellStyle name="Ausgabe 2 14" xfId="52999" hidden="1"/>
    <cellStyle name="Ausgabe 2 14" xfId="53046" hidden="1"/>
    <cellStyle name="Ausgabe 2 14" xfId="53062" hidden="1"/>
    <cellStyle name="Ausgabe 2 14" xfId="53097" hidden="1"/>
    <cellStyle name="Ausgabe 2 14" xfId="53167" hidden="1"/>
    <cellStyle name="Ausgabe 2 14" xfId="53365" hidden="1"/>
    <cellStyle name="Ausgabe 2 14" xfId="53412" hidden="1"/>
    <cellStyle name="Ausgabe 2 14" xfId="53428" hidden="1"/>
    <cellStyle name="Ausgabe 2 14" xfId="53463" hidden="1"/>
    <cellStyle name="Ausgabe 2 14" xfId="53312" hidden="1"/>
    <cellStyle name="Ausgabe 2 14" xfId="53514" hidden="1"/>
    <cellStyle name="Ausgabe 2 14" xfId="53561" hidden="1"/>
    <cellStyle name="Ausgabe 2 14" xfId="53577" hidden="1"/>
    <cellStyle name="Ausgabe 2 14" xfId="53612" hidden="1"/>
    <cellStyle name="Ausgabe 2 14" xfId="53135" hidden="1"/>
    <cellStyle name="Ausgabe 2 14" xfId="53657" hidden="1"/>
    <cellStyle name="Ausgabe 2 14" xfId="53704" hidden="1"/>
    <cellStyle name="Ausgabe 2 14" xfId="53720" hidden="1"/>
    <cellStyle name="Ausgabe 2 14" xfId="53755" hidden="1"/>
    <cellStyle name="Ausgabe 2 14" xfId="53791" hidden="1"/>
    <cellStyle name="Ausgabe 2 14" xfId="53875" hidden="1"/>
    <cellStyle name="Ausgabe 2 14" xfId="53922" hidden="1"/>
    <cellStyle name="Ausgabe 2 14" xfId="53938" hidden="1"/>
    <cellStyle name="Ausgabe 2 14" xfId="53973" hidden="1"/>
    <cellStyle name="Ausgabe 2 14" xfId="54023" hidden="1"/>
    <cellStyle name="Ausgabe 2 14" xfId="54167" hidden="1"/>
    <cellStyle name="Ausgabe 2 14" xfId="54214" hidden="1"/>
    <cellStyle name="Ausgabe 2 14" xfId="54230" hidden="1"/>
    <cellStyle name="Ausgabe 2 14" xfId="54265" hidden="1"/>
    <cellStyle name="Ausgabe 2 14" xfId="54137" hidden="1"/>
    <cellStyle name="Ausgabe 2 14" xfId="54309" hidden="1"/>
    <cellStyle name="Ausgabe 2 14" xfId="54356" hidden="1"/>
    <cellStyle name="Ausgabe 2 14" xfId="54372" hidden="1"/>
    <cellStyle name="Ausgabe 2 14" xfId="54407" hidden="1"/>
    <cellStyle name="Ausgabe 2 14" xfId="50907" hidden="1"/>
    <cellStyle name="Ausgabe 2 14" xfId="54449" hidden="1"/>
    <cellStyle name="Ausgabe 2 14" xfId="54496" hidden="1"/>
    <cellStyle name="Ausgabe 2 14" xfId="54512" hidden="1"/>
    <cellStyle name="Ausgabe 2 14" xfId="54547" hidden="1"/>
    <cellStyle name="Ausgabe 2 14" xfId="54614" hidden="1"/>
    <cellStyle name="Ausgabe 2 14" xfId="54812" hidden="1"/>
    <cellStyle name="Ausgabe 2 14" xfId="54859" hidden="1"/>
    <cellStyle name="Ausgabe 2 14" xfId="54875" hidden="1"/>
    <cellStyle name="Ausgabe 2 14" xfId="54910" hidden="1"/>
    <cellStyle name="Ausgabe 2 14" xfId="54759" hidden="1"/>
    <cellStyle name="Ausgabe 2 14" xfId="54959" hidden="1"/>
    <cellStyle name="Ausgabe 2 14" xfId="55006" hidden="1"/>
    <cellStyle name="Ausgabe 2 14" xfId="55022" hidden="1"/>
    <cellStyle name="Ausgabe 2 14" xfId="55057" hidden="1"/>
    <cellStyle name="Ausgabe 2 14" xfId="54582" hidden="1"/>
    <cellStyle name="Ausgabe 2 14" xfId="55100" hidden="1"/>
    <cellStyle name="Ausgabe 2 14" xfId="55147" hidden="1"/>
    <cellStyle name="Ausgabe 2 14" xfId="55163" hidden="1"/>
    <cellStyle name="Ausgabe 2 14" xfId="55198" hidden="1"/>
    <cellStyle name="Ausgabe 2 14" xfId="55233" hidden="1"/>
    <cellStyle name="Ausgabe 2 14" xfId="55317" hidden="1"/>
    <cellStyle name="Ausgabe 2 14" xfId="55364" hidden="1"/>
    <cellStyle name="Ausgabe 2 14" xfId="55380" hidden="1"/>
    <cellStyle name="Ausgabe 2 14" xfId="55415" hidden="1"/>
    <cellStyle name="Ausgabe 2 14" xfId="55465" hidden="1"/>
    <cellStyle name="Ausgabe 2 14" xfId="55609" hidden="1"/>
    <cellStyle name="Ausgabe 2 14" xfId="55656" hidden="1"/>
    <cellStyle name="Ausgabe 2 14" xfId="55672" hidden="1"/>
    <cellStyle name="Ausgabe 2 14" xfId="55707" hidden="1"/>
    <cellStyle name="Ausgabe 2 14" xfId="55579" hidden="1"/>
    <cellStyle name="Ausgabe 2 14" xfId="55751" hidden="1"/>
    <cellStyle name="Ausgabe 2 14" xfId="55798" hidden="1"/>
    <cellStyle name="Ausgabe 2 14" xfId="55814" hidden="1"/>
    <cellStyle name="Ausgabe 2 14" xfId="55849" hidden="1"/>
    <cellStyle name="Ausgabe 2 14" xfId="55886" hidden="1"/>
    <cellStyle name="Ausgabe 2 14" xfId="56044" hidden="1"/>
    <cellStyle name="Ausgabe 2 14" xfId="56091" hidden="1"/>
    <cellStyle name="Ausgabe 2 14" xfId="56107" hidden="1"/>
    <cellStyle name="Ausgabe 2 14" xfId="56142" hidden="1"/>
    <cellStyle name="Ausgabe 2 14" xfId="56210" hidden="1"/>
    <cellStyle name="Ausgabe 2 14" xfId="56408" hidden="1"/>
    <cellStyle name="Ausgabe 2 14" xfId="56455" hidden="1"/>
    <cellStyle name="Ausgabe 2 14" xfId="56471" hidden="1"/>
    <cellStyle name="Ausgabe 2 14" xfId="56506" hidden="1"/>
    <cellStyle name="Ausgabe 2 14" xfId="56355" hidden="1"/>
    <cellStyle name="Ausgabe 2 14" xfId="56555" hidden="1"/>
    <cellStyle name="Ausgabe 2 14" xfId="56602" hidden="1"/>
    <cellStyle name="Ausgabe 2 14" xfId="56618" hidden="1"/>
    <cellStyle name="Ausgabe 2 14" xfId="56653" hidden="1"/>
    <cellStyle name="Ausgabe 2 14" xfId="56178" hidden="1"/>
    <cellStyle name="Ausgabe 2 14" xfId="56696" hidden="1"/>
    <cellStyle name="Ausgabe 2 14" xfId="56743" hidden="1"/>
    <cellStyle name="Ausgabe 2 14" xfId="56759" hidden="1"/>
    <cellStyle name="Ausgabe 2 14" xfId="56794" hidden="1"/>
    <cellStyle name="Ausgabe 2 14" xfId="56829" hidden="1"/>
    <cellStyle name="Ausgabe 2 14" xfId="56913" hidden="1"/>
    <cellStyle name="Ausgabe 2 14" xfId="56960" hidden="1"/>
    <cellStyle name="Ausgabe 2 14" xfId="56976" hidden="1"/>
    <cellStyle name="Ausgabe 2 14" xfId="57011" hidden="1"/>
    <cellStyle name="Ausgabe 2 14" xfId="57061" hidden="1"/>
    <cellStyle name="Ausgabe 2 14" xfId="57205" hidden="1"/>
    <cellStyle name="Ausgabe 2 14" xfId="57252" hidden="1"/>
    <cellStyle name="Ausgabe 2 14" xfId="57268" hidden="1"/>
    <cellStyle name="Ausgabe 2 14" xfId="57303" hidden="1"/>
    <cellStyle name="Ausgabe 2 14" xfId="57175" hidden="1"/>
    <cellStyle name="Ausgabe 2 14" xfId="57347" hidden="1"/>
    <cellStyle name="Ausgabe 2 14" xfId="57394" hidden="1"/>
    <cellStyle name="Ausgabe 2 14" xfId="57410" hidden="1"/>
    <cellStyle name="Ausgabe 2 14" xfId="57445" hidden="1"/>
    <cellStyle name="Ausgabe 2 14" xfId="56028" hidden="1"/>
    <cellStyle name="Ausgabe 2 14" xfId="57487" hidden="1"/>
    <cellStyle name="Ausgabe 2 14" xfId="57534" hidden="1"/>
    <cellStyle name="Ausgabe 2 14" xfId="57550" hidden="1"/>
    <cellStyle name="Ausgabe 2 14" xfId="57585" hidden="1"/>
    <cellStyle name="Ausgabe 2 14" xfId="57652" hidden="1"/>
    <cellStyle name="Ausgabe 2 14" xfId="57850" hidden="1"/>
    <cellStyle name="Ausgabe 2 14" xfId="57897" hidden="1"/>
    <cellStyle name="Ausgabe 2 14" xfId="57913" hidden="1"/>
    <cellStyle name="Ausgabe 2 14" xfId="57948" hidden="1"/>
    <cellStyle name="Ausgabe 2 14" xfId="57797" hidden="1"/>
    <cellStyle name="Ausgabe 2 14" xfId="57997" hidden="1"/>
    <cellStyle name="Ausgabe 2 14" xfId="58044" hidden="1"/>
    <cellStyle name="Ausgabe 2 14" xfId="58060" hidden="1"/>
    <cellStyle name="Ausgabe 2 14" xfId="58095" hidden="1"/>
    <cellStyle name="Ausgabe 2 14" xfId="57620" hidden="1"/>
    <cellStyle name="Ausgabe 2 14" xfId="58138" hidden="1"/>
    <cellStyle name="Ausgabe 2 14" xfId="58185" hidden="1"/>
    <cellStyle name="Ausgabe 2 14" xfId="58201" hidden="1"/>
    <cellStyle name="Ausgabe 2 14" xfId="58236" hidden="1"/>
    <cellStyle name="Ausgabe 2 14" xfId="58271" hidden="1"/>
    <cellStyle name="Ausgabe 2 14" xfId="58355" hidden="1"/>
    <cellStyle name="Ausgabe 2 14" xfId="58402" hidden="1"/>
    <cellStyle name="Ausgabe 2 14" xfId="58418" hidden="1"/>
    <cellStyle name="Ausgabe 2 14" xfId="58453" hidden="1"/>
    <cellStyle name="Ausgabe 2 14" xfId="58503" hidden="1"/>
    <cellStyle name="Ausgabe 2 14" xfId="58647" hidden="1"/>
    <cellStyle name="Ausgabe 2 14" xfId="58694" hidden="1"/>
    <cellStyle name="Ausgabe 2 14" xfId="58710" hidden="1"/>
    <cellStyle name="Ausgabe 2 14" xfId="58745" hidden="1"/>
    <cellStyle name="Ausgabe 2 14" xfId="58617" hidden="1"/>
    <cellStyle name="Ausgabe 2 14" xfId="58789" hidden="1"/>
    <cellStyle name="Ausgabe 2 14" xfId="58836" hidden="1"/>
    <cellStyle name="Ausgabe 2 14" xfId="58852" hidden="1"/>
    <cellStyle name="Ausgabe 2 14" xfId="58887" hidden="1"/>
    <cellStyle name="Ausgabe 2 15" xfId="130" hidden="1"/>
    <cellStyle name="Ausgabe 2 15" xfId="746" hidden="1"/>
    <cellStyle name="Ausgabe 2 15" xfId="732" hidden="1"/>
    <cellStyle name="Ausgabe 2 15" xfId="723" hidden="1"/>
    <cellStyle name="Ausgabe 2 15" xfId="1365" hidden="1"/>
    <cellStyle name="Ausgabe 2 15" xfId="1597" hidden="1"/>
    <cellStyle name="Ausgabe 2 15" xfId="1585" hidden="1"/>
    <cellStyle name="Ausgabe 2 15" xfId="2053" hidden="1"/>
    <cellStyle name="Ausgabe 2 15" xfId="2616" hidden="1"/>
    <cellStyle name="Ausgabe 2 15" xfId="2602" hidden="1"/>
    <cellStyle name="Ausgabe 2 15" xfId="2593" hidden="1"/>
    <cellStyle name="Ausgabe 2 15" xfId="3235" hidden="1"/>
    <cellStyle name="Ausgabe 2 15" xfId="3467" hidden="1"/>
    <cellStyle name="Ausgabe 2 15" xfId="3455" hidden="1"/>
    <cellStyle name="Ausgabe 2 15" xfId="2381" hidden="1"/>
    <cellStyle name="Ausgabe 2 15" xfId="4122" hidden="1"/>
    <cellStyle name="Ausgabe 2 15" xfId="4108" hidden="1"/>
    <cellStyle name="Ausgabe 2 15" xfId="4099" hidden="1"/>
    <cellStyle name="Ausgabe 2 15" xfId="4741" hidden="1"/>
    <cellStyle name="Ausgabe 2 15" xfId="4973" hidden="1"/>
    <cellStyle name="Ausgabe 2 15" xfId="4961" hidden="1"/>
    <cellStyle name="Ausgabe 2 15" xfId="3888" hidden="1"/>
    <cellStyle name="Ausgabe 2 15" xfId="5626" hidden="1"/>
    <cellStyle name="Ausgabe 2 15" xfId="5612" hidden="1"/>
    <cellStyle name="Ausgabe 2 15" xfId="5603" hidden="1"/>
    <cellStyle name="Ausgabe 2 15" xfId="6245" hidden="1"/>
    <cellStyle name="Ausgabe 2 15" xfId="6477" hidden="1"/>
    <cellStyle name="Ausgabe 2 15" xfId="6465" hidden="1"/>
    <cellStyle name="Ausgabe 2 15" xfId="5394" hidden="1"/>
    <cellStyle name="Ausgabe 2 15" xfId="7124" hidden="1"/>
    <cellStyle name="Ausgabe 2 15" xfId="7110" hidden="1"/>
    <cellStyle name="Ausgabe 2 15" xfId="7101" hidden="1"/>
    <cellStyle name="Ausgabe 2 15" xfId="7743" hidden="1"/>
    <cellStyle name="Ausgabe 2 15" xfId="7975" hidden="1"/>
    <cellStyle name="Ausgabe 2 15" xfId="7963" hidden="1"/>
    <cellStyle name="Ausgabe 2 15" xfId="6898" hidden="1"/>
    <cellStyle name="Ausgabe 2 15" xfId="8617" hidden="1"/>
    <cellStyle name="Ausgabe 2 15" xfId="8603" hidden="1"/>
    <cellStyle name="Ausgabe 2 15" xfId="8594" hidden="1"/>
    <cellStyle name="Ausgabe 2 15" xfId="9236" hidden="1"/>
    <cellStyle name="Ausgabe 2 15" xfId="9468" hidden="1"/>
    <cellStyle name="Ausgabe 2 15" xfId="9456" hidden="1"/>
    <cellStyle name="Ausgabe 2 15" xfId="8396" hidden="1"/>
    <cellStyle name="Ausgabe 2 15" xfId="10103" hidden="1"/>
    <cellStyle name="Ausgabe 2 15" xfId="10089" hidden="1"/>
    <cellStyle name="Ausgabe 2 15" xfId="10080" hidden="1"/>
    <cellStyle name="Ausgabe 2 15" xfId="10722" hidden="1"/>
    <cellStyle name="Ausgabe 2 15" xfId="10954" hidden="1"/>
    <cellStyle name="Ausgabe 2 15" xfId="10942" hidden="1"/>
    <cellStyle name="Ausgabe 2 15" xfId="9889" hidden="1"/>
    <cellStyle name="Ausgabe 2 15" xfId="11583" hidden="1"/>
    <cellStyle name="Ausgabe 2 15" xfId="11569" hidden="1"/>
    <cellStyle name="Ausgabe 2 15" xfId="11560" hidden="1"/>
    <cellStyle name="Ausgabe 2 15" xfId="12202" hidden="1"/>
    <cellStyle name="Ausgabe 2 15" xfId="12434" hidden="1"/>
    <cellStyle name="Ausgabe 2 15" xfId="12422" hidden="1"/>
    <cellStyle name="Ausgabe 2 15" xfId="11375" hidden="1"/>
    <cellStyle name="Ausgabe 2 15" xfId="13054" hidden="1"/>
    <cellStyle name="Ausgabe 2 15" xfId="13040" hidden="1"/>
    <cellStyle name="Ausgabe 2 15" xfId="13031" hidden="1"/>
    <cellStyle name="Ausgabe 2 15" xfId="13673" hidden="1"/>
    <cellStyle name="Ausgabe 2 15" xfId="13905" hidden="1"/>
    <cellStyle name="Ausgabe 2 15" xfId="13893" hidden="1"/>
    <cellStyle name="Ausgabe 2 15" xfId="12855" hidden="1"/>
    <cellStyle name="Ausgabe 2 15" xfId="14516" hidden="1"/>
    <cellStyle name="Ausgabe 2 15" xfId="14502" hidden="1"/>
    <cellStyle name="Ausgabe 2 15" xfId="14493" hidden="1"/>
    <cellStyle name="Ausgabe 2 15" xfId="15135" hidden="1"/>
    <cellStyle name="Ausgabe 2 15" xfId="15367" hidden="1"/>
    <cellStyle name="Ausgabe 2 15" xfId="15355" hidden="1"/>
    <cellStyle name="Ausgabe 2 15" xfId="14324" hidden="1"/>
    <cellStyle name="Ausgabe 2 15" xfId="15972" hidden="1"/>
    <cellStyle name="Ausgabe 2 15" xfId="15958" hidden="1"/>
    <cellStyle name="Ausgabe 2 15" xfId="15949" hidden="1"/>
    <cellStyle name="Ausgabe 2 15" xfId="16591" hidden="1"/>
    <cellStyle name="Ausgabe 2 15" xfId="16823" hidden="1"/>
    <cellStyle name="Ausgabe 2 15" xfId="16811" hidden="1"/>
    <cellStyle name="Ausgabe 2 15" xfId="15786" hidden="1"/>
    <cellStyle name="Ausgabe 2 15" xfId="17414" hidden="1"/>
    <cellStyle name="Ausgabe 2 15" xfId="17400" hidden="1"/>
    <cellStyle name="Ausgabe 2 15" xfId="17391" hidden="1"/>
    <cellStyle name="Ausgabe 2 15" xfId="18033" hidden="1"/>
    <cellStyle name="Ausgabe 2 15" xfId="18265" hidden="1"/>
    <cellStyle name="Ausgabe 2 15" xfId="18253" hidden="1"/>
    <cellStyle name="Ausgabe 2 15" xfId="18882" hidden="1"/>
    <cellStyle name="Ausgabe 2 15" xfId="19221" hidden="1"/>
    <cellStyle name="Ausgabe 2 15" xfId="19207" hidden="1"/>
    <cellStyle name="Ausgabe 2 15" xfId="19198" hidden="1"/>
    <cellStyle name="Ausgabe 2 15" xfId="19840" hidden="1"/>
    <cellStyle name="Ausgabe 2 15" xfId="20072" hidden="1"/>
    <cellStyle name="Ausgabe 2 15" xfId="20060" hidden="1"/>
    <cellStyle name="Ausgabe 2 15" xfId="20491" hidden="1"/>
    <cellStyle name="Ausgabe 2 15" xfId="20728" hidden="1"/>
    <cellStyle name="Ausgabe 2 15" xfId="21131" hidden="1"/>
    <cellStyle name="Ausgabe 2 15" xfId="21119" hidden="1"/>
    <cellStyle name="Ausgabe 2 15" xfId="20947" hidden="1"/>
    <cellStyle name="Ausgabe 2 15" xfId="21747" hidden="1"/>
    <cellStyle name="Ausgabe 2 15" xfId="21733" hidden="1"/>
    <cellStyle name="Ausgabe 2 15" xfId="21724" hidden="1"/>
    <cellStyle name="Ausgabe 2 15" xfId="22373" hidden="1"/>
    <cellStyle name="Ausgabe 2 15" xfId="22605" hidden="1"/>
    <cellStyle name="Ausgabe 2 15" xfId="22593" hidden="1"/>
    <cellStyle name="Ausgabe 2 15" xfId="21551" hidden="1"/>
    <cellStyle name="Ausgabe 2 15" xfId="23200" hidden="1"/>
    <cellStyle name="Ausgabe 2 15" xfId="23186" hidden="1"/>
    <cellStyle name="Ausgabe 2 15" xfId="23177" hidden="1"/>
    <cellStyle name="Ausgabe 2 15" xfId="23824" hidden="1"/>
    <cellStyle name="Ausgabe 2 15" xfId="24056" hidden="1"/>
    <cellStyle name="Ausgabe 2 15" xfId="24044" hidden="1"/>
    <cellStyle name="Ausgabe 2 15" xfId="20900" hidden="1"/>
    <cellStyle name="Ausgabe 2 15" xfId="24647" hidden="1"/>
    <cellStyle name="Ausgabe 2 15" xfId="24633" hidden="1"/>
    <cellStyle name="Ausgabe 2 15" xfId="24624" hidden="1"/>
    <cellStyle name="Ausgabe 2 15" xfId="25266" hidden="1"/>
    <cellStyle name="Ausgabe 2 15" xfId="25498" hidden="1"/>
    <cellStyle name="Ausgabe 2 15" xfId="25486" hidden="1"/>
    <cellStyle name="Ausgabe 2 15" xfId="25919" hidden="1"/>
    <cellStyle name="Ausgabe 2 15" xfId="26243" hidden="1"/>
    <cellStyle name="Ausgabe 2 15" xfId="26229" hidden="1"/>
    <cellStyle name="Ausgabe 2 15" xfId="26220" hidden="1"/>
    <cellStyle name="Ausgabe 2 15" xfId="26862" hidden="1"/>
    <cellStyle name="Ausgabe 2 15" xfId="27094" hidden="1"/>
    <cellStyle name="Ausgabe 2 15" xfId="27082" hidden="1"/>
    <cellStyle name="Ausgabe 2 15" xfId="26059" hidden="1"/>
    <cellStyle name="Ausgabe 2 15" xfId="27685" hidden="1"/>
    <cellStyle name="Ausgabe 2 15" xfId="27671" hidden="1"/>
    <cellStyle name="Ausgabe 2 15" xfId="27662" hidden="1"/>
    <cellStyle name="Ausgabe 2 15" xfId="28304" hidden="1"/>
    <cellStyle name="Ausgabe 2 15" xfId="28536" hidden="1"/>
    <cellStyle name="Ausgabe 2 15" xfId="28524" hidden="1"/>
    <cellStyle name="Ausgabe 2 15" xfId="28956" hidden="1"/>
    <cellStyle name="Ausgabe 2 15" xfId="29205" hidden="1"/>
    <cellStyle name="Ausgabe 2 15" xfId="29191" hidden="1"/>
    <cellStyle name="Ausgabe 2 15" xfId="29182" hidden="1"/>
    <cellStyle name="Ausgabe 2 15" xfId="29824" hidden="1"/>
    <cellStyle name="Ausgabe 2 15" xfId="30056" hidden="1"/>
    <cellStyle name="Ausgabe 2 15" xfId="30044" hidden="1"/>
    <cellStyle name="Ausgabe 2 15" xfId="30475" hidden="1"/>
    <cellStyle name="Ausgabe 2 15" xfId="30712" hidden="1"/>
    <cellStyle name="Ausgabe 2 15" xfId="31115" hidden="1"/>
    <cellStyle name="Ausgabe 2 15" xfId="31103" hidden="1"/>
    <cellStyle name="Ausgabe 2 15" xfId="30931" hidden="1"/>
    <cellStyle name="Ausgabe 2 15" xfId="31731" hidden="1"/>
    <cellStyle name="Ausgabe 2 15" xfId="31717" hidden="1"/>
    <cellStyle name="Ausgabe 2 15" xfId="31708" hidden="1"/>
    <cellStyle name="Ausgabe 2 15" xfId="32357" hidden="1"/>
    <cellStyle name="Ausgabe 2 15" xfId="32589" hidden="1"/>
    <cellStyle name="Ausgabe 2 15" xfId="32577" hidden="1"/>
    <cellStyle name="Ausgabe 2 15" xfId="31535" hidden="1"/>
    <cellStyle name="Ausgabe 2 15" xfId="33183" hidden="1"/>
    <cellStyle name="Ausgabe 2 15" xfId="33169" hidden="1"/>
    <cellStyle name="Ausgabe 2 15" xfId="33160" hidden="1"/>
    <cellStyle name="Ausgabe 2 15" xfId="33807" hidden="1"/>
    <cellStyle name="Ausgabe 2 15" xfId="34039" hidden="1"/>
    <cellStyle name="Ausgabe 2 15" xfId="34027" hidden="1"/>
    <cellStyle name="Ausgabe 2 15" xfId="30884" hidden="1"/>
    <cellStyle name="Ausgabe 2 15" xfId="34630" hidden="1"/>
    <cellStyle name="Ausgabe 2 15" xfId="34616" hidden="1"/>
    <cellStyle name="Ausgabe 2 15" xfId="34607" hidden="1"/>
    <cellStyle name="Ausgabe 2 15" xfId="35249" hidden="1"/>
    <cellStyle name="Ausgabe 2 15" xfId="35481" hidden="1"/>
    <cellStyle name="Ausgabe 2 15" xfId="35469" hidden="1"/>
    <cellStyle name="Ausgabe 2 15" xfId="35902" hidden="1"/>
    <cellStyle name="Ausgabe 2 15" xfId="36226" hidden="1"/>
    <cellStyle name="Ausgabe 2 15" xfId="36212" hidden="1"/>
    <cellStyle name="Ausgabe 2 15" xfId="36203" hidden="1"/>
    <cellStyle name="Ausgabe 2 15" xfId="36845" hidden="1"/>
    <cellStyle name="Ausgabe 2 15" xfId="37077" hidden="1"/>
    <cellStyle name="Ausgabe 2 15" xfId="37065" hidden="1"/>
    <cellStyle name="Ausgabe 2 15" xfId="36042" hidden="1"/>
    <cellStyle name="Ausgabe 2 15" xfId="37668" hidden="1"/>
    <cellStyle name="Ausgabe 2 15" xfId="37654" hidden="1"/>
    <cellStyle name="Ausgabe 2 15" xfId="37645" hidden="1"/>
    <cellStyle name="Ausgabe 2 15" xfId="38287" hidden="1"/>
    <cellStyle name="Ausgabe 2 15" xfId="38519" hidden="1"/>
    <cellStyle name="Ausgabe 2 15" xfId="38507" hidden="1"/>
    <cellStyle name="Ausgabe 2 15" xfId="38939" hidden="1"/>
    <cellStyle name="Ausgabe 2 15" xfId="39208" hidden="1"/>
    <cellStyle name="Ausgabe 2 15" xfId="39194" hidden="1"/>
    <cellStyle name="Ausgabe 2 15" xfId="39185" hidden="1"/>
    <cellStyle name="Ausgabe 2 15" xfId="39827" hidden="1"/>
    <cellStyle name="Ausgabe 2 15" xfId="40059" hidden="1"/>
    <cellStyle name="Ausgabe 2 15" xfId="40047" hidden="1"/>
    <cellStyle name="Ausgabe 2 15" xfId="40478" hidden="1"/>
    <cellStyle name="Ausgabe 2 15" xfId="40715" hidden="1"/>
    <cellStyle name="Ausgabe 2 15" xfId="41118" hidden="1"/>
    <cellStyle name="Ausgabe 2 15" xfId="41106" hidden="1"/>
    <cellStyle name="Ausgabe 2 15" xfId="40934" hidden="1"/>
    <cellStyle name="Ausgabe 2 15" xfId="41734" hidden="1"/>
    <cellStyle name="Ausgabe 2 15" xfId="41720" hidden="1"/>
    <cellStyle name="Ausgabe 2 15" xfId="41711" hidden="1"/>
    <cellStyle name="Ausgabe 2 15" xfId="42360" hidden="1"/>
    <cellStyle name="Ausgabe 2 15" xfId="42592" hidden="1"/>
    <cellStyle name="Ausgabe 2 15" xfId="42580" hidden="1"/>
    <cellStyle name="Ausgabe 2 15" xfId="41538" hidden="1"/>
    <cellStyle name="Ausgabe 2 15" xfId="43186" hidden="1"/>
    <cellStyle name="Ausgabe 2 15" xfId="43172" hidden="1"/>
    <cellStyle name="Ausgabe 2 15" xfId="43163" hidden="1"/>
    <cellStyle name="Ausgabe 2 15" xfId="43810" hidden="1"/>
    <cellStyle name="Ausgabe 2 15" xfId="44042" hidden="1"/>
    <cellStyle name="Ausgabe 2 15" xfId="44030" hidden="1"/>
    <cellStyle name="Ausgabe 2 15" xfId="40887" hidden="1"/>
    <cellStyle name="Ausgabe 2 15" xfId="44633" hidden="1"/>
    <cellStyle name="Ausgabe 2 15" xfId="44619" hidden="1"/>
    <cellStyle name="Ausgabe 2 15" xfId="44610" hidden="1"/>
    <cellStyle name="Ausgabe 2 15" xfId="45252" hidden="1"/>
    <cellStyle name="Ausgabe 2 15" xfId="45484" hidden="1"/>
    <cellStyle name="Ausgabe 2 15" xfId="45472" hidden="1"/>
    <cellStyle name="Ausgabe 2 15" xfId="45905" hidden="1"/>
    <cellStyle name="Ausgabe 2 15" xfId="46229" hidden="1"/>
    <cellStyle name="Ausgabe 2 15" xfId="46215" hidden="1"/>
    <cellStyle name="Ausgabe 2 15" xfId="46206" hidden="1"/>
    <cellStyle name="Ausgabe 2 15" xfId="46848" hidden="1"/>
    <cellStyle name="Ausgabe 2 15" xfId="47080" hidden="1"/>
    <cellStyle name="Ausgabe 2 15" xfId="47068" hidden="1"/>
    <cellStyle name="Ausgabe 2 15" xfId="46045" hidden="1"/>
    <cellStyle name="Ausgabe 2 15" xfId="47671" hidden="1"/>
    <cellStyle name="Ausgabe 2 15" xfId="47657" hidden="1"/>
    <cellStyle name="Ausgabe 2 15" xfId="47648" hidden="1"/>
    <cellStyle name="Ausgabe 2 15" xfId="48290" hidden="1"/>
    <cellStyle name="Ausgabe 2 15" xfId="48522" hidden="1"/>
    <cellStyle name="Ausgabe 2 15" xfId="48510" hidden="1"/>
    <cellStyle name="Ausgabe 2 15" xfId="48941" hidden="1"/>
    <cellStyle name="Ausgabe 2 15" xfId="49190" hidden="1"/>
    <cellStyle name="Ausgabe 2 15" xfId="49176" hidden="1"/>
    <cellStyle name="Ausgabe 2 15" xfId="49167" hidden="1"/>
    <cellStyle name="Ausgabe 2 15" xfId="49809" hidden="1"/>
    <cellStyle name="Ausgabe 2 15" xfId="50041" hidden="1"/>
    <cellStyle name="Ausgabe 2 15" xfId="50029" hidden="1"/>
    <cellStyle name="Ausgabe 2 15" xfId="50460" hidden="1"/>
    <cellStyle name="Ausgabe 2 15" xfId="50697" hidden="1"/>
    <cellStyle name="Ausgabe 2 15" xfId="51100" hidden="1"/>
    <cellStyle name="Ausgabe 2 15" xfId="51088" hidden="1"/>
    <cellStyle name="Ausgabe 2 15" xfId="50916" hidden="1"/>
    <cellStyle name="Ausgabe 2 15" xfId="51716" hidden="1"/>
    <cellStyle name="Ausgabe 2 15" xfId="51702" hidden="1"/>
    <cellStyle name="Ausgabe 2 15" xfId="51693" hidden="1"/>
    <cellStyle name="Ausgabe 2 15" xfId="52342" hidden="1"/>
    <cellStyle name="Ausgabe 2 15" xfId="52574" hidden="1"/>
    <cellStyle name="Ausgabe 2 15" xfId="52562" hidden="1"/>
    <cellStyle name="Ausgabe 2 15" xfId="51520" hidden="1"/>
    <cellStyle name="Ausgabe 2 15" xfId="53168" hidden="1"/>
    <cellStyle name="Ausgabe 2 15" xfId="53154" hidden="1"/>
    <cellStyle name="Ausgabe 2 15" xfId="53145" hidden="1"/>
    <cellStyle name="Ausgabe 2 15" xfId="53792" hidden="1"/>
    <cellStyle name="Ausgabe 2 15" xfId="54024" hidden="1"/>
    <cellStyle name="Ausgabe 2 15" xfId="54012" hidden="1"/>
    <cellStyle name="Ausgabe 2 15" xfId="50869" hidden="1"/>
    <cellStyle name="Ausgabe 2 15" xfId="54615" hidden="1"/>
    <cellStyle name="Ausgabe 2 15" xfId="54601" hidden="1"/>
    <cellStyle name="Ausgabe 2 15" xfId="54592" hidden="1"/>
    <cellStyle name="Ausgabe 2 15" xfId="55234" hidden="1"/>
    <cellStyle name="Ausgabe 2 15" xfId="55466" hidden="1"/>
    <cellStyle name="Ausgabe 2 15" xfId="55454" hidden="1"/>
    <cellStyle name="Ausgabe 2 15" xfId="55887" hidden="1"/>
    <cellStyle name="Ausgabe 2 15" xfId="56211" hidden="1"/>
    <cellStyle name="Ausgabe 2 15" xfId="56197" hidden="1"/>
    <cellStyle name="Ausgabe 2 15" xfId="56188" hidden="1"/>
    <cellStyle name="Ausgabe 2 15" xfId="56830" hidden="1"/>
    <cellStyle name="Ausgabe 2 15" xfId="57062" hidden="1"/>
    <cellStyle name="Ausgabe 2 15" xfId="57050" hidden="1"/>
    <cellStyle name="Ausgabe 2 15" xfId="56027" hidden="1"/>
    <cellStyle name="Ausgabe 2 15" xfId="57653" hidden="1"/>
    <cellStyle name="Ausgabe 2 15" xfId="57639" hidden="1"/>
    <cellStyle name="Ausgabe 2 15" xfId="57630" hidden="1"/>
    <cellStyle name="Ausgabe 2 15" xfId="58272" hidden="1"/>
    <cellStyle name="Ausgabe 2 15" xfId="58504" hidden="1"/>
    <cellStyle name="Ausgabe 2 15" xfId="58492" hidden="1"/>
    <cellStyle name="Ausgabe 2 16" xfId="131" hidden="1"/>
    <cellStyle name="Ausgabe 2 16" xfId="747" hidden="1"/>
    <cellStyle name="Ausgabe 2 16" xfId="889" hidden="1"/>
    <cellStyle name="Ausgabe 2 16" xfId="1076" hidden="1"/>
    <cellStyle name="Ausgabe 2 16" xfId="1366" hidden="1"/>
    <cellStyle name="Ausgabe 2 16" xfId="1598" hidden="1"/>
    <cellStyle name="Ausgabe 2 16" xfId="1709" hidden="1"/>
    <cellStyle name="Ausgabe 2 16" xfId="2054" hidden="1"/>
    <cellStyle name="Ausgabe 2 16" xfId="2617" hidden="1"/>
    <cellStyle name="Ausgabe 2 16" xfId="2759" hidden="1"/>
    <cellStyle name="Ausgabe 2 16" xfId="2946" hidden="1"/>
    <cellStyle name="Ausgabe 2 16" xfId="3236" hidden="1"/>
    <cellStyle name="Ausgabe 2 16" xfId="3468" hidden="1"/>
    <cellStyle name="Ausgabe 2 16" xfId="3579" hidden="1"/>
    <cellStyle name="Ausgabe 2 16" xfId="2380" hidden="1"/>
    <cellStyle name="Ausgabe 2 16" xfId="4123" hidden="1"/>
    <cellStyle name="Ausgabe 2 16" xfId="4265" hidden="1"/>
    <cellStyle name="Ausgabe 2 16" xfId="4452" hidden="1"/>
    <cellStyle name="Ausgabe 2 16" xfId="4742" hidden="1"/>
    <cellStyle name="Ausgabe 2 16" xfId="4974" hidden="1"/>
    <cellStyle name="Ausgabe 2 16" xfId="5085" hidden="1"/>
    <cellStyle name="Ausgabe 2 16" xfId="3887" hidden="1"/>
    <cellStyle name="Ausgabe 2 16" xfId="5627" hidden="1"/>
    <cellStyle name="Ausgabe 2 16" xfId="5769" hidden="1"/>
    <cellStyle name="Ausgabe 2 16" xfId="5956" hidden="1"/>
    <cellStyle name="Ausgabe 2 16" xfId="6246" hidden="1"/>
    <cellStyle name="Ausgabe 2 16" xfId="6478" hidden="1"/>
    <cellStyle name="Ausgabe 2 16" xfId="6589" hidden="1"/>
    <cellStyle name="Ausgabe 2 16" xfId="5393" hidden="1"/>
    <cellStyle name="Ausgabe 2 16" xfId="7125" hidden="1"/>
    <cellStyle name="Ausgabe 2 16" xfId="7267" hidden="1"/>
    <cellStyle name="Ausgabe 2 16" xfId="7454" hidden="1"/>
    <cellStyle name="Ausgabe 2 16" xfId="7744" hidden="1"/>
    <cellStyle name="Ausgabe 2 16" xfId="7976" hidden="1"/>
    <cellStyle name="Ausgabe 2 16" xfId="8087" hidden="1"/>
    <cellStyle name="Ausgabe 2 16" xfId="6897" hidden="1"/>
    <cellStyle name="Ausgabe 2 16" xfId="8618" hidden="1"/>
    <cellStyle name="Ausgabe 2 16" xfId="8760" hidden="1"/>
    <cellStyle name="Ausgabe 2 16" xfId="8947" hidden="1"/>
    <cellStyle name="Ausgabe 2 16" xfId="9237" hidden="1"/>
    <cellStyle name="Ausgabe 2 16" xfId="9469" hidden="1"/>
    <cellStyle name="Ausgabe 2 16" xfId="9580" hidden="1"/>
    <cellStyle name="Ausgabe 2 16" xfId="8395" hidden="1"/>
    <cellStyle name="Ausgabe 2 16" xfId="10104" hidden="1"/>
    <cellStyle name="Ausgabe 2 16" xfId="10246" hidden="1"/>
    <cellStyle name="Ausgabe 2 16" xfId="10433" hidden="1"/>
    <cellStyle name="Ausgabe 2 16" xfId="10723" hidden="1"/>
    <cellStyle name="Ausgabe 2 16" xfId="10955" hidden="1"/>
    <cellStyle name="Ausgabe 2 16" xfId="11066" hidden="1"/>
    <cellStyle name="Ausgabe 2 16" xfId="9888" hidden="1"/>
    <cellStyle name="Ausgabe 2 16" xfId="11584" hidden="1"/>
    <cellStyle name="Ausgabe 2 16" xfId="11726" hidden="1"/>
    <cellStyle name="Ausgabe 2 16" xfId="11913" hidden="1"/>
    <cellStyle name="Ausgabe 2 16" xfId="12203" hidden="1"/>
    <cellStyle name="Ausgabe 2 16" xfId="12435" hidden="1"/>
    <cellStyle name="Ausgabe 2 16" xfId="12546" hidden="1"/>
    <cellStyle name="Ausgabe 2 16" xfId="11374" hidden="1"/>
    <cellStyle name="Ausgabe 2 16" xfId="13055" hidden="1"/>
    <cellStyle name="Ausgabe 2 16" xfId="13197" hidden="1"/>
    <cellStyle name="Ausgabe 2 16" xfId="13384" hidden="1"/>
    <cellStyle name="Ausgabe 2 16" xfId="13674" hidden="1"/>
    <cellStyle name="Ausgabe 2 16" xfId="13906" hidden="1"/>
    <cellStyle name="Ausgabe 2 16" xfId="14017" hidden="1"/>
    <cellStyle name="Ausgabe 2 16" xfId="12854" hidden="1"/>
    <cellStyle name="Ausgabe 2 16" xfId="14517" hidden="1"/>
    <cellStyle name="Ausgabe 2 16" xfId="14659" hidden="1"/>
    <cellStyle name="Ausgabe 2 16" xfId="14846" hidden="1"/>
    <cellStyle name="Ausgabe 2 16" xfId="15136" hidden="1"/>
    <cellStyle name="Ausgabe 2 16" xfId="15368" hidden="1"/>
    <cellStyle name="Ausgabe 2 16" xfId="15479" hidden="1"/>
    <cellStyle name="Ausgabe 2 16" xfId="14323" hidden="1"/>
    <cellStyle name="Ausgabe 2 16" xfId="15973" hidden="1"/>
    <cellStyle name="Ausgabe 2 16" xfId="16115" hidden="1"/>
    <cellStyle name="Ausgabe 2 16" xfId="16302" hidden="1"/>
    <cellStyle name="Ausgabe 2 16" xfId="16592" hidden="1"/>
    <cellStyle name="Ausgabe 2 16" xfId="16824" hidden="1"/>
    <cellStyle name="Ausgabe 2 16" xfId="16935" hidden="1"/>
    <cellStyle name="Ausgabe 2 16" xfId="15785" hidden="1"/>
    <cellStyle name="Ausgabe 2 16" xfId="17415" hidden="1"/>
    <cellStyle name="Ausgabe 2 16" xfId="17557" hidden="1"/>
    <cellStyle name="Ausgabe 2 16" xfId="17744" hidden="1"/>
    <cellStyle name="Ausgabe 2 16" xfId="18034" hidden="1"/>
    <cellStyle name="Ausgabe 2 16" xfId="18266" hidden="1"/>
    <cellStyle name="Ausgabe 2 16" xfId="18377" hidden="1"/>
    <cellStyle name="Ausgabe 2 16" xfId="18883" hidden="1"/>
    <cellStyle name="Ausgabe 2 16" xfId="19222" hidden="1"/>
    <cellStyle name="Ausgabe 2 16" xfId="19364" hidden="1"/>
    <cellStyle name="Ausgabe 2 16" xfId="19551" hidden="1"/>
    <cellStyle name="Ausgabe 2 16" xfId="19841" hidden="1"/>
    <cellStyle name="Ausgabe 2 16" xfId="20073" hidden="1"/>
    <cellStyle name="Ausgabe 2 16" xfId="20184" hidden="1"/>
    <cellStyle name="Ausgabe 2 16" xfId="20492" hidden="1"/>
    <cellStyle name="Ausgabe 2 16" xfId="20729" hidden="1"/>
    <cellStyle name="Ausgabe 2 16" xfId="21132" hidden="1"/>
    <cellStyle name="Ausgabe 2 16" xfId="21243" hidden="1"/>
    <cellStyle name="Ausgabe 2 16" xfId="20946" hidden="1"/>
    <cellStyle name="Ausgabe 2 16" xfId="21748" hidden="1"/>
    <cellStyle name="Ausgabe 2 16" xfId="21890" hidden="1"/>
    <cellStyle name="Ausgabe 2 16" xfId="22080" hidden="1"/>
    <cellStyle name="Ausgabe 2 16" xfId="22374" hidden="1"/>
    <cellStyle name="Ausgabe 2 16" xfId="22606" hidden="1"/>
    <cellStyle name="Ausgabe 2 16" xfId="22717" hidden="1"/>
    <cellStyle name="Ausgabe 2 16" xfId="21550" hidden="1"/>
    <cellStyle name="Ausgabe 2 16" xfId="23201" hidden="1"/>
    <cellStyle name="Ausgabe 2 16" xfId="23343" hidden="1"/>
    <cellStyle name="Ausgabe 2 16" xfId="23532" hidden="1"/>
    <cellStyle name="Ausgabe 2 16" xfId="23825" hidden="1"/>
    <cellStyle name="Ausgabe 2 16" xfId="24057" hidden="1"/>
    <cellStyle name="Ausgabe 2 16" xfId="24168" hidden="1"/>
    <cellStyle name="Ausgabe 2 16" xfId="20883" hidden="1"/>
    <cellStyle name="Ausgabe 2 16" xfId="24648" hidden="1"/>
    <cellStyle name="Ausgabe 2 16" xfId="24790" hidden="1"/>
    <cellStyle name="Ausgabe 2 16" xfId="24977" hidden="1"/>
    <cellStyle name="Ausgabe 2 16" xfId="25267" hidden="1"/>
    <cellStyle name="Ausgabe 2 16" xfId="25499" hidden="1"/>
    <cellStyle name="Ausgabe 2 16" xfId="25610" hidden="1"/>
    <cellStyle name="Ausgabe 2 16" xfId="25920" hidden="1"/>
    <cellStyle name="Ausgabe 2 16" xfId="26244" hidden="1"/>
    <cellStyle name="Ausgabe 2 16" xfId="26386" hidden="1"/>
    <cellStyle name="Ausgabe 2 16" xfId="26573" hidden="1"/>
    <cellStyle name="Ausgabe 2 16" xfId="26863" hidden="1"/>
    <cellStyle name="Ausgabe 2 16" xfId="27095" hidden="1"/>
    <cellStyle name="Ausgabe 2 16" xfId="27206" hidden="1"/>
    <cellStyle name="Ausgabe 2 16" xfId="26058" hidden="1"/>
    <cellStyle name="Ausgabe 2 16" xfId="27686" hidden="1"/>
    <cellStyle name="Ausgabe 2 16" xfId="27828" hidden="1"/>
    <cellStyle name="Ausgabe 2 16" xfId="28015" hidden="1"/>
    <cellStyle name="Ausgabe 2 16" xfId="28305" hidden="1"/>
    <cellStyle name="Ausgabe 2 16" xfId="28537" hidden="1"/>
    <cellStyle name="Ausgabe 2 16" xfId="28648" hidden="1"/>
    <cellStyle name="Ausgabe 2 16" xfId="28957" hidden="1"/>
    <cellStyle name="Ausgabe 2 16" xfId="29206" hidden="1"/>
    <cellStyle name="Ausgabe 2 16" xfId="29348" hidden="1"/>
    <cellStyle name="Ausgabe 2 16" xfId="29535" hidden="1"/>
    <cellStyle name="Ausgabe 2 16" xfId="29825" hidden="1"/>
    <cellStyle name="Ausgabe 2 16" xfId="30057" hidden="1"/>
    <cellStyle name="Ausgabe 2 16" xfId="30168" hidden="1"/>
    <cellStyle name="Ausgabe 2 16" xfId="30476" hidden="1"/>
    <cellStyle name="Ausgabe 2 16" xfId="30713" hidden="1"/>
    <cellStyle name="Ausgabe 2 16" xfId="31116" hidden="1"/>
    <cellStyle name="Ausgabe 2 16" xfId="31227" hidden="1"/>
    <cellStyle name="Ausgabe 2 16" xfId="30930" hidden="1"/>
    <cellStyle name="Ausgabe 2 16" xfId="31732" hidden="1"/>
    <cellStyle name="Ausgabe 2 16" xfId="31874" hidden="1"/>
    <cellStyle name="Ausgabe 2 16" xfId="32064" hidden="1"/>
    <cellStyle name="Ausgabe 2 16" xfId="32358" hidden="1"/>
    <cellStyle name="Ausgabe 2 16" xfId="32590" hidden="1"/>
    <cellStyle name="Ausgabe 2 16" xfId="32701" hidden="1"/>
    <cellStyle name="Ausgabe 2 16" xfId="31534" hidden="1"/>
    <cellStyle name="Ausgabe 2 16" xfId="33184" hidden="1"/>
    <cellStyle name="Ausgabe 2 16" xfId="33326" hidden="1"/>
    <cellStyle name="Ausgabe 2 16" xfId="33515" hidden="1"/>
    <cellStyle name="Ausgabe 2 16" xfId="33808" hidden="1"/>
    <cellStyle name="Ausgabe 2 16" xfId="34040" hidden="1"/>
    <cellStyle name="Ausgabe 2 16" xfId="34151" hidden="1"/>
    <cellStyle name="Ausgabe 2 16" xfId="30867" hidden="1"/>
    <cellStyle name="Ausgabe 2 16" xfId="34631" hidden="1"/>
    <cellStyle name="Ausgabe 2 16" xfId="34773" hidden="1"/>
    <cellStyle name="Ausgabe 2 16" xfId="34960" hidden="1"/>
    <cellStyle name="Ausgabe 2 16" xfId="35250" hidden="1"/>
    <cellStyle name="Ausgabe 2 16" xfId="35482" hidden="1"/>
    <cellStyle name="Ausgabe 2 16" xfId="35593" hidden="1"/>
    <cellStyle name="Ausgabe 2 16" xfId="35903" hidden="1"/>
    <cellStyle name="Ausgabe 2 16" xfId="36227" hidden="1"/>
    <cellStyle name="Ausgabe 2 16" xfId="36369" hidden="1"/>
    <cellStyle name="Ausgabe 2 16" xfId="36556" hidden="1"/>
    <cellStyle name="Ausgabe 2 16" xfId="36846" hidden="1"/>
    <cellStyle name="Ausgabe 2 16" xfId="37078" hidden="1"/>
    <cellStyle name="Ausgabe 2 16" xfId="37189" hidden="1"/>
    <cellStyle name="Ausgabe 2 16" xfId="36041" hidden="1"/>
    <cellStyle name="Ausgabe 2 16" xfId="37669" hidden="1"/>
    <cellStyle name="Ausgabe 2 16" xfId="37811" hidden="1"/>
    <cellStyle name="Ausgabe 2 16" xfId="37998" hidden="1"/>
    <cellStyle name="Ausgabe 2 16" xfId="38288" hidden="1"/>
    <cellStyle name="Ausgabe 2 16" xfId="38520" hidden="1"/>
    <cellStyle name="Ausgabe 2 16" xfId="38631" hidden="1"/>
    <cellStyle name="Ausgabe 2 16" xfId="38940" hidden="1"/>
    <cellStyle name="Ausgabe 2 16" xfId="39209" hidden="1"/>
    <cellStyle name="Ausgabe 2 16" xfId="39351" hidden="1"/>
    <cellStyle name="Ausgabe 2 16" xfId="39538" hidden="1"/>
    <cellStyle name="Ausgabe 2 16" xfId="39828" hidden="1"/>
    <cellStyle name="Ausgabe 2 16" xfId="40060" hidden="1"/>
    <cellStyle name="Ausgabe 2 16" xfId="40171" hidden="1"/>
    <cellStyle name="Ausgabe 2 16" xfId="40479" hidden="1"/>
    <cellStyle name="Ausgabe 2 16" xfId="40716" hidden="1"/>
    <cellStyle name="Ausgabe 2 16" xfId="41119" hidden="1"/>
    <cellStyle name="Ausgabe 2 16" xfId="41230" hidden="1"/>
    <cellStyle name="Ausgabe 2 16" xfId="40933" hidden="1"/>
    <cellStyle name="Ausgabe 2 16" xfId="41735" hidden="1"/>
    <cellStyle name="Ausgabe 2 16" xfId="41877" hidden="1"/>
    <cellStyle name="Ausgabe 2 16" xfId="42067" hidden="1"/>
    <cellStyle name="Ausgabe 2 16" xfId="42361" hidden="1"/>
    <cellStyle name="Ausgabe 2 16" xfId="42593" hidden="1"/>
    <cellStyle name="Ausgabe 2 16" xfId="42704" hidden="1"/>
    <cellStyle name="Ausgabe 2 16" xfId="41537" hidden="1"/>
    <cellStyle name="Ausgabe 2 16" xfId="43187" hidden="1"/>
    <cellStyle name="Ausgabe 2 16" xfId="43329" hidden="1"/>
    <cellStyle name="Ausgabe 2 16" xfId="43518" hidden="1"/>
    <cellStyle name="Ausgabe 2 16" xfId="43811" hidden="1"/>
    <cellStyle name="Ausgabe 2 16" xfId="44043" hidden="1"/>
    <cellStyle name="Ausgabe 2 16" xfId="44154" hidden="1"/>
    <cellStyle name="Ausgabe 2 16" xfId="40870" hidden="1"/>
    <cellStyle name="Ausgabe 2 16" xfId="44634" hidden="1"/>
    <cellStyle name="Ausgabe 2 16" xfId="44776" hidden="1"/>
    <cellStyle name="Ausgabe 2 16" xfId="44963" hidden="1"/>
    <cellStyle name="Ausgabe 2 16" xfId="45253" hidden="1"/>
    <cellStyle name="Ausgabe 2 16" xfId="45485" hidden="1"/>
    <cellStyle name="Ausgabe 2 16" xfId="45596" hidden="1"/>
    <cellStyle name="Ausgabe 2 16" xfId="45906" hidden="1"/>
    <cellStyle name="Ausgabe 2 16" xfId="46230" hidden="1"/>
    <cellStyle name="Ausgabe 2 16" xfId="46372" hidden="1"/>
    <cellStyle name="Ausgabe 2 16" xfId="46559" hidden="1"/>
    <cellStyle name="Ausgabe 2 16" xfId="46849" hidden="1"/>
    <cellStyle name="Ausgabe 2 16" xfId="47081" hidden="1"/>
    <cellStyle name="Ausgabe 2 16" xfId="47192" hidden="1"/>
    <cellStyle name="Ausgabe 2 16" xfId="46044" hidden="1"/>
    <cellStyle name="Ausgabe 2 16" xfId="47672" hidden="1"/>
    <cellStyle name="Ausgabe 2 16" xfId="47814" hidden="1"/>
    <cellStyle name="Ausgabe 2 16" xfId="48001" hidden="1"/>
    <cellStyle name="Ausgabe 2 16" xfId="48291" hidden="1"/>
    <cellStyle name="Ausgabe 2 16" xfId="48523" hidden="1"/>
    <cellStyle name="Ausgabe 2 16" xfId="48634" hidden="1"/>
    <cellStyle name="Ausgabe 2 16" xfId="48942" hidden="1"/>
    <cellStyle name="Ausgabe 2 16" xfId="49191" hidden="1"/>
    <cellStyle name="Ausgabe 2 16" xfId="49333" hidden="1"/>
    <cellStyle name="Ausgabe 2 16" xfId="49520" hidden="1"/>
    <cellStyle name="Ausgabe 2 16" xfId="49810" hidden="1"/>
    <cellStyle name="Ausgabe 2 16" xfId="50042" hidden="1"/>
    <cellStyle name="Ausgabe 2 16" xfId="50153" hidden="1"/>
    <cellStyle name="Ausgabe 2 16" xfId="50461" hidden="1"/>
    <cellStyle name="Ausgabe 2 16" xfId="50698" hidden="1"/>
    <cellStyle name="Ausgabe 2 16" xfId="51101" hidden="1"/>
    <cellStyle name="Ausgabe 2 16" xfId="51212" hidden="1"/>
    <cellStyle name="Ausgabe 2 16" xfId="50915" hidden="1"/>
    <cellStyle name="Ausgabe 2 16" xfId="51717" hidden="1"/>
    <cellStyle name="Ausgabe 2 16" xfId="51859" hidden="1"/>
    <cellStyle name="Ausgabe 2 16" xfId="52049" hidden="1"/>
    <cellStyle name="Ausgabe 2 16" xfId="52343" hidden="1"/>
    <cellStyle name="Ausgabe 2 16" xfId="52575" hidden="1"/>
    <cellStyle name="Ausgabe 2 16" xfId="52686" hidden="1"/>
    <cellStyle name="Ausgabe 2 16" xfId="51519" hidden="1"/>
    <cellStyle name="Ausgabe 2 16" xfId="53169" hidden="1"/>
    <cellStyle name="Ausgabe 2 16" xfId="53311" hidden="1"/>
    <cellStyle name="Ausgabe 2 16" xfId="53500" hidden="1"/>
    <cellStyle name="Ausgabe 2 16" xfId="53793" hidden="1"/>
    <cellStyle name="Ausgabe 2 16" xfId="54025" hidden="1"/>
    <cellStyle name="Ausgabe 2 16" xfId="54136" hidden="1"/>
    <cellStyle name="Ausgabe 2 16" xfId="50852" hidden="1"/>
    <cellStyle name="Ausgabe 2 16" xfId="54616" hidden="1"/>
    <cellStyle name="Ausgabe 2 16" xfId="54758" hidden="1"/>
    <cellStyle name="Ausgabe 2 16" xfId="54945" hidden="1"/>
    <cellStyle name="Ausgabe 2 16" xfId="55235" hidden="1"/>
    <cellStyle name="Ausgabe 2 16" xfId="55467" hidden="1"/>
    <cellStyle name="Ausgabe 2 16" xfId="55578" hidden="1"/>
    <cellStyle name="Ausgabe 2 16" xfId="55888" hidden="1"/>
    <cellStyle name="Ausgabe 2 16" xfId="56212" hidden="1"/>
    <cellStyle name="Ausgabe 2 16" xfId="56354" hidden="1"/>
    <cellStyle name="Ausgabe 2 16" xfId="56541" hidden="1"/>
    <cellStyle name="Ausgabe 2 16" xfId="56831" hidden="1"/>
    <cellStyle name="Ausgabe 2 16" xfId="57063" hidden="1"/>
    <cellStyle name="Ausgabe 2 16" xfId="57174" hidden="1"/>
    <cellStyle name="Ausgabe 2 16" xfId="56026" hidden="1"/>
    <cellStyle name="Ausgabe 2 16" xfId="57654" hidden="1"/>
    <cellStyle name="Ausgabe 2 16" xfId="57796" hidden="1"/>
    <cellStyle name="Ausgabe 2 16" xfId="57983" hidden="1"/>
    <cellStyle name="Ausgabe 2 16" xfId="58273" hidden="1"/>
    <cellStyle name="Ausgabe 2 16" xfId="58505" hidden="1"/>
    <cellStyle name="Ausgabe 2 16" xfId="58616" hidden="1"/>
    <cellStyle name="Ausgabe 2 17" xfId="132" hidden="1"/>
    <cellStyle name="Ausgabe 2 17" xfId="748" hidden="1"/>
    <cellStyle name="Ausgabe 2 17" xfId="888" hidden="1"/>
    <cellStyle name="Ausgabe 2 17" xfId="912" hidden="1"/>
    <cellStyle name="Ausgabe 2 17" xfId="1367" hidden="1"/>
    <cellStyle name="Ausgabe 2 17" xfId="1599" hidden="1"/>
    <cellStyle name="Ausgabe 2 17" xfId="1708" hidden="1"/>
    <cellStyle name="Ausgabe 2 17" xfId="2055" hidden="1"/>
    <cellStyle name="Ausgabe 2 17" xfId="2618" hidden="1"/>
    <cellStyle name="Ausgabe 2 17" xfId="2758" hidden="1"/>
    <cellStyle name="Ausgabe 2 17" xfId="2782" hidden="1"/>
    <cellStyle name="Ausgabe 2 17" xfId="3237" hidden="1"/>
    <cellStyle name="Ausgabe 2 17" xfId="3469" hidden="1"/>
    <cellStyle name="Ausgabe 2 17" xfId="3578" hidden="1"/>
    <cellStyle name="Ausgabe 2 17" xfId="2379" hidden="1"/>
    <cellStyle name="Ausgabe 2 17" xfId="4124" hidden="1"/>
    <cellStyle name="Ausgabe 2 17" xfId="4264" hidden="1"/>
    <cellStyle name="Ausgabe 2 17" xfId="4288" hidden="1"/>
    <cellStyle name="Ausgabe 2 17" xfId="4743" hidden="1"/>
    <cellStyle name="Ausgabe 2 17" xfId="4975" hidden="1"/>
    <cellStyle name="Ausgabe 2 17" xfId="5084" hidden="1"/>
    <cellStyle name="Ausgabe 2 17" xfId="3886" hidden="1"/>
    <cellStyle name="Ausgabe 2 17" xfId="5628" hidden="1"/>
    <cellStyle name="Ausgabe 2 17" xfId="5768" hidden="1"/>
    <cellStyle name="Ausgabe 2 17" xfId="5792" hidden="1"/>
    <cellStyle name="Ausgabe 2 17" xfId="6247" hidden="1"/>
    <cellStyle name="Ausgabe 2 17" xfId="6479" hidden="1"/>
    <cellStyle name="Ausgabe 2 17" xfId="6588" hidden="1"/>
    <cellStyle name="Ausgabe 2 17" xfId="5392" hidden="1"/>
    <cellStyle name="Ausgabe 2 17" xfId="7126" hidden="1"/>
    <cellStyle name="Ausgabe 2 17" xfId="7266" hidden="1"/>
    <cellStyle name="Ausgabe 2 17" xfId="7290" hidden="1"/>
    <cellStyle name="Ausgabe 2 17" xfId="7745" hidden="1"/>
    <cellStyle name="Ausgabe 2 17" xfId="7977" hidden="1"/>
    <cellStyle name="Ausgabe 2 17" xfId="8086" hidden="1"/>
    <cellStyle name="Ausgabe 2 17" xfId="6896" hidden="1"/>
    <cellStyle name="Ausgabe 2 17" xfId="8619" hidden="1"/>
    <cellStyle name="Ausgabe 2 17" xfId="8759" hidden="1"/>
    <cellStyle name="Ausgabe 2 17" xfId="8783" hidden="1"/>
    <cellStyle name="Ausgabe 2 17" xfId="9238" hidden="1"/>
    <cellStyle name="Ausgabe 2 17" xfId="9470" hidden="1"/>
    <cellStyle name="Ausgabe 2 17" xfId="9579" hidden="1"/>
    <cellStyle name="Ausgabe 2 17" xfId="8394" hidden="1"/>
    <cellStyle name="Ausgabe 2 17" xfId="10105" hidden="1"/>
    <cellStyle name="Ausgabe 2 17" xfId="10245" hidden="1"/>
    <cellStyle name="Ausgabe 2 17" xfId="10269" hidden="1"/>
    <cellStyle name="Ausgabe 2 17" xfId="10724" hidden="1"/>
    <cellStyle name="Ausgabe 2 17" xfId="10956" hidden="1"/>
    <cellStyle name="Ausgabe 2 17" xfId="11065" hidden="1"/>
    <cellStyle name="Ausgabe 2 17" xfId="9887" hidden="1"/>
    <cellStyle name="Ausgabe 2 17" xfId="11585" hidden="1"/>
    <cellStyle name="Ausgabe 2 17" xfId="11725" hidden="1"/>
    <cellStyle name="Ausgabe 2 17" xfId="11749" hidden="1"/>
    <cellStyle name="Ausgabe 2 17" xfId="12204" hidden="1"/>
    <cellStyle name="Ausgabe 2 17" xfId="12436" hidden="1"/>
    <cellStyle name="Ausgabe 2 17" xfId="12545" hidden="1"/>
    <cellStyle name="Ausgabe 2 17" xfId="11373" hidden="1"/>
    <cellStyle name="Ausgabe 2 17" xfId="13056" hidden="1"/>
    <cellStyle name="Ausgabe 2 17" xfId="13196" hidden="1"/>
    <cellStyle name="Ausgabe 2 17" xfId="13220" hidden="1"/>
    <cellStyle name="Ausgabe 2 17" xfId="13675" hidden="1"/>
    <cellStyle name="Ausgabe 2 17" xfId="13907" hidden="1"/>
    <cellStyle name="Ausgabe 2 17" xfId="14016" hidden="1"/>
    <cellStyle name="Ausgabe 2 17" xfId="12853" hidden="1"/>
    <cellStyle name="Ausgabe 2 17" xfId="14518" hidden="1"/>
    <cellStyle name="Ausgabe 2 17" xfId="14658" hidden="1"/>
    <cellStyle name="Ausgabe 2 17" xfId="14682" hidden="1"/>
    <cellStyle name="Ausgabe 2 17" xfId="15137" hidden="1"/>
    <cellStyle name="Ausgabe 2 17" xfId="15369" hidden="1"/>
    <cellStyle name="Ausgabe 2 17" xfId="15478" hidden="1"/>
    <cellStyle name="Ausgabe 2 17" xfId="14322" hidden="1"/>
    <cellStyle name="Ausgabe 2 17" xfId="15974" hidden="1"/>
    <cellStyle name="Ausgabe 2 17" xfId="16114" hidden="1"/>
    <cellStyle name="Ausgabe 2 17" xfId="16138" hidden="1"/>
    <cellStyle name="Ausgabe 2 17" xfId="16593" hidden="1"/>
    <cellStyle name="Ausgabe 2 17" xfId="16825" hidden="1"/>
    <cellStyle name="Ausgabe 2 17" xfId="16934" hidden="1"/>
    <cellStyle name="Ausgabe 2 17" xfId="15784" hidden="1"/>
    <cellStyle name="Ausgabe 2 17" xfId="17416" hidden="1"/>
    <cellStyle name="Ausgabe 2 17" xfId="17556" hidden="1"/>
    <cellStyle name="Ausgabe 2 17" xfId="17580" hidden="1"/>
    <cellStyle name="Ausgabe 2 17" xfId="18035" hidden="1"/>
    <cellStyle name="Ausgabe 2 17" xfId="18267" hidden="1"/>
    <cellStyle name="Ausgabe 2 17" xfId="18376" hidden="1"/>
    <cellStyle name="Ausgabe 2 17" xfId="18884" hidden="1"/>
    <cellStyle name="Ausgabe 2 17" xfId="19223" hidden="1"/>
    <cellStyle name="Ausgabe 2 17" xfId="19363" hidden="1"/>
    <cellStyle name="Ausgabe 2 17" xfId="19387" hidden="1"/>
    <cellStyle name="Ausgabe 2 17" xfId="19842" hidden="1"/>
    <cellStyle name="Ausgabe 2 17" xfId="20074" hidden="1"/>
    <cellStyle name="Ausgabe 2 17" xfId="20183" hidden="1"/>
    <cellStyle name="Ausgabe 2 17" xfId="20493" hidden="1"/>
    <cellStyle name="Ausgabe 2 17" xfId="20730" hidden="1"/>
    <cellStyle name="Ausgabe 2 17" xfId="21133" hidden="1"/>
    <cellStyle name="Ausgabe 2 17" xfId="21242" hidden="1"/>
    <cellStyle name="Ausgabe 2 17" xfId="20945" hidden="1"/>
    <cellStyle name="Ausgabe 2 17" xfId="21749" hidden="1"/>
    <cellStyle name="Ausgabe 2 17" xfId="21889" hidden="1"/>
    <cellStyle name="Ausgabe 2 17" xfId="21914" hidden="1"/>
    <cellStyle name="Ausgabe 2 17" xfId="22375" hidden="1"/>
    <cellStyle name="Ausgabe 2 17" xfId="22607" hidden="1"/>
    <cellStyle name="Ausgabe 2 17" xfId="22716" hidden="1"/>
    <cellStyle name="Ausgabe 2 17" xfId="21549" hidden="1"/>
    <cellStyle name="Ausgabe 2 17" xfId="23202" hidden="1"/>
    <cellStyle name="Ausgabe 2 17" xfId="23342" hidden="1"/>
    <cellStyle name="Ausgabe 2 17" xfId="23366" hidden="1"/>
    <cellStyle name="Ausgabe 2 17" xfId="23826" hidden="1"/>
    <cellStyle name="Ausgabe 2 17" xfId="24058" hidden="1"/>
    <cellStyle name="Ausgabe 2 17" xfId="24167" hidden="1"/>
    <cellStyle name="Ausgabe 2 17" xfId="20937" hidden="1"/>
    <cellStyle name="Ausgabe 2 17" xfId="24649" hidden="1"/>
    <cellStyle name="Ausgabe 2 17" xfId="24789" hidden="1"/>
    <cellStyle name="Ausgabe 2 17" xfId="24813" hidden="1"/>
    <cellStyle name="Ausgabe 2 17" xfId="25268" hidden="1"/>
    <cellStyle name="Ausgabe 2 17" xfId="25500" hidden="1"/>
    <cellStyle name="Ausgabe 2 17" xfId="25609" hidden="1"/>
    <cellStyle name="Ausgabe 2 17" xfId="25921" hidden="1"/>
    <cellStyle name="Ausgabe 2 17" xfId="26245" hidden="1"/>
    <cellStyle name="Ausgabe 2 17" xfId="26385" hidden="1"/>
    <cellStyle name="Ausgabe 2 17" xfId="26409" hidden="1"/>
    <cellStyle name="Ausgabe 2 17" xfId="26864" hidden="1"/>
    <cellStyle name="Ausgabe 2 17" xfId="27096" hidden="1"/>
    <cellStyle name="Ausgabe 2 17" xfId="27205" hidden="1"/>
    <cellStyle name="Ausgabe 2 17" xfId="26057" hidden="1"/>
    <cellStyle name="Ausgabe 2 17" xfId="27687" hidden="1"/>
    <cellStyle name="Ausgabe 2 17" xfId="27827" hidden="1"/>
    <cellStyle name="Ausgabe 2 17" xfId="27851" hidden="1"/>
    <cellStyle name="Ausgabe 2 17" xfId="28306" hidden="1"/>
    <cellStyle name="Ausgabe 2 17" xfId="28538" hidden="1"/>
    <cellStyle name="Ausgabe 2 17" xfId="28647" hidden="1"/>
    <cellStyle name="Ausgabe 2 17" xfId="28958" hidden="1"/>
    <cellStyle name="Ausgabe 2 17" xfId="29207" hidden="1"/>
    <cellStyle name="Ausgabe 2 17" xfId="29347" hidden="1"/>
    <cellStyle name="Ausgabe 2 17" xfId="29371" hidden="1"/>
    <cellStyle name="Ausgabe 2 17" xfId="29826" hidden="1"/>
    <cellStyle name="Ausgabe 2 17" xfId="30058" hidden="1"/>
    <cellStyle name="Ausgabe 2 17" xfId="30167" hidden="1"/>
    <cellStyle name="Ausgabe 2 17" xfId="30477" hidden="1"/>
    <cellStyle name="Ausgabe 2 17" xfId="30714" hidden="1"/>
    <cellStyle name="Ausgabe 2 17" xfId="31117" hidden="1"/>
    <cellStyle name="Ausgabe 2 17" xfId="31226" hidden="1"/>
    <cellStyle name="Ausgabe 2 17" xfId="30929" hidden="1"/>
    <cellStyle name="Ausgabe 2 17" xfId="31733" hidden="1"/>
    <cellStyle name="Ausgabe 2 17" xfId="31873" hidden="1"/>
    <cellStyle name="Ausgabe 2 17" xfId="31898" hidden="1"/>
    <cellStyle name="Ausgabe 2 17" xfId="32359" hidden="1"/>
    <cellStyle name="Ausgabe 2 17" xfId="32591" hidden="1"/>
    <cellStyle name="Ausgabe 2 17" xfId="32700" hidden="1"/>
    <cellStyle name="Ausgabe 2 17" xfId="31533" hidden="1"/>
    <cellStyle name="Ausgabe 2 17" xfId="33185" hidden="1"/>
    <cellStyle name="Ausgabe 2 17" xfId="33325" hidden="1"/>
    <cellStyle name="Ausgabe 2 17" xfId="33349" hidden="1"/>
    <cellStyle name="Ausgabe 2 17" xfId="33809" hidden="1"/>
    <cellStyle name="Ausgabe 2 17" xfId="34041" hidden="1"/>
    <cellStyle name="Ausgabe 2 17" xfId="34150" hidden="1"/>
    <cellStyle name="Ausgabe 2 17" xfId="30921" hidden="1"/>
    <cellStyle name="Ausgabe 2 17" xfId="34632" hidden="1"/>
    <cellStyle name="Ausgabe 2 17" xfId="34772" hidden="1"/>
    <cellStyle name="Ausgabe 2 17" xfId="34796" hidden="1"/>
    <cellStyle name="Ausgabe 2 17" xfId="35251" hidden="1"/>
    <cellStyle name="Ausgabe 2 17" xfId="35483" hidden="1"/>
    <cellStyle name="Ausgabe 2 17" xfId="35592" hidden="1"/>
    <cellStyle name="Ausgabe 2 17" xfId="35904" hidden="1"/>
    <cellStyle name="Ausgabe 2 17" xfId="36228" hidden="1"/>
    <cellStyle name="Ausgabe 2 17" xfId="36368" hidden="1"/>
    <cellStyle name="Ausgabe 2 17" xfId="36392" hidden="1"/>
    <cellStyle name="Ausgabe 2 17" xfId="36847" hidden="1"/>
    <cellStyle name="Ausgabe 2 17" xfId="37079" hidden="1"/>
    <cellStyle name="Ausgabe 2 17" xfId="37188" hidden="1"/>
    <cellStyle name="Ausgabe 2 17" xfId="36040" hidden="1"/>
    <cellStyle name="Ausgabe 2 17" xfId="37670" hidden="1"/>
    <cellStyle name="Ausgabe 2 17" xfId="37810" hidden="1"/>
    <cellStyle name="Ausgabe 2 17" xfId="37834" hidden="1"/>
    <cellStyle name="Ausgabe 2 17" xfId="38289" hidden="1"/>
    <cellStyle name="Ausgabe 2 17" xfId="38521" hidden="1"/>
    <cellStyle name="Ausgabe 2 17" xfId="38630" hidden="1"/>
    <cellStyle name="Ausgabe 2 17" xfId="38941" hidden="1"/>
    <cellStyle name="Ausgabe 2 17" xfId="39210" hidden="1"/>
    <cellStyle name="Ausgabe 2 17" xfId="39350" hidden="1"/>
    <cellStyle name="Ausgabe 2 17" xfId="39374" hidden="1"/>
    <cellStyle name="Ausgabe 2 17" xfId="39829" hidden="1"/>
    <cellStyle name="Ausgabe 2 17" xfId="40061" hidden="1"/>
    <cellStyle name="Ausgabe 2 17" xfId="40170" hidden="1"/>
    <cellStyle name="Ausgabe 2 17" xfId="40480" hidden="1"/>
    <cellStyle name="Ausgabe 2 17" xfId="40717" hidden="1"/>
    <cellStyle name="Ausgabe 2 17" xfId="41120" hidden="1"/>
    <cellStyle name="Ausgabe 2 17" xfId="41229" hidden="1"/>
    <cellStyle name="Ausgabe 2 17" xfId="40932" hidden="1"/>
    <cellStyle name="Ausgabe 2 17" xfId="41736" hidden="1"/>
    <cellStyle name="Ausgabe 2 17" xfId="41876" hidden="1"/>
    <cellStyle name="Ausgabe 2 17" xfId="41901" hidden="1"/>
    <cellStyle name="Ausgabe 2 17" xfId="42362" hidden="1"/>
    <cellStyle name="Ausgabe 2 17" xfId="42594" hidden="1"/>
    <cellStyle name="Ausgabe 2 17" xfId="42703" hidden="1"/>
    <cellStyle name="Ausgabe 2 17" xfId="41536" hidden="1"/>
    <cellStyle name="Ausgabe 2 17" xfId="43188" hidden="1"/>
    <cellStyle name="Ausgabe 2 17" xfId="43328" hidden="1"/>
    <cellStyle name="Ausgabe 2 17" xfId="43352" hidden="1"/>
    <cellStyle name="Ausgabe 2 17" xfId="43812" hidden="1"/>
    <cellStyle name="Ausgabe 2 17" xfId="44044" hidden="1"/>
    <cellStyle name="Ausgabe 2 17" xfId="44153" hidden="1"/>
    <cellStyle name="Ausgabe 2 17" xfId="40924" hidden="1"/>
    <cellStyle name="Ausgabe 2 17" xfId="44635" hidden="1"/>
    <cellStyle name="Ausgabe 2 17" xfId="44775" hidden="1"/>
    <cellStyle name="Ausgabe 2 17" xfId="44799" hidden="1"/>
    <cellStyle name="Ausgabe 2 17" xfId="45254" hidden="1"/>
    <cellStyle name="Ausgabe 2 17" xfId="45486" hidden="1"/>
    <cellStyle name="Ausgabe 2 17" xfId="45595" hidden="1"/>
    <cellStyle name="Ausgabe 2 17" xfId="45907" hidden="1"/>
    <cellStyle name="Ausgabe 2 17" xfId="46231" hidden="1"/>
    <cellStyle name="Ausgabe 2 17" xfId="46371" hidden="1"/>
    <cellStyle name="Ausgabe 2 17" xfId="46395" hidden="1"/>
    <cellStyle name="Ausgabe 2 17" xfId="46850" hidden="1"/>
    <cellStyle name="Ausgabe 2 17" xfId="47082" hidden="1"/>
    <cellStyle name="Ausgabe 2 17" xfId="47191" hidden="1"/>
    <cellStyle name="Ausgabe 2 17" xfId="46043" hidden="1"/>
    <cellStyle name="Ausgabe 2 17" xfId="47673" hidden="1"/>
    <cellStyle name="Ausgabe 2 17" xfId="47813" hidden="1"/>
    <cellStyle name="Ausgabe 2 17" xfId="47837" hidden="1"/>
    <cellStyle name="Ausgabe 2 17" xfId="48292" hidden="1"/>
    <cellStyle name="Ausgabe 2 17" xfId="48524" hidden="1"/>
    <cellStyle name="Ausgabe 2 17" xfId="48633" hidden="1"/>
    <cellStyle name="Ausgabe 2 17" xfId="48943" hidden="1"/>
    <cellStyle name="Ausgabe 2 17" xfId="49192" hidden="1"/>
    <cellStyle name="Ausgabe 2 17" xfId="49332" hidden="1"/>
    <cellStyle name="Ausgabe 2 17" xfId="49356" hidden="1"/>
    <cellStyle name="Ausgabe 2 17" xfId="49811" hidden="1"/>
    <cellStyle name="Ausgabe 2 17" xfId="50043" hidden="1"/>
    <cellStyle name="Ausgabe 2 17" xfId="50152" hidden="1"/>
    <cellStyle name="Ausgabe 2 17" xfId="50462" hidden="1"/>
    <cellStyle name="Ausgabe 2 17" xfId="50699" hidden="1"/>
    <cellStyle name="Ausgabe 2 17" xfId="51102" hidden="1"/>
    <cellStyle name="Ausgabe 2 17" xfId="51211" hidden="1"/>
    <cellStyle name="Ausgabe 2 17" xfId="50914" hidden="1"/>
    <cellStyle name="Ausgabe 2 17" xfId="51718" hidden="1"/>
    <cellStyle name="Ausgabe 2 17" xfId="51858" hidden="1"/>
    <cellStyle name="Ausgabe 2 17" xfId="51883" hidden="1"/>
    <cellStyle name="Ausgabe 2 17" xfId="52344" hidden="1"/>
    <cellStyle name="Ausgabe 2 17" xfId="52576" hidden="1"/>
    <cellStyle name="Ausgabe 2 17" xfId="52685" hidden="1"/>
    <cellStyle name="Ausgabe 2 17" xfId="51518" hidden="1"/>
    <cellStyle name="Ausgabe 2 17" xfId="53170" hidden="1"/>
    <cellStyle name="Ausgabe 2 17" xfId="53310" hidden="1"/>
    <cellStyle name="Ausgabe 2 17" xfId="53334" hidden="1"/>
    <cellStyle name="Ausgabe 2 17" xfId="53794" hidden="1"/>
    <cellStyle name="Ausgabe 2 17" xfId="54026" hidden="1"/>
    <cellStyle name="Ausgabe 2 17" xfId="54135" hidden="1"/>
    <cellStyle name="Ausgabe 2 17" xfId="50906" hidden="1"/>
    <cellStyle name="Ausgabe 2 17" xfId="54617" hidden="1"/>
    <cellStyle name="Ausgabe 2 17" xfId="54757" hidden="1"/>
    <cellStyle name="Ausgabe 2 17" xfId="54781" hidden="1"/>
    <cellStyle name="Ausgabe 2 17" xfId="55236" hidden="1"/>
    <cellStyle name="Ausgabe 2 17" xfId="55468" hidden="1"/>
    <cellStyle name="Ausgabe 2 17" xfId="55577" hidden="1"/>
    <cellStyle name="Ausgabe 2 17" xfId="55889" hidden="1"/>
    <cellStyle name="Ausgabe 2 17" xfId="56213" hidden="1"/>
    <cellStyle name="Ausgabe 2 17" xfId="56353" hidden="1"/>
    <cellStyle name="Ausgabe 2 17" xfId="56377" hidden="1"/>
    <cellStyle name="Ausgabe 2 17" xfId="56832" hidden="1"/>
    <cellStyle name="Ausgabe 2 17" xfId="57064" hidden="1"/>
    <cellStyle name="Ausgabe 2 17" xfId="57173" hidden="1"/>
    <cellStyle name="Ausgabe 2 17" xfId="56025" hidden="1"/>
    <cellStyle name="Ausgabe 2 17" xfId="57655" hidden="1"/>
    <cellStyle name="Ausgabe 2 17" xfId="57795" hidden="1"/>
    <cellStyle name="Ausgabe 2 17" xfId="57819" hidden="1"/>
    <cellStyle name="Ausgabe 2 17" xfId="58274" hidden="1"/>
    <cellStyle name="Ausgabe 2 17" xfId="58506" hidden="1"/>
    <cellStyle name="Ausgabe 2 17" xfId="58615" hidden="1"/>
    <cellStyle name="Ausgabe 2 18" xfId="133" hidden="1"/>
    <cellStyle name="Ausgabe 2 18" xfId="749" hidden="1"/>
    <cellStyle name="Ausgabe 2 18" xfId="887" hidden="1"/>
    <cellStyle name="Ausgabe 2 18" xfId="715" hidden="1"/>
    <cellStyle name="Ausgabe 2 18" xfId="1368" hidden="1"/>
    <cellStyle name="Ausgabe 2 18" xfId="1600" hidden="1"/>
    <cellStyle name="Ausgabe 2 18" xfId="1707" hidden="1"/>
    <cellStyle name="Ausgabe 2 18" xfId="2056" hidden="1"/>
    <cellStyle name="Ausgabe 2 18" xfId="2619" hidden="1"/>
    <cellStyle name="Ausgabe 2 18" xfId="2757" hidden="1"/>
    <cellStyle name="Ausgabe 2 18" xfId="2585" hidden="1"/>
    <cellStyle name="Ausgabe 2 18" xfId="3238" hidden="1"/>
    <cellStyle name="Ausgabe 2 18" xfId="3470" hidden="1"/>
    <cellStyle name="Ausgabe 2 18" xfId="3577" hidden="1"/>
    <cellStyle name="Ausgabe 2 18" xfId="2378" hidden="1"/>
    <cellStyle name="Ausgabe 2 18" xfId="4125" hidden="1"/>
    <cellStyle name="Ausgabe 2 18" xfId="4263" hidden="1"/>
    <cellStyle name="Ausgabe 2 18" xfId="4091" hidden="1"/>
    <cellStyle name="Ausgabe 2 18" xfId="4744" hidden="1"/>
    <cellStyle name="Ausgabe 2 18" xfId="4976" hidden="1"/>
    <cellStyle name="Ausgabe 2 18" xfId="5083" hidden="1"/>
    <cellStyle name="Ausgabe 2 18" xfId="3885" hidden="1"/>
    <cellStyle name="Ausgabe 2 18" xfId="5629" hidden="1"/>
    <cellStyle name="Ausgabe 2 18" xfId="5767" hidden="1"/>
    <cellStyle name="Ausgabe 2 18" xfId="5595" hidden="1"/>
    <cellStyle name="Ausgabe 2 18" xfId="6248" hidden="1"/>
    <cellStyle name="Ausgabe 2 18" xfId="6480" hidden="1"/>
    <cellStyle name="Ausgabe 2 18" xfId="6587" hidden="1"/>
    <cellStyle name="Ausgabe 2 18" xfId="5391" hidden="1"/>
    <cellStyle name="Ausgabe 2 18" xfId="7127" hidden="1"/>
    <cellStyle name="Ausgabe 2 18" xfId="7265" hidden="1"/>
    <cellStyle name="Ausgabe 2 18" xfId="7093" hidden="1"/>
    <cellStyle name="Ausgabe 2 18" xfId="7746" hidden="1"/>
    <cellStyle name="Ausgabe 2 18" xfId="7978" hidden="1"/>
    <cellStyle name="Ausgabe 2 18" xfId="8085" hidden="1"/>
    <cellStyle name="Ausgabe 2 18" xfId="6895" hidden="1"/>
    <cellStyle name="Ausgabe 2 18" xfId="8620" hidden="1"/>
    <cellStyle name="Ausgabe 2 18" xfId="8758" hidden="1"/>
    <cellStyle name="Ausgabe 2 18" xfId="8586" hidden="1"/>
    <cellStyle name="Ausgabe 2 18" xfId="9239" hidden="1"/>
    <cellStyle name="Ausgabe 2 18" xfId="9471" hidden="1"/>
    <cellStyle name="Ausgabe 2 18" xfId="9578" hidden="1"/>
    <cellStyle name="Ausgabe 2 18" xfId="8393" hidden="1"/>
    <cellStyle name="Ausgabe 2 18" xfId="10106" hidden="1"/>
    <cellStyle name="Ausgabe 2 18" xfId="10244" hidden="1"/>
    <cellStyle name="Ausgabe 2 18" xfId="10072" hidden="1"/>
    <cellStyle name="Ausgabe 2 18" xfId="10725" hidden="1"/>
    <cellStyle name="Ausgabe 2 18" xfId="10957" hidden="1"/>
    <cellStyle name="Ausgabe 2 18" xfId="11064" hidden="1"/>
    <cellStyle name="Ausgabe 2 18" xfId="9886" hidden="1"/>
    <cellStyle name="Ausgabe 2 18" xfId="11586" hidden="1"/>
    <cellStyle name="Ausgabe 2 18" xfId="11724" hidden="1"/>
    <cellStyle name="Ausgabe 2 18" xfId="11552" hidden="1"/>
    <cellStyle name="Ausgabe 2 18" xfId="12205" hidden="1"/>
    <cellStyle name="Ausgabe 2 18" xfId="12437" hidden="1"/>
    <cellStyle name="Ausgabe 2 18" xfId="12544" hidden="1"/>
    <cellStyle name="Ausgabe 2 18" xfId="11372" hidden="1"/>
    <cellStyle name="Ausgabe 2 18" xfId="13057" hidden="1"/>
    <cellStyle name="Ausgabe 2 18" xfId="13195" hidden="1"/>
    <cellStyle name="Ausgabe 2 18" xfId="13023" hidden="1"/>
    <cellStyle name="Ausgabe 2 18" xfId="13676" hidden="1"/>
    <cellStyle name="Ausgabe 2 18" xfId="13908" hidden="1"/>
    <cellStyle name="Ausgabe 2 18" xfId="14015" hidden="1"/>
    <cellStyle name="Ausgabe 2 18" xfId="12852" hidden="1"/>
    <cellStyle name="Ausgabe 2 18" xfId="14519" hidden="1"/>
    <cellStyle name="Ausgabe 2 18" xfId="14657" hidden="1"/>
    <cellStyle name="Ausgabe 2 18" xfId="14485" hidden="1"/>
    <cellStyle name="Ausgabe 2 18" xfId="15138" hidden="1"/>
    <cellStyle name="Ausgabe 2 18" xfId="15370" hidden="1"/>
    <cellStyle name="Ausgabe 2 18" xfId="15477" hidden="1"/>
    <cellStyle name="Ausgabe 2 18" xfId="14321" hidden="1"/>
    <cellStyle name="Ausgabe 2 18" xfId="15975" hidden="1"/>
    <cellStyle name="Ausgabe 2 18" xfId="16113" hidden="1"/>
    <cellStyle name="Ausgabe 2 18" xfId="15941" hidden="1"/>
    <cellStyle name="Ausgabe 2 18" xfId="16594" hidden="1"/>
    <cellStyle name="Ausgabe 2 18" xfId="16826" hidden="1"/>
    <cellStyle name="Ausgabe 2 18" xfId="16933" hidden="1"/>
    <cellStyle name="Ausgabe 2 18" xfId="15783" hidden="1"/>
    <cellStyle name="Ausgabe 2 18" xfId="17417" hidden="1"/>
    <cellStyle name="Ausgabe 2 18" xfId="17555" hidden="1"/>
    <cellStyle name="Ausgabe 2 18" xfId="17383" hidden="1"/>
    <cellStyle name="Ausgabe 2 18" xfId="18036" hidden="1"/>
    <cellStyle name="Ausgabe 2 18" xfId="18268" hidden="1"/>
    <cellStyle name="Ausgabe 2 18" xfId="18375" hidden="1"/>
    <cellStyle name="Ausgabe 2 18" xfId="18885" hidden="1"/>
    <cellStyle name="Ausgabe 2 18" xfId="19224" hidden="1"/>
    <cellStyle name="Ausgabe 2 18" xfId="19362" hidden="1"/>
    <cellStyle name="Ausgabe 2 18" xfId="19190" hidden="1"/>
    <cellStyle name="Ausgabe 2 18" xfId="19843" hidden="1"/>
    <cellStyle name="Ausgabe 2 18" xfId="20075" hidden="1"/>
    <cellStyle name="Ausgabe 2 18" xfId="20182" hidden="1"/>
    <cellStyle name="Ausgabe 2 18" xfId="20494" hidden="1"/>
    <cellStyle name="Ausgabe 2 18" xfId="20731" hidden="1"/>
    <cellStyle name="Ausgabe 2 18" xfId="21134" hidden="1"/>
    <cellStyle name="Ausgabe 2 18" xfId="21241" hidden="1"/>
    <cellStyle name="Ausgabe 2 18" xfId="20944" hidden="1"/>
    <cellStyle name="Ausgabe 2 18" xfId="21750" hidden="1"/>
    <cellStyle name="Ausgabe 2 18" xfId="21888" hidden="1"/>
    <cellStyle name="Ausgabe 2 18" xfId="21716" hidden="1"/>
    <cellStyle name="Ausgabe 2 18" xfId="22376" hidden="1"/>
    <cellStyle name="Ausgabe 2 18" xfId="22608" hidden="1"/>
    <cellStyle name="Ausgabe 2 18" xfId="22715" hidden="1"/>
    <cellStyle name="Ausgabe 2 18" xfId="21548" hidden="1"/>
    <cellStyle name="Ausgabe 2 18" xfId="23203" hidden="1"/>
    <cellStyle name="Ausgabe 2 18" xfId="23341" hidden="1"/>
    <cellStyle name="Ausgabe 2 18" xfId="23169" hidden="1"/>
    <cellStyle name="Ausgabe 2 18" xfId="23827" hidden="1"/>
    <cellStyle name="Ausgabe 2 18" xfId="24059" hidden="1"/>
    <cellStyle name="Ausgabe 2 18" xfId="24166" hidden="1"/>
    <cellStyle name="Ausgabe 2 18" xfId="20722" hidden="1"/>
    <cellStyle name="Ausgabe 2 18" xfId="24650" hidden="1"/>
    <cellStyle name="Ausgabe 2 18" xfId="24788" hidden="1"/>
    <cellStyle name="Ausgabe 2 18" xfId="24616" hidden="1"/>
    <cellStyle name="Ausgabe 2 18" xfId="25269" hidden="1"/>
    <cellStyle name="Ausgabe 2 18" xfId="25501" hidden="1"/>
    <cellStyle name="Ausgabe 2 18" xfId="25608" hidden="1"/>
    <cellStyle name="Ausgabe 2 18" xfId="25922" hidden="1"/>
    <cellStyle name="Ausgabe 2 18" xfId="26246" hidden="1"/>
    <cellStyle name="Ausgabe 2 18" xfId="26384" hidden="1"/>
    <cellStyle name="Ausgabe 2 18" xfId="26212" hidden="1"/>
    <cellStyle name="Ausgabe 2 18" xfId="26865" hidden="1"/>
    <cellStyle name="Ausgabe 2 18" xfId="27097" hidden="1"/>
    <cellStyle name="Ausgabe 2 18" xfId="27204" hidden="1"/>
    <cellStyle name="Ausgabe 2 18" xfId="26056" hidden="1"/>
    <cellStyle name="Ausgabe 2 18" xfId="27688" hidden="1"/>
    <cellStyle name="Ausgabe 2 18" xfId="27826" hidden="1"/>
    <cellStyle name="Ausgabe 2 18" xfId="27654" hidden="1"/>
    <cellStyle name="Ausgabe 2 18" xfId="28307" hidden="1"/>
    <cellStyle name="Ausgabe 2 18" xfId="28539" hidden="1"/>
    <cellStyle name="Ausgabe 2 18" xfId="28646" hidden="1"/>
    <cellStyle name="Ausgabe 2 18" xfId="28959" hidden="1"/>
    <cellStyle name="Ausgabe 2 18" xfId="29208" hidden="1"/>
    <cellStyle name="Ausgabe 2 18" xfId="29346" hidden="1"/>
    <cellStyle name="Ausgabe 2 18" xfId="29174" hidden="1"/>
    <cellStyle name="Ausgabe 2 18" xfId="29827" hidden="1"/>
    <cellStyle name="Ausgabe 2 18" xfId="30059" hidden="1"/>
    <cellStyle name="Ausgabe 2 18" xfId="30166" hidden="1"/>
    <cellStyle name="Ausgabe 2 18" xfId="30478" hidden="1"/>
    <cellStyle name="Ausgabe 2 18" xfId="30715" hidden="1"/>
    <cellStyle name="Ausgabe 2 18" xfId="31118" hidden="1"/>
    <cellStyle name="Ausgabe 2 18" xfId="31225" hidden="1"/>
    <cellStyle name="Ausgabe 2 18" xfId="30928" hidden="1"/>
    <cellStyle name="Ausgabe 2 18" xfId="31734" hidden="1"/>
    <cellStyle name="Ausgabe 2 18" xfId="31872" hidden="1"/>
    <cellStyle name="Ausgabe 2 18" xfId="31700" hidden="1"/>
    <cellStyle name="Ausgabe 2 18" xfId="32360" hidden="1"/>
    <cellStyle name="Ausgabe 2 18" xfId="32592" hidden="1"/>
    <cellStyle name="Ausgabe 2 18" xfId="32699" hidden="1"/>
    <cellStyle name="Ausgabe 2 18" xfId="31532" hidden="1"/>
    <cellStyle name="Ausgabe 2 18" xfId="33186" hidden="1"/>
    <cellStyle name="Ausgabe 2 18" xfId="33324" hidden="1"/>
    <cellStyle name="Ausgabe 2 18" xfId="33152" hidden="1"/>
    <cellStyle name="Ausgabe 2 18" xfId="33810" hidden="1"/>
    <cellStyle name="Ausgabe 2 18" xfId="34042" hidden="1"/>
    <cellStyle name="Ausgabe 2 18" xfId="34149" hidden="1"/>
    <cellStyle name="Ausgabe 2 18" xfId="30706" hidden="1"/>
    <cellStyle name="Ausgabe 2 18" xfId="34633" hidden="1"/>
    <cellStyle name="Ausgabe 2 18" xfId="34771" hidden="1"/>
    <cellStyle name="Ausgabe 2 18" xfId="34599" hidden="1"/>
    <cellStyle name="Ausgabe 2 18" xfId="35252" hidden="1"/>
    <cellStyle name="Ausgabe 2 18" xfId="35484" hidden="1"/>
    <cellStyle name="Ausgabe 2 18" xfId="35591" hidden="1"/>
    <cellStyle name="Ausgabe 2 18" xfId="35905" hidden="1"/>
    <cellStyle name="Ausgabe 2 18" xfId="36229" hidden="1"/>
    <cellStyle name="Ausgabe 2 18" xfId="36367" hidden="1"/>
    <cellStyle name="Ausgabe 2 18" xfId="36195" hidden="1"/>
    <cellStyle name="Ausgabe 2 18" xfId="36848" hidden="1"/>
    <cellStyle name="Ausgabe 2 18" xfId="37080" hidden="1"/>
    <cellStyle name="Ausgabe 2 18" xfId="37187" hidden="1"/>
    <cellStyle name="Ausgabe 2 18" xfId="36039" hidden="1"/>
    <cellStyle name="Ausgabe 2 18" xfId="37671" hidden="1"/>
    <cellStyle name="Ausgabe 2 18" xfId="37809" hidden="1"/>
    <cellStyle name="Ausgabe 2 18" xfId="37637" hidden="1"/>
    <cellStyle name="Ausgabe 2 18" xfId="38290" hidden="1"/>
    <cellStyle name="Ausgabe 2 18" xfId="38522" hidden="1"/>
    <cellStyle name="Ausgabe 2 18" xfId="38629" hidden="1"/>
    <cellStyle name="Ausgabe 2 18" xfId="38942" hidden="1"/>
    <cellStyle name="Ausgabe 2 18" xfId="39211" hidden="1"/>
    <cellStyle name="Ausgabe 2 18" xfId="39349" hidden="1"/>
    <cellStyle name="Ausgabe 2 18" xfId="39177" hidden="1"/>
    <cellStyle name="Ausgabe 2 18" xfId="39830" hidden="1"/>
    <cellStyle name="Ausgabe 2 18" xfId="40062" hidden="1"/>
    <cellStyle name="Ausgabe 2 18" xfId="40169" hidden="1"/>
    <cellStyle name="Ausgabe 2 18" xfId="40481" hidden="1"/>
    <cellStyle name="Ausgabe 2 18" xfId="40718" hidden="1"/>
    <cellStyle name="Ausgabe 2 18" xfId="41121" hidden="1"/>
    <cellStyle name="Ausgabe 2 18" xfId="41228" hidden="1"/>
    <cellStyle name="Ausgabe 2 18" xfId="40931" hidden="1"/>
    <cellStyle name="Ausgabe 2 18" xfId="41737" hidden="1"/>
    <cellStyle name="Ausgabe 2 18" xfId="41875" hidden="1"/>
    <cellStyle name="Ausgabe 2 18" xfId="41703" hidden="1"/>
    <cellStyle name="Ausgabe 2 18" xfId="42363" hidden="1"/>
    <cellStyle name="Ausgabe 2 18" xfId="42595" hidden="1"/>
    <cellStyle name="Ausgabe 2 18" xfId="42702" hidden="1"/>
    <cellStyle name="Ausgabe 2 18" xfId="41535" hidden="1"/>
    <cellStyle name="Ausgabe 2 18" xfId="43189" hidden="1"/>
    <cellStyle name="Ausgabe 2 18" xfId="43327" hidden="1"/>
    <cellStyle name="Ausgabe 2 18" xfId="43155" hidden="1"/>
    <cellStyle name="Ausgabe 2 18" xfId="43813" hidden="1"/>
    <cellStyle name="Ausgabe 2 18" xfId="44045" hidden="1"/>
    <cellStyle name="Ausgabe 2 18" xfId="44152" hidden="1"/>
    <cellStyle name="Ausgabe 2 18" xfId="40709" hidden="1"/>
    <cellStyle name="Ausgabe 2 18" xfId="44636" hidden="1"/>
    <cellStyle name="Ausgabe 2 18" xfId="44774" hidden="1"/>
    <cellStyle name="Ausgabe 2 18" xfId="44602" hidden="1"/>
    <cellStyle name="Ausgabe 2 18" xfId="45255" hidden="1"/>
    <cellStyle name="Ausgabe 2 18" xfId="45487" hidden="1"/>
    <cellStyle name="Ausgabe 2 18" xfId="45594" hidden="1"/>
    <cellStyle name="Ausgabe 2 18" xfId="45908" hidden="1"/>
    <cellStyle name="Ausgabe 2 18" xfId="46232" hidden="1"/>
    <cellStyle name="Ausgabe 2 18" xfId="46370" hidden="1"/>
    <cellStyle name="Ausgabe 2 18" xfId="46198" hidden="1"/>
    <cellStyle name="Ausgabe 2 18" xfId="46851" hidden="1"/>
    <cellStyle name="Ausgabe 2 18" xfId="47083" hidden="1"/>
    <cellStyle name="Ausgabe 2 18" xfId="47190" hidden="1"/>
    <cellStyle name="Ausgabe 2 18" xfId="46042" hidden="1"/>
    <cellStyle name="Ausgabe 2 18" xfId="47674" hidden="1"/>
    <cellStyle name="Ausgabe 2 18" xfId="47812" hidden="1"/>
    <cellStyle name="Ausgabe 2 18" xfId="47640" hidden="1"/>
    <cellStyle name="Ausgabe 2 18" xfId="48293" hidden="1"/>
    <cellStyle name="Ausgabe 2 18" xfId="48525" hidden="1"/>
    <cellStyle name="Ausgabe 2 18" xfId="48632" hidden="1"/>
    <cellStyle name="Ausgabe 2 18" xfId="48944" hidden="1"/>
    <cellStyle name="Ausgabe 2 18" xfId="49193" hidden="1"/>
    <cellStyle name="Ausgabe 2 18" xfId="49331" hidden="1"/>
    <cellStyle name="Ausgabe 2 18" xfId="49159" hidden="1"/>
    <cellStyle name="Ausgabe 2 18" xfId="49812" hidden="1"/>
    <cellStyle name="Ausgabe 2 18" xfId="50044" hidden="1"/>
    <cellStyle name="Ausgabe 2 18" xfId="50151" hidden="1"/>
    <cellStyle name="Ausgabe 2 18" xfId="50463" hidden="1"/>
    <cellStyle name="Ausgabe 2 18" xfId="50700" hidden="1"/>
    <cellStyle name="Ausgabe 2 18" xfId="51103" hidden="1"/>
    <cellStyle name="Ausgabe 2 18" xfId="51210" hidden="1"/>
    <cellStyle name="Ausgabe 2 18" xfId="50913" hidden="1"/>
    <cellStyle name="Ausgabe 2 18" xfId="51719" hidden="1"/>
    <cellStyle name="Ausgabe 2 18" xfId="51857" hidden="1"/>
    <cellStyle name="Ausgabe 2 18" xfId="51685" hidden="1"/>
    <cellStyle name="Ausgabe 2 18" xfId="52345" hidden="1"/>
    <cellStyle name="Ausgabe 2 18" xfId="52577" hidden="1"/>
    <cellStyle name="Ausgabe 2 18" xfId="52684" hidden="1"/>
    <cellStyle name="Ausgabe 2 18" xfId="51517" hidden="1"/>
    <cellStyle name="Ausgabe 2 18" xfId="53171" hidden="1"/>
    <cellStyle name="Ausgabe 2 18" xfId="53309" hidden="1"/>
    <cellStyle name="Ausgabe 2 18" xfId="53137" hidden="1"/>
    <cellStyle name="Ausgabe 2 18" xfId="53795" hidden="1"/>
    <cellStyle name="Ausgabe 2 18" xfId="54027" hidden="1"/>
    <cellStyle name="Ausgabe 2 18" xfId="54134" hidden="1"/>
    <cellStyle name="Ausgabe 2 18" xfId="50691" hidden="1"/>
    <cellStyle name="Ausgabe 2 18" xfId="54618" hidden="1"/>
    <cellStyle name="Ausgabe 2 18" xfId="54756" hidden="1"/>
    <cellStyle name="Ausgabe 2 18" xfId="54584" hidden="1"/>
    <cellStyle name="Ausgabe 2 18" xfId="55237" hidden="1"/>
    <cellStyle name="Ausgabe 2 18" xfId="55469" hidden="1"/>
    <cellStyle name="Ausgabe 2 18" xfId="55576" hidden="1"/>
    <cellStyle name="Ausgabe 2 18" xfId="55890" hidden="1"/>
    <cellStyle name="Ausgabe 2 18" xfId="56214" hidden="1"/>
    <cellStyle name="Ausgabe 2 18" xfId="56352" hidden="1"/>
    <cellStyle name="Ausgabe 2 18" xfId="56180" hidden="1"/>
    <cellStyle name="Ausgabe 2 18" xfId="56833" hidden="1"/>
    <cellStyle name="Ausgabe 2 18" xfId="57065" hidden="1"/>
    <cellStyle name="Ausgabe 2 18" xfId="57172" hidden="1"/>
    <cellStyle name="Ausgabe 2 18" xfId="56024" hidden="1"/>
    <cellStyle name="Ausgabe 2 18" xfId="57656" hidden="1"/>
    <cellStyle name="Ausgabe 2 18" xfId="57794" hidden="1"/>
    <cellStyle name="Ausgabe 2 18" xfId="57622" hidden="1"/>
    <cellStyle name="Ausgabe 2 18" xfId="58275" hidden="1"/>
    <cellStyle name="Ausgabe 2 18" xfId="58507" hidden="1"/>
    <cellStyle name="Ausgabe 2 18" xfId="58614" hidden="1"/>
    <cellStyle name="Ausgabe 2 19" xfId="134" hidden="1"/>
    <cellStyle name="Ausgabe 2 19" xfId="750" hidden="1"/>
    <cellStyle name="Ausgabe 2 19" xfId="886" hidden="1"/>
    <cellStyle name="Ausgabe 2 19" xfId="724" hidden="1"/>
    <cellStyle name="Ausgabe 2 19" xfId="1369" hidden="1"/>
    <cellStyle name="Ausgabe 2 19" xfId="1601" hidden="1"/>
    <cellStyle name="Ausgabe 2 19" xfId="1706" hidden="1"/>
    <cellStyle name="Ausgabe 2 19" xfId="2057" hidden="1"/>
    <cellStyle name="Ausgabe 2 19" xfId="2620" hidden="1"/>
    <cellStyle name="Ausgabe 2 19" xfId="2756" hidden="1"/>
    <cellStyle name="Ausgabe 2 19" xfId="2594" hidden="1"/>
    <cellStyle name="Ausgabe 2 19" xfId="3239" hidden="1"/>
    <cellStyle name="Ausgabe 2 19" xfId="3471" hidden="1"/>
    <cellStyle name="Ausgabe 2 19" xfId="3576" hidden="1"/>
    <cellStyle name="Ausgabe 2 19" xfId="2377" hidden="1"/>
    <cellStyle name="Ausgabe 2 19" xfId="4126" hidden="1"/>
    <cellStyle name="Ausgabe 2 19" xfId="4262" hidden="1"/>
    <cellStyle name="Ausgabe 2 19" xfId="4100" hidden="1"/>
    <cellStyle name="Ausgabe 2 19" xfId="4745" hidden="1"/>
    <cellStyle name="Ausgabe 2 19" xfId="4977" hidden="1"/>
    <cellStyle name="Ausgabe 2 19" xfId="5082" hidden="1"/>
    <cellStyle name="Ausgabe 2 19" xfId="3884" hidden="1"/>
    <cellStyle name="Ausgabe 2 19" xfId="5630" hidden="1"/>
    <cellStyle name="Ausgabe 2 19" xfId="5766" hidden="1"/>
    <cellStyle name="Ausgabe 2 19" xfId="5604" hidden="1"/>
    <cellStyle name="Ausgabe 2 19" xfId="6249" hidden="1"/>
    <cellStyle name="Ausgabe 2 19" xfId="6481" hidden="1"/>
    <cellStyle name="Ausgabe 2 19" xfId="6586" hidden="1"/>
    <cellStyle name="Ausgabe 2 19" xfId="5390" hidden="1"/>
    <cellStyle name="Ausgabe 2 19" xfId="7128" hidden="1"/>
    <cellStyle name="Ausgabe 2 19" xfId="7264" hidden="1"/>
    <cellStyle name="Ausgabe 2 19" xfId="7102" hidden="1"/>
    <cellStyle name="Ausgabe 2 19" xfId="7747" hidden="1"/>
    <cellStyle name="Ausgabe 2 19" xfId="7979" hidden="1"/>
    <cellStyle name="Ausgabe 2 19" xfId="8084" hidden="1"/>
    <cellStyle name="Ausgabe 2 19" xfId="6894" hidden="1"/>
    <cellStyle name="Ausgabe 2 19" xfId="8621" hidden="1"/>
    <cellStyle name="Ausgabe 2 19" xfId="8757" hidden="1"/>
    <cellStyle name="Ausgabe 2 19" xfId="8595" hidden="1"/>
    <cellStyle name="Ausgabe 2 19" xfId="9240" hidden="1"/>
    <cellStyle name="Ausgabe 2 19" xfId="9472" hidden="1"/>
    <cellStyle name="Ausgabe 2 19" xfId="9577" hidden="1"/>
    <cellStyle name="Ausgabe 2 19" xfId="8392" hidden="1"/>
    <cellStyle name="Ausgabe 2 19" xfId="10107" hidden="1"/>
    <cellStyle name="Ausgabe 2 19" xfId="10243" hidden="1"/>
    <cellStyle name="Ausgabe 2 19" xfId="10081" hidden="1"/>
    <cellStyle name="Ausgabe 2 19" xfId="10726" hidden="1"/>
    <cellStyle name="Ausgabe 2 19" xfId="10958" hidden="1"/>
    <cellStyle name="Ausgabe 2 19" xfId="11063" hidden="1"/>
    <cellStyle name="Ausgabe 2 19" xfId="9885" hidden="1"/>
    <cellStyle name="Ausgabe 2 19" xfId="11587" hidden="1"/>
    <cellStyle name="Ausgabe 2 19" xfId="11723" hidden="1"/>
    <cellStyle name="Ausgabe 2 19" xfId="11561" hidden="1"/>
    <cellStyle name="Ausgabe 2 19" xfId="12206" hidden="1"/>
    <cellStyle name="Ausgabe 2 19" xfId="12438" hidden="1"/>
    <cellStyle name="Ausgabe 2 19" xfId="12543" hidden="1"/>
    <cellStyle name="Ausgabe 2 19" xfId="11371" hidden="1"/>
    <cellStyle name="Ausgabe 2 19" xfId="13058" hidden="1"/>
    <cellStyle name="Ausgabe 2 19" xfId="13194" hidden="1"/>
    <cellStyle name="Ausgabe 2 19" xfId="13032" hidden="1"/>
    <cellStyle name="Ausgabe 2 19" xfId="13677" hidden="1"/>
    <cellStyle name="Ausgabe 2 19" xfId="13909" hidden="1"/>
    <cellStyle name="Ausgabe 2 19" xfId="14014" hidden="1"/>
    <cellStyle name="Ausgabe 2 19" xfId="12851" hidden="1"/>
    <cellStyle name="Ausgabe 2 19" xfId="14520" hidden="1"/>
    <cellStyle name="Ausgabe 2 19" xfId="14656" hidden="1"/>
    <cellStyle name="Ausgabe 2 19" xfId="14494" hidden="1"/>
    <cellStyle name="Ausgabe 2 19" xfId="15139" hidden="1"/>
    <cellStyle name="Ausgabe 2 19" xfId="15371" hidden="1"/>
    <cellStyle name="Ausgabe 2 19" xfId="15476" hidden="1"/>
    <cellStyle name="Ausgabe 2 19" xfId="14320" hidden="1"/>
    <cellStyle name="Ausgabe 2 19" xfId="15976" hidden="1"/>
    <cellStyle name="Ausgabe 2 19" xfId="16112" hidden="1"/>
    <cellStyle name="Ausgabe 2 19" xfId="15950" hidden="1"/>
    <cellStyle name="Ausgabe 2 19" xfId="16595" hidden="1"/>
    <cellStyle name="Ausgabe 2 19" xfId="16827" hidden="1"/>
    <cellStyle name="Ausgabe 2 19" xfId="16932" hidden="1"/>
    <cellStyle name="Ausgabe 2 19" xfId="15782" hidden="1"/>
    <cellStyle name="Ausgabe 2 19" xfId="17418" hidden="1"/>
    <cellStyle name="Ausgabe 2 19" xfId="17554" hidden="1"/>
    <cellStyle name="Ausgabe 2 19" xfId="17392" hidden="1"/>
    <cellStyle name="Ausgabe 2 19" xfId="18037" hidden="1"/>
    <cellStyle name="Ausgabe 2 19" xfId="18269" hidden="1"/>
    <cellStyle name="Ausgabe 2 19" xfId="18374" hidden="1"/>
    <cellStyle name="Ausgabe 2 19" xfId="18886" hidden="1"/>
    <cellStyle name="Ausgabe 2 19" xfId="19225" hidden="1"/>
    <cellStyle name="Ausgabe 2 19" xfId="19361" hidden="1"/>
    <cellStyle name="Ausgabe 2 19" xfId="19199" hidden="1"/>
    <cellStyle name="Ausgabe 2 19" xfId="19844" hidden="1"/>
    <cellStyle name="Ausgabe 2 19" xfId="20076" hidden="1"/>
    <cellStyle name="Ausgabe 2 19" xfId="20181" hidden="1"/>
    <cellStyle name="Ausgabe 2 19" xfId="20495" hidden="1"/>
    <cellStyle name="Ausgabe 2 19" xfId="20732" hidden="1"/>
    <cellStyle name="Ausgabe 2 19" xfId="21135" hidden="1"/>
    <cellStyle name="Ausgabe 2 19" xfId="21240" hidden="1"/>
    <cellStyle name="Ausgabe 2 19" xfId="20943" hidden="1"/>
    <cellStyle name="Ausgabe 2 19" xfId="21751" hidden="1"/>
    <cellStyle name="Ausgabe 2 19" xfId="21887" hidden="1"/>
    <cellStyle name="Ausgabe 2 19" xfId="21725" hidden="1"/>
    <cellStyle name="Ausgabe 2 19" xfId="22377" hidden="1"/>
    <cellStyle name="Ausgabe 2 19" xfId="22609" hidden="1"/>
    <cellStyle name="Ausgabe 2 19" xfId="22714" hidden="1"/>
    <cellStyle name="Ausgabe 2 19" xfId="20911" hidden="1"/>
    <cellStyle name="Ausgabe 2 19" xfId="23204" hidden="1"/>
    <cellStyle name="Ausgabe 2 19" xfId="23340" hidden="1"/>
    <cellStyle name="Ausgabe 2 19" xfId="23178" hidden="1"/>
    <cellStyle name="Ausgabe 2 19" xfId="23828" hidden="1"/>
    <cellStyle name="Ausgabe 2 19" xfId="24060" hidden="1"/>
    <cellStyle name="Ausgabe 2 19" xfId="24165" hidden="1"/>
    <cellStyle name="Ausgabe 2 19" xfId="23162" hidden="1"/>
    <cellStyle name="Ausgabe 2 19" xfId="24651" hidden="1"/>
    <cellStyle name="Ausgabe 2 19" xfId="24787" hidden="1"/>
    <cellStyle name="Ausgabe 2 19" xfId="24625" hidden="1"/>
    <cellStyle name="Ausgabe 2 19" xfId="25270" hidden="1"/>
    <cellStyle name="Ausgabe 2 19" xfId="25502" hidden="1"/>
    <cellStyle name="Ausgabe 2 19" xfId="25607" hidden="1"/>
    <cellStyle name="Ausgabe 2 19" xfId="25923" hidden="1"/>
    <cellStyle name="Ausgabe 2 19" xfId="26247" hidden="1"/>
    <cellStyle name="Ausgabe 2 19" xfId="26383" hidden="1"/>
    <cellStyle name="Ausgabe 2 19" xfId="26221" hidden="1"/>
    <cellStyle name="Ausgabe 2 19" xfId="26866" hidden="1"/>
    <cellStyle name="Ausgabe 2 19" xfId="27098" hidden="1"/>
    <cellStyle name="Ausgabe 2 19" xfId="27203" hidden="1"/>
    <cellStyle name="Ausgabe 2 19" xfId="26055" hidden="1"/>
    <cellStyle name="Ausgabe 2 19" xfId="27689" hidden="1"/>
    <cellStyle name="Ausgabe 2 19" xfId="27825" hidden="1"/>
    <cellStyle name="Ausgabe 2 19" xfId="27663" hidden="1"/>
    <cellStyle name="Ausgabe 2 19" xfId="28308" hidden="1"/>
    <cellStyle name="Ausgabe 2 19" xfId="28540" hidden="1"/>
    <cellStyle name="Ausgabe 2 19" xfId="28645" hidden="1"/>
    <cellStyle name="Ausgabe 2 19" xfId="28960" hidden="1"/>
    <cellStyle name="Ausgabe 2 19" xfId="29209" hidden="1"/>
    <cellStyle name="Ausgabe 2 19" xfId="29345" hidden="1"/>
    <cellStyle name="Ausgabe 2 19" xfId="29183" hidden="1"/>
    <cellStyle name="Ausgabe 2 19" xfId="29828" hidden="1"/>
    <cellStyle name="Ausgabe 2 19" xfId="30060" hidden="1"/>
    <cellStyle name="Ausgabe 2 19" xfId="30165" hidden="1"/>
    <cellStyle name="Ausgabe 2 19" xfId="30479" hidden="1"/>
    <cellStyle name="Ausgabe 2 19" xfId="30716" hidden="1"/>
    <cellStyle name="Ausgabe 2 19" xfId="31119" hidden="1"/>
    <cellStyle name="Ausgabe 2 19" xfId="31224" hidden="1"/>
    <cellStyle name="Ausgabe 2 19" xfId="30927" hidden="1"/>
    <cellStyle name="Ausgabe 2 19" xfId="31735" hidden="1"/>
    <cellStyle name="Ausgabe 2 19" xfId="31871" hidden="1"/>
    <cellStyle name="Ausgabe 2 19" xfId="31709" hidden="1"/>
    <cellStyle name="Ausgabe 2 19" xfId="32361" hidden="1"/>
    <cellStyle name="Ausgabe 2 19" xfId="32593" hidden="1"/>
    <cellStyle name="Ausgabe 2 19" xfId="32698" hidden="1"/>
    <cellStyle name="Ausgabe 2 19" xfId="30895" hidden="1"/>
    <cellStyle name="Ausgabe 2 19" xfId="33187" hidden="1"/>
    <cellStyle name="Ausgabe 2 19" xfId="33323" hidden="1"/>
    <cellStyle name="Ausgabe 2 19" xfId="33161" hidden="1"/>
    <cellStyle name="Ausgabe 2 19" xfId="33811" hidden="1"/>
    <cellStyle name="Ausgabe 2 19" xfId="34043" hidden="1"/>
    <cellStyle name="Ausgabe 2 19" xfId="34148" hidden="1"/>
    <cellStyle name="Ausgabe 2 19" xfId="33145" hidden="1"/>
    <cellStyle name="Ausgabe 2 19" xfId="34634" hidden="1"/>
    <cellStyle name="Ausgabe 2 19" xfId="34770" hidden="1"/>
    <cellStyle name="Ausgabe 2 19" xfId="34608" hidden="1"/>
    <cellStyle name="Ausgabe 2 19" xfId="35253" hidden="1"/>
    <cellStyle name="Ausgabe 2 19" xfId="35485" hidden="1"/>
    <cellStyle name="Ausgabe 2 19" xfId="35590" hidden="1"/>
    <cellStyle name="Ausgabe 2 19" xfId="35906" hidden="1"/>
    <cellStyle name="Ausgabe 2 19" xfId="36230" hidden="1"/>
    <cellStyle name="Ausgabe 2 19" xfId="36366" hidden="1"/>
    <cellStyle name="Ausgabe 2 19" xfId="36204" hidden="1"/>
    <cellStyle name="Ausgabe 2 19" xfId="36849" hidden="1"/>
    <cellStyle name="Ausgabe 2 19" xfId="37081" hidden="1"/>
    <cellStyle name="Ausgabe 2 19" xfId="37186" hidden="1"/>
    <cellStyle name="Ausgabe 2 19" xfId="36038" hidden="1"/>
    <cellStyle name="Ausgabe 2 19" xfId="37672" hidden="1"/>
    <cellStyle name="Ausgabe 2 19" xfId="37808" hidden="1"/>
    <cellStyle name="Ausgabe 2 19" xfId="37646" hidden="1"/>
    <cellStyle name="Ausgabe 2 19" xfId="38291" hidden="1"/>
    <cellStyle name="Ausgabe 2 19" xfId="38523" hidden="1"/>
    <cellStyle name="Ausgabe 2 19" xfId="38628" hidden="1"/>
    <cellStyle name="Ausgabe 2 19" xfId="38943" hidden="1"/>
    <cellStyle name="Ausgabe 2 19" xfId="39212" hidden="1"/>
    <cellStyle name="Ausgabe 2 19" xfId="39348" hidden="1"/>
    <cellStyle name="Ausgabe 2 19" xfId="39186" hidden="1"/>
    <cellStyle name="Ausgabe 2 19" xfId="39831" hidden="1"/>
    <cellStyle name="Ausgabe 2 19" xfId="40063" hidden="1"/>
    <cellStyle name="Ausgabe 2 19" xfId="40168" hidden="1"/>
    <cellStyle name="Ausgabe 2 19" xfId="40482" hidden="1"/>
    <cellStyle name="Ausgabe 2 19" xfId="40719" hidden="1"/>
    <cellStyle name="Ausgabe 2 19" xfId="41122" hidden="1"/>
    <cellStyle name="Ausgabe 2 19" xfId="41227" hidden="1"/>
    <cellStyle name="Ausgabe 2 19" xfId="40930" hidden="1"/>
    <cellStyle name="Ausgabe 2 19" xfId="41738" hidden="1"/>
    <cellStyle name="Ausgabe 2 19" xfId="41874" hidden="1"/>
    <cellStyle name="Ausgabe 2 19" xfId="41712" hidden="1"/>
    <cellStyle name="Ausgabe 2 19" xfId="42364" hidden="1"/>
    <cellStyle name="Ausgabe 2 19" xfId="42596" hidden="1"/>
    <cellStyle name="Ausgabe 2 19" xfId="42701" hidden="1"/>
    <cellStyle name="Ausgabe 2 19" xfId="40898" hidden="1"/>
    <cellStyle name="Ausgabe 2 19" xfId="43190" hidden="1"/>
    <cellStyle name="Ausgabe 2 19" xfId="43326" hidden="1"/>
    <cellStyle name="Ausgabe 2 19" xfId="43164" hidden="1"/>
    <cellStyle name="Ausgabe 2 19" xfId="43814" hidden="1"/>
    <cellStyle name="Ausgabe 2 19" xfId="44046" hidden="1"/>
    <cellStyle name="Ausgabe 2 19" xfId="44151" hidden="1"/>
    <cellStyle name="Ausgabe 2 19" xfId="43148" hidden="1"/>
    <cellStyle name="Ausgabe 2 19" xfId="44637" hidden="1"/>
    <cellStyle name="Ausgabe 2 19" xfId="44773" hidden="1"/>
    <cellStyle name="Ausgabe 2 19" xfId="44611" hidden="1"/>
    <cellStyle name="Ausgabe 2 19" xfId="45256" hidden="1"/>
    <cellStyle name="Ausgabe 2 19" xfId="45488" hidden="1"/>
    <cellStyle name="Ausgabe 2 19" xfId="45593" hidden="1"/>
    <cellStyle name="Ausgabe 2 19" xfId="45909" hidden="1"/>
    <cellStyle name="Ausgabe 2 19" xfId="46233" hidden="1"/>
    <cellStyle name="Ausgabe 2 19" xfId="46369" hidden="1"/>
    <cellStyle name="Ausgabe 2 19" xfId="46207" hidden="1"/>
    <cellStyle name="Ausgabe 2 19" xfId="46852" hidden="1"/>
    <cellStyle name="Ausgabe 2 19" xfId="47084" hidden="1"/>
    <cellStyle name="Ausgabe 2 19" xfId="47189" hidden="1"/>
    <cellStyle name="Ausgabe 2 19" xfId="46041" hidden="1"/>
    <cellStyle name="Ausgabe 2 19" xfId="47675" hidden="1"/>
    <cellStyle name="Ausgabe 2 19" xfId="47811" hidden="1"/>
    <cellStyle name="Ausgabe 2 19" xfId="47649" hidden="1"/>
    <cellStyle name="Ausgabe 2 19" xfId="48294" hidden="1"/>
    <cellStyle name="Ausgabe 2 19" xfId="48526" hidden="1"/>
    <cellStyle name="Ausgabe 2 19" xfId="48631" hidden="1"/>
    <cellStyle name="Ausgabe 2 19" xfId="48945" hidden="1"/>
    <cellStyle name="Ausgabe 2 19" xfId="49194" hidden="1"/>
    <cellStyle name="Ausgabe 2 19" xfId="49330" hidden="1"/>
    <cellStyle name="Ausgabe 2 19" xfId="49168" hidden="1"/>
    <cellStyle name="Ausgabe 2 19" xfId="49813" hidden="1"/>
    <cellStyle name="Ausgabe 2 19" xfId="50045" hidden="1"/>
    <cellStyle name="Ausgabe 2 19" xfId="50150" hidden="1"/>
    <cellStyle name="Ausgabe 2 19" xfId="50464" hidden="1"/>
    <cellStyle name="Ausgabe 2 19" xfId="50701" hidden="1"/>
    <cellStyle name="Ausgabe 2 19" xfId="51104" hidden="1"/>
    <cellStyle name="Ausgabe 2 19" xfId="51209" hidden="1"/>
    <cellStyle name="Ausgabe 2 19" xfId="50912" hidden="1"/>
    <cellStyle name="Ausgabe 2 19" xfId="51720" hidden="1"/>
    <cellStyle name="Ausgabe 2 19" xfId="51856" hidden="1"/>
    <cellStyle name="Ausgabe 2 19" xfId="51694" hidden="1"/>
    <cellStyle name="Ausgabe 2 19" xfId="52346" hidden="1"/>
    <cellStyle name="Ausgabe 2 19" xfId="52578" hidden="1"/>
    <cellStyle name="Ausgabe 2 19" xfId="52683" hidden="1"/>
    <cellStyle name="Ausgabe 2 19" xfId="50880" hidden="1"/>
    <cellStyle name="Ausgabe 2 19" xfId="53172" hidden="1"/>
    <cellStyle name="Ausgabe 2 19" xfId="53308" hidden="1"/>
    <cellStyle name="Ausgabe 2 19" xfId="53146" hidden="1"/>
    <cellStyle name="Ausgabe 2 19" xfId="53796" hidden="1"/>
    <cellStyle name="Ausgabe 2 19" xfId="54028" hidden="1"/>
    <cellStyle name="Ausgabe 2 19" xfId="54133" hidden="1"/>
    <cellStyle name="Ausgabe 2 19" xfId="53130" hidden="1"/>
    <cellStyle name="Ausgabe 2 19" xfId="54619" hidden="1"/>
    <cellStyle name="Ausgabe 2 19" xfId="54755" hidden="1"/>
    <cellStyle name="Ausgabe 2 19" xfId="54593" hidden="1"/>
    <cellStyle name="Ausgabe 2 19" xfId="55238" hidden="1"/>
    <cellStyle name="Ausgabe 2 19" xfId="55470" hidden="1"/>
    <cellStyle name="Ausgabe 2 19" xfId="55575" hidden="1"/>
    <cellStyle name="Ausgabe 2 19" xfId="55891" hidden="1"/>
    <cellStyle name="Ausgabe 2 19" xfId="56215" hidden="1"/>
    <cellStyle name="Ausgabe 2 19" xfId="56351" hidden="1"/>
    <cellStyle name="Ausgabe 2 19" xfId="56189" hidden="1"/>
    <cellStyle name="Ausgabe 2 19" xfId="56834" hidden="1"/>
    <cellStyle name="Ausgabe 2 19" xfId="57066" hidden="1"/>
    <cellStyle name="Ausgabe 2 19" xfId="57171" hidden="1"/>
    <cellStyle name="Ausgabe 2 19" xfId="56023" hidden="1"/>
    <cellStyle name="Ausgabe 2 19" xfId="57657" hidden="1"/>
    <cellStyle name="Ausgabe 2 19" xfId="57793" hidden="1"/>
    <cellStyle name="Ausgabe 2 19" xfId="57631" hidden="1"/>
    <cellStyle name="Ausgabe 2 19" xfId="58276" hidden="1"/>
    <cellStyle name="Ausgabe 2 19" xfId="58508" hidden="1"/>
    <cellStyle name="Ausgabe 2 19" xfId="58613" hidden="1"/>
    <cellStyle name="Ausgabe 2 2" xfId="135"/>
    <cellStyle name="Ausgabe 2 20" xfId="136" hidden="1"/>
    <cellStyle name="Ausgabe 2 20" xfId="752" hidden="1"/>
    <cellStyle name="Ausgabe 2 20" xfId="885" hidden="1"/>
    <cellStyle name="Ausgabe 2 20" xfId="913" hidden="1"/>
    <cellStyle name="Ausgabe 2 20" xfId="1370" hidden="1"/>
    <cellStyle name="Ausgabe 2 20" xfId="1602" hidden="1"/>
    <cellStyle name="Ausgabe 2 20" xfId="1705" hidden="1"/>
    <cellStyle name="Ausgabe 2 20" xfId="2059" hidden="1"/>
    <cellStyle name="Ausgabe 2 20" xfId="2622" hidden="1"/>
    <cellStyle name="Ausgabe 2 20" xfId="2755" hidden="1"/>
    <cellStyle name="Ausgabe 2 20" xfId="2783" hidden="1"/>
    <cellStyle name="Ausgabe 2 20" xfId="3240" hidden="1"/>
    <cellStyle name="Ausgabe 2 20" xfId="3472" hidden="1"/>
    <cellStyle name="Ausgabe 2 20" xfId="3575" hidden="1"/>
    <cellStyle name="Ausgabe 2 20" xfId="2375" hidden="1"/>
    <cellStyle name="Ausgabe 2 20" xfId="4128" hidden="1"/>
    <cellStyle name="Ausgabe 2 20" xfId="4261" hidden="1"/>
    <cellStyle name="Ausgabe 2 20" xfId="4289" hidden="1"/>
    <cellStyle name="Ausgabe 2 20" xfId="4746" hidden="1"/>
    <cellStyle name="Ausgabe 2 20" xfId="4978" hidden="1"/>
    <cellStyle name="Ausgabe 2 20" xfId="5081" hidden="1"/>
    <cellStyle name="Ausgabe 2 20" xfId="3882" hidden="1"/>
    <cellStyle name="Ausgabe 2 20" xfId="5632" hidden="1"/>
    <cellStyle name="Ausgabe 2 20" xfId="5765" hidden="1"/>
    <cellStyle name="Ausgabe 2 20" xfId="5793" hidden="1"/>
    <cellStyle name="Ausgabe 2 20" xfId="6250" hidden="1"/>
    <cellStyle name="Ausgabe 2 20" xfId="6482" hidden="1"/>
    <cellStyle name="Ausgabe 2 20" xfId="6585" hidden="1"/>
    <cellStyle name="Ausgabe 2 20" xfId="5388" hidden="1"/>
    <cellStyle name="Ausgabe 2 20" xfId="7130" hidden="1"/>
    <cellStyle name="Ausgabe 2 20" xfId="7263" hidden="1"/>
    <cellStyle name="Ausgabe 2 20" xfId="7291" hidden="1"/>
    <cellStyle name="Ausgabe 2 20" xfId="7748" hidden="1"/>
    <cellStyle name="Ausgabe 2 20" xfId="7980" hidden="1"/>
    <cellStyle name="Ausgabe 2 20" xfId="8083" hidden="1"/>
    <cellStyle name="Ausgabe 2 20" xfId="6892" hidden="1"/>
    <cellStyle name="Ausgabe 2 20" xfId="8623" hidden="1"/>
    <cellStyle name="Ausgabe 2 20" xfId="8756" hidden="1"/>
    <cellStyle name="Ausgabe 2 20" xfId="8784" hidden="1"/>
    <cellStyle name="Ausgabe 2 20" xfId="9241" hidden="1"/>
    <cellStyle name="Ausgabe 2 20" xfId="9473" hidden="1"/>
    <cellStyle name="Ausgabe 2 20" xfId="9576" hidden="1"/>
    <cellStyle name="Ausgabe 2 20" xfId="8390" hidden="1"/>
    <cellStyle name="Ausgabe 2 20" xfId="10109" hidden="1"/>
    <cellStyle name="Ausgabe 2 20" xfId="10242" hidden="1"/>
    <cellStyle name="Ausgabe 2 20" xfId="10270" hidden="1"/>
    <cellStyle name="Ausgabe 2 20" xfId="10727" hidden="1"/>
    <cellStyle name="Ausgabe 2 20" xfId="10959" hidden="1"/>
    <cellStyle name="Ausgabe 2 20" xfId="11062" hidden="1"/>
    <cellStyle name="Ausgabe 2 20" xfId="9883" hidden="1"/>
    <cellStyle name="Ausgabe 2 20" xfId="11589" hidden="1"/>
    <cellStyle name="Ausgabe 2 20" xfId="11722" hidden="1"/>
    <cellStyle name="Ausgabe 2 20" xfId="11750" hidden="1"/>
    <cellStyle name="Ausgabe 2 20" xfId="12207" hidden="1"/>
    <cellStyle name="Ausgabe 2 20" xfId="12439" hidden="1"/>
    <cellStyle name="Ausgabe 2 20" xfId="12542" hidden="1"/>
    <cellStyle name="Ausgabe 2 20" xfId="11369" hidden="1"/>
    <cellStyle name="Ausgabe 2 20" xfId="13060" hidden="1"/>
    <cellStyle name="Ausgabe 2 20" xfId="13193" hidden="1"/>
    <cellStyle name="Ausgabe 2 20" xfId="13221" hidden="1"/>
    <cellStyle name="Ausgabe 2 20" xfId="13678" hidden="1"/>
    <cellStyle name="Ausgabe 2 20" xfId="13910" hidden="1"/>
    <cellStyle name="Ausgabe 2 20" xfId="14013" hidden="1"/>
    <cellStyle name="Ausgabe 2 20" xfId="12849" hidden="1"/>
    <cellStyle name="Ausgabe 2 20" xfId="14522" hidden="1"/>
    <cellStyle name="Ausgabe 2 20" xfId="14655" hidden="1"/>
    <cellStyle name="Ausgabe 2 20" xfId="14683" hidden="1"/>
    <cellStyle name="Ausgabe 2 20" xfId="15140" hidden="1"/>
    <cellStyle name="Ausgabe 2 20" xfId="15372" hidden="1"/>
    <cellStyle name="Ausgabe 2 20" xfId="15475" hidden="1"/>
    <cellStyle name="Ausgabe 2 20" xfId="14319" hidden="1"/>
    <cellStyle name="Ausgabe 2 20" xfId="15978" hidden="1"/>
    <cellStyle name="Ausgabe 2 20" xfId="16111" hidden="1"/>
    <cellStyle name="Ausgabe 2 20" xfId="16139" hidden="1"/>
    <cellStyle name="Ausgabe 2 20" xfId="16596" hidden="1"/>
    <cellStyle name="Ausgabe 2 20" xfId="16828" hidden="1"/>
    <cellStyle name="Ausgabe 2 20" xfId="16931" hidden="1"/>
    <cellStyle name="Ausgabe 2 20" xfId="15781" hidden="1"/>
    <cellStyle name="Ausgabe 2 20" xfId="17420" hidden="1"/>
    <cellStyle name="Ausgabe 2 20" xfId="17553" hidden="1"/>
    <cellStyle name="Ausgabe 2 20" xfId="17581" hidden="1"/>
    <cellStyle name="Ausgabe 2 20" xfId="18038" hidden="1"/>
    <cellStyle name="Ausgabe 2 20" xfId="18270" hidden="1"/>
    <cellStyle name="Ausgabe 2 20" xfId="18373" hidden="1"/>
    <cellStyle name="Ausgabe 2 20" xfId="18887" hidden="1"/>
    <cellStyle name="Ausgabe 2 20" xfId="19227" hidden="1"/>
    <cellStyle name="Ausgabe 2 20" xfId="19360" hidden="1"/>
    <cellStyle name="Ausgabe 2 20" xfId="19388" hidden="1"/>
    <cellStyle name="Ausgabe 2 20" xfId="19845" hidden="1"/>
    <cellStyle name="Ausgabe 2 20" xfId="20077" hidden="1"/>
    <cellStyle name="Ausgabe 2 20" xfId="20180" hidden="1"/>
    <cellStyle name="Ausgabe 2 20" xfId="20496" hidden="1"/>
    <cellStyle name="Ausgabe 2 20" xfId="20733" hidden="1"/>
    <cellStyle name="Ausgabe 2 20" xfId="21136" hidden="1"/>
    <cellStyle name="Ausgabe 2 20" xfId="21239" hidden="1"/>
    <cellStyle name="Ausgabe 2 20" xfId="20942" hidden="1"/>
    <cellStyle name="Ausgabe 2 20" xfId="21753" hidden="1"/>
    <cellStyle name="Ausgabe 2 20" xfId="21886" hidden="1"/>
    <cellStyle name="Ausgabe 2 20" xfId="21915" hidden="1"/>
    <cellStyle name="Ausgabe 2 20" xfId="22378" hidden="1"/>
    <cellStyle name="Ausgabe 2 20" xfId="22610" hidden="1"/>
    <cellStyle name="Ausgabe 2 20" xfId="22713" hidden="1"/>
    <cellStyle name="Ausgabe 2 20" xfId="20715" hidden="1"/>
    <cellStyle name="Ausgabe 2 20" xfId="23206" hidden="1"/>
    <cellStyle name="Ausgabe 2 20" xfId="23339" hidden="1"/>
    <cellStyle name="Ausgabe 2 20" xfId="23367" hidden="1"/>
    <cellStyle name="Ausgabe 2 20" xfId="23829" hidden="1"/>
    <cellStyle name="Ausgabe 2 20" xfId="24061" hidden="1"/>
    <cellStyle name="Ausgabe 2 20" xfId="24164" hidden="1"/>
    <cellStyle name="Ausgabe 2 20" xfId="20712" hidden="1"/>
    <cellStyle name="Ausgabe 2 20" xfId="24653" hidden="1"/>
    <cellStyle name="Ausgabe 2 20" xfId="24786" hidden="1"/>
    <cellStyle name="Ausgabe 2 20" xfId="24814" hidden="1"/>
    <cellStyle name="Ausgabe 2 20" xfId="25271" hidden="1"/>
    <cellStyle name="Ausgabe 2 20" xfId="25503" hidden="1"/>
    <cellStyle name="Ausgabe 2 20" xfId="25606" hidden="1"/>
    <cellStyle name="Ausgabe 2 20" xfId="25924" hidden="1"/>
    <cellStyle name="Ausgabe 2 20" xfId="26249" hidden="1"/>
    <cellStyle name="Ausgabe 2 20" xfId="26382" hidden="1"/>
    <cellStyle name="Ausgabe 2 20" xfId="26410" hidden="1"/>
    <cellStyle name="Ausgabe 2 20" xfId="26867" hidden="1"/>
    <cellStyle name="Ausgabe 2 20" xfId="27099" hidden="1"/>
    <cellStyle name="Ausgabe 2 20" xfId="27202" hidden="1"/>
    <cellStyle name="Ausgabe 2 20" xfId="26054" hidden="1"/>
    <cellStyle name="Ausgabe 2 20" xfId="27691" hidden="1"/>
    <cellStyle name="Ausgabe 2 20" xfId="27824" hidden="1"/>
    <cellStyle name="Ausgabe 2 20" xfId="27852" hidden="1"/>
    <cellStyle name="Ausgabe 2 20" xfId="28309" hidden="1"/>
    <cellStyle name="Ausgabe 2 20" xfId="28541" hidden="1"/>
    <cellStyle name="Ausgabe 2 20" xfId="28644" hidden="1"/>
    <cellStyle name="Ausgabe 2 20" xfId="28961" hidden="1"/>
    <cellStyle name="Ausgabe 2 20" xfId="29211" hidden="1"/>
    <cellStyle name="Ausgabe 2 20" xfId="29344" hidden="1"/>
    <cellStyle name="Ausgabe 2 20" xfId="29372" hidden="1"/>
    <cellStyle name="Ausgabe 2 20" xfId="29829" hidden="1"/>
    <cellStyle name="Ausgabe 2 20" xfId="30061" hidden="1"/>
    <cellStyle name="Ausgabe 2 20" xfId="30164" hidden="1"/>
    <cellStyle name="Ausgabe 2 20" xfId="30480" hidden="1"/>
    <cellStyle name="Ausgabe 2 20" xfId="30717" hidden="1"/>
    <cellStyle name="Ausgabe 2 20" xfId="31120" hidden="1"/>
    <cellStyle name="Ausgabe 2 20" xfId="31223" hidden="1"/>
    <cellStyle name="Ausgabe 2 20" xfId="30926" hidden="1"/>
    <cellStyle name="Ausgabe 2 20" xfId="31737" hidden="1"/>
    <cellStyle name="Ausgabe 2 20" xfId="31870" hidden="1"/>
    <cellStyle name="Ausgabe 2 20" xfId="31899" hidden="1"/>
    <cellStyle name="Ausgabe 2 20" xfId="32362" hidden="1"/>
    <cellStyle name="Ausgabe 2 20" xfId="32594" hidden="1"/>
    <cellStyle name="Ausgabe 2 20" xfId="32697" hidden="1"/>
    <cellStyle name="Ausgabe 2 20" xfId="30699" hidden="1"/>
    <cellStyle name="Ausgabe 2 20" xfId="33189" hidden="1"/>
    <cellStyle name="Ausgabe 2 20" xfId="33322" hidden="1"/>
    <cellStyle name="Ausgabe 2 20" xfId="33350" hidden="1"/>
    <cellStyle name="Ausgabe 2 20" xfId="33812" hidden="1"/>
    <cellStyle name="Ausgabe 2 20" xfId="34044" hidden="1"/>
    <cellStyle name="Ausgabe 2 20" xfId="34147" hidden="1"/>
    <cellStyle name="Ausgabe 2 20" xfId="30696" hidden="1"/>
    <cellStyle name="Ausgabe 2 20" xfId="34636" hidden="1"/>
    <cellStyle name="Ausgabe 2 20" xfId="34769" hidden="1"/>
    <cellStyle name="Ausgabe 2 20" xfId="34797" hidden="1"/>
    <cellStyle name="Ausgabe 2 20" xfId="35254" hidden="1"/>
    <cellStyle name="Ausgabe 2 20" xfId="35486" hidden="1"/>
    <cellStyle name="Ausgabe 2 20" xfId="35589" hidden="1"/>
    <cellStyle name="Ausgabe 2 20" xfId="35907" hidden="1"/>
    <cellStyle name="Ausgabe 2 20" xfId="36232" hidden="1"/>
    <cellStyle name="Ausgabe 2 20" xfId="36365" hidden="1"/>
    <cellStyle name="Ausgabe 2 20" xfId="36393" hidden="1"/>
    <cellStyle name="Ausgabe 2 20" xfId="36850" hidden="1"/>
    <cellStyle name="Ausgabe 2 20" xfId="37082" hidden="1"/>
    <cellStyle name="Ausgabe 2 20" xfId="37185" hidden="1"/>
    <cellStyle name="Ausgabe 2 20" xfId="36037" hidden="1"/>
    <cellStyle name="Ausgabe 2 20" xfId="37674" hidden="1"/>
    <cellStyle name="Ausgabe 2 20" xfId="37807" hidden="1"/>
    <cellStyle name="Ausgabe 2 20" xfId="37835" hidden="1"/>
    <cellStyle name="Ausgabe 2 20" xfId="38292" hidden="1"/>
    <cellStyle name="Ausgabe 2 20" xfId="38524" hidden="1"/>
    <cellStyle name="Ausgabe 2 20" xfId="38627" hidden="1"/>
    <cellStyle name="Ausgabe 2 20" xfId="38944" hidden="1"/>
    <cellStyle name="Ausgabe 2 20" xfId="39214" hidden="1"/>
    <cellStyle name="Ausgabe 2 20" xfId="39347" hidden="1"/>
    <cellStyle name="Ausgabe 2 20" xfId="39375" hidden="1"/>
    <cellStyle name="Ausgabe 2 20" xfId="39832" hidden="1"/>
    <cellStyle name="Ausgabe 2 20" xfId="40064" hidden="1"/>
    <cellStyle name="Ausgabe 2 20" xfId="40167" hidden="1"/>
    <cellStyle name="Ausgabe 2 20" xfId="40483" hidden="1"/>
    <cellStyle name="Ausgabe 2 20" xfId="40720" hidden="1"/>
    <cellStyle name="Ausgabe 2 20" xfId="41123" hidden="1"/>
    <cellStyle name="Ausgabe 2 20" xfId="41226" hidden="1"/>
    <cellStyle name="Ausgabe 2 20" xfId="40929" hidden="1"/>
    <cellStyle name="Ausgabe 2 20" xfId="41740" hidden="1"/>
    <cellStyle name="Ausgabe 2 20" xfId="41873" hidden="1"/>
    <cellStyle name="Ausgabe 2 20" xfId="41902" hidden="1"/>
    <cellStyle name="Ausgabe 2 20" xfId="42365" hidden="1"/>
    <cellStyle name="Ausgabe 2 20" xfId="42597" hidden="1"/>
    <cellStyle name="Ausgabe 2 20" xfId="42700" hidden="1"/>
    <cellStyle name="Ausgabe 2 20" xfId="40702" hidden="1"/>
    <cellStyle name="Ausgabe 2 20" xfId="43192" hidden="1"/>
    <cellStyle name="Ausgabe 2 20" xfId="43325" hidden="1"/>
    <cellStyle name="Ausgabe 2 20" xfId="43353" hidden="1"/>
    <cellStyle name="Ausgabe 2 20" xfId="43815" hidden="1"/>
    <cellStyle name="Ausgabe 2 20" xfId="44047" hidden="1"/>
    <cellStyle name="Ausgabe 2 20" xfId="44150" hidden="1"/>
    <cellStyle name="Ausgabe 2 20" xfId="40699" hidden="1"/>
    <cellStyle name="Ausgabe 2 20" xfId="44639" hidden="1"/>
    <cellStyle name="Ausgabe 2 20" xfId="44772" hidden="1"/>
    <cellStyle name="Ausgabe 2 20" xfId="44800" hidden="1"/>
    <cellStyle name="Ausgabe 2 20" xfId="45257" hidden="1"/>
    <cellStyle name="Ausgabe 2 20" xfId="45489" hidden="1"/>
    <cellStyle name="Ausgabe 2 20" xfId="45592" hidden="1"/>
    <cellStyle name="Ausgabe 2 20" xfId="45910" hidden="1"/>
    <cellStyle name="Ausgabe 2 20" xfId="46235" hidden="1"/>
    <cellStyle name="Ausgabe 2 20" xfId="46368" hidden="1"/>
    <cellStyle name="Ausgabe 2 20" xfId="46396" hidden="1"/>
    <cellStyle name="Ausgabe 2 20" xfId="46853" hidden="1"/>
    <cellStyle name="Ausgabe 2 20" xfId="47085" hidden="1"/>
    <cellStyle name="Ausgabe 2 20" xfId="47188" hidden="1"/>
    <cellStyle name="Ausgabe 2 20" xfId="46040" hidden="1"/>
    <cellStyle name="Ausgabe 2 20" xfId="47677" hidden="1"/>
    <cellStyle name="Ausgabe 2 20" xfId="47810" hidden="1"/>
    <cellStyle name="Ausgabe 2 20" xfId="47838" hidden="1"/>
    <cellStyle name="Ausgabe 2 20" xfId="48295" hidden="1"/>
    <cellStyle name="Ausgabe 2 20" xfId="48527" hidden="1"/>
    <cellStyle name="Ausgabe 2 20" xfId="48630" hidden="1"/>
    <cellStyle name="Ausgabe 2 20" xfId="48946" hidden="1"/>
    <cellStyle name="Ausgabe 2 20" xfId="49196" hidden="1"/>
    <cellStyle name="Ausgabe 2 20" xfId="49329" hidden="1"/>
    <cellStyle name="Ausgabe 2 20" xfId="49357" hidden="1"/>
    <cellStyle name="Ausgabe 2 20" xfId="49814" hidden="1"/>
    <cellStyle name="Ausgabe 2 20" xfId="50046" hidden="1"/>
    <cellStyle name="Ausgabe 2 20" xfId="50149" hidden="1"/>
    <cellStyle name="Ausgabe 2 20" xfId="50465" hidden="1"/>
    <cellStyle name="Ausgabe 2 20" xfId="50702" hidden="1"/>
    <cellStyle name="Ausgabe 2 20" xfId="51105" hidden="1"/>
    <cellStyle name="Ausgabe 2 20" xfId="51208" hidden="1"/>
    <cellStyle name="Ausgabe 2 20" xfId="50911" hidden="1"/>
    <cellStyle name="Ausgabe 2 20" xfId="51722" hidden="1"/>
    <cellStyle name="Ausgabe 2 20" xfId="51855" hidden="1"/>
    <cellStyle name="Ausgabe 2 20" xfId="51884" hidden="1"/>
    <cellStyle name="Ausgabe 2 20" xfId="52347" hidden="1"/>
    <cellStyle name="Ausgabe 2 20" xfId="52579" hidden="1"/>
    <cellStyle name="Ausgabe 2 20" xfId="52682" hidden="1"/>
    <cellStyle name="Ausgabe 2 20" xfId="50684" hidden="1"/>
    <cellStyle name="Ausgabe 2 20" xfId="53174" hidden="1"/>
    <cellStyle name="Ausgabe 2 20" xfId="53307" hidden="1"/>
    <cellStyle name="Ausgabe 2 20" xfId="53335" hidden="1"/>
    <cellStyle name="Ausgabe 2 20" xfId="53797" hidden="1"/>
    <cellStyle name="Ausgabe 2 20" xfId="54029" hidden="1"/>
    <cellStyle name="Ausgabe 2 20" xfId="54132" hidden="1"/>
    <cellStyle name="Ausgabe 2 20" xfId="50681" hidden="1"/>
    <cellStyle name="Ausgabe 2 20" xfId="54621" hidden="1"/>
    <cellStyle name="Ausgabe 2 20" xfId="54754" hidden="1"/>
    <cellStyle name="Ausgabe 2 20" xfId="54782" hidden="1"/>
    <cellStyle name="Ausgabe 2 20" xfId="55239" hidden="1"/>
    <cellStyle name="Ausgabe 2 20" xfId="55471" hidden="1"/>
    <cellStyle name="Ausgabe 2 20" xfId="55574" hidden="1"/>
    <cellStyle name="Ausgabe 2 20" xfId="55892" hidden="1"/>
    <cellStyle name="Ausgabe 2 20" xfId="56217" hidden="1"/>
    <cellStyle name="Ausgabe 2 20" xfId="56350" hidden="1"/>
    <cellStyle name="Ausgabe 2 20" xfId="56378" hidden="1"/>
    <cellStyle name="Ausgabe 2 20" xfId="56835" hidden="1"/>
    <cellStyle name="Ausgabe 2 20" xfId="57067" hidden="1"/>
    <cellStyle name="Ausgabe 2 20" xfId="57170" hidden="1"/>
    <cellStyle name="Ausgabe 2 20" xfId="56022" hidden="1"/>
    <cellStyle name="Ausgabe 2 20" xfId="57659" hidden="1"/>
    <cellStyle name="Ausgabe 2 20" xfId="57792" hidden="1"/>
    <cellStyle name="Ausgabe 2 20" xfId="57820" hidden="1"/>
    <cellStyle name="Ausgabe 2 20" xfId="58277" hidden="1"/>
    <cellStyle name="Ausgabe 2 20" xfId="58509" hidden="1"/>
    <cellStyle name="Ausgabe 2 20" xfId="58612" hidden="1"/>
    <cellStyle name="Ausgabe 2 21" xfId="137"/>
    <cellStyle name="Ausgabe 2 22" xfId="138" hidden="1"/>
    <cellStyle name="Ausgabe 2 22" xfId="18888" hidden="1"/>
    <cellStyle name="Ausgabe 2 22" xfId="38945" hidden="1"/>
    <cellStyle name="Ausgabe 2 3" xfId="139" hidden="1"/>
    <cellStyle name="Ausgabe 2 3" xfId="18889" hidden="1"/>
    <cellStyle name="Ausgabe 2 3" xfId="38946"/>
    <cellStyle name="Ausgabe 2 4" xfId="140" hidden="1"/>
    <cellStyle name="Ausgabe 2 4" xfId="18890"/>
    <cellStyle name="Ausgabe 2 5" xfId="141"/>
    <cellStyle name="Ausgabe 2 6" xfId="142" hidden="1"/>
    <cellStyle name="Ausgabe 2 6" xfId="18891"/>
    <cellStyle name="Ausgabe 2 7" xfId="143" hidden="1"/>
    <cellStyle name="Ausgabe 2 7" xfId="18892"/>
    <cellStyle name="Ausgabe 2 8" xfId="144" hidden="1"/>
    <cellStyle name="Ausgabe 2 8" xfId="18893"/>
    <cellStyle name="Ausgabe 2 9" xfId="145" hidden="1"/>
    <cellStyle name="Ausgabe 2 9" xfId="18894"/>
    <cellStyle name="Ausgabe 3" xfId="18685" hidden="1"/>
    <cellStyle name="Ausgabe 3" xfId="18726"/>
    <cellStyle name="Ausgabe 4" xfId="146" hidden="1"/>
    <cellStyle name="Ausgabe 4" xfId="18793" hidden="1"/>
    <cellStyle name="Ausgabe 4" xfId="18789" hidden="1"/>
    <cellStyle name="Ausgabe 4" xfId="18802" hidden="1"/>
    <cellStyle name="Ausgabe 4" xfId="18814" hidden="1"/>
    <cellStyle name="Ausgabe 4" xfId="18808" hidden="1"/>
    <cellStyle name="Ausgabe 4" xfId="18895" hidden="1"/>
    <cellStyle name="Ausgabe 4" xfId="18875" hidden="1"/>
    <cellStyle name="Ausgabe 4" xfId="19182" hidden="1"/>
    <cellStyle name="Ausgabe 4" xfId="19177" hidden="1"/>
    <cellStyle name="Ausgabe 4" xfId="19180" hidden="1"/>
    <cellStyle name="Ausgabe 4" xfId="38947"/>
    <cellStyle name="Ausgabe 5" xfId="18830"/>
    <cellStyle name="Avertissement" xfId="18727"/>
    <cellStyle name="Berechnung" xfId="12" builtinId="22" customBuiltin="1"/>
    <cellStyle name="Berechnung 2" xfId="70"/>
    <cellStyle name="Berechnung 2 10" xfId="147" hidden="1"/>
    <cellStyle name="Berechnung 2 10" xfId="536" hidden="1"/>
    <cellStyle name="Berechnung 2 10" xfId="581" hidden="1"/>
    <cellStyle name="Berechnung 2 10" xfId="599" hidden="1"/>
    <cellStyle name="Berechnung 2 10" xfId="634" hidden="1"/>
    <cellStyle name="Berechnung 2 10" xfId="754" hidden="1"/>
    <cellStyle name="Berechnung 2 10" xfId="944" hidden="1"/>
    <cellStyle name="Berechnung 2 10" xfId="989" hidden="1"/>
    <cellStyle name="Berechnung 2 10" xfId="1007" hidden="1"/>
    <cellStyle name="Berechnung 2 10" xfId="1042" hidden="1"/>
    <cellStyle name="Berechnung 2 10" xfId="884" hidden="1"/>
    <cellStyle name="Berechnung 2 10" xfId="1091" hidden="1"/>
    <cellStyle name="Berechnung 2 10" xfId="1136" hidden="1"/>
    <cellStyle name="Berechnung 2 10" xfId="1154" hidden="1"/>
    <cellStyle name="Berechnung 2 10" xfId="1189" hidden="1"/>
    <cellStyle name="Berechnung 2 10" xfId="1077" hidden="1"/>
    <cellStyle name="Berechnung 2 10" xfId="1232" hidden="1"/>
    <cellStyle name="Berechnung 2 10" xfId="1277" hidden="1"/>
    <cellStyle name="Berechnung 2 10" xfId="1295" hidden="1"/>
    <cellStyle name="Berechnung 2 10" xfId="1330" hidden="1"/>
    <cellStyle name="Berechnung 2 10" xfId="1371" hidden="1"/>
    <cellStyle name="Berechnung 2 10" xfId="1449" hidden="1"/>
    <cellStyle name="Berechnung 2 10" xfId="1494" hidden="1"/>
    <cellStyle name="Berechnung 2 10" xfId="1512" hidden="1"/>
    <cellStyle name="Berechnung 2 10" xfId="1547" hidden="1"/>
    <cellStyle name="Berechnung 2 10" xfId="1603" hidden="1"/>
    <cellStyle name="Berechnung 2 10" xfId="1741" hidden="1"/>
    <cellStyle name="Berechnung 2 10" xfId="1786" hidden="1"/>
    <cellStyle name="Berechnung 2 10" xfId="1804" hidden="1"/>
    <cellStyle name="Berechnung 2 10" xfId="1839" hidden="1"/>
    <cellStyle name="Berechnung 2 10" xfId="1704" hidden="1"/>
    <cellStyle name="Berechnung 2 10" xfId="1883" hidden="1"/>
    <cellStyle name="Berechnung 2 10" xfId="1928" hidden="1"/>
    <cellStyle name="Berechnung 2 10" xfId="1946" hidden="1"/>
    <cellStyle name="Berechnung 2 10" xfId="1981" hidden="1"/>
    <cellStyle name="Berechnung 2 10" xfId="2070" hidden="1"/>
    <cellStyle name="Berechnung 2 10" xfId="2414" hidden="1"/>
    <cellStyle name="Berechnung 2 10" xfId="2459" hidden="1"/>
    <cellStyle name="Berechnung 2 10" xfId="2477" hidden="1"/>
    <cellStyle name="Berechnung 2 10" xfId="2512" hidden="1"/>
    <cellStyle name="Berechnung 2 10" xfId="2624" hidden="1"/>
    <cellStyle name="Berechnung 2 10" xfId="2814" hidden="1"/>
    <cellStyle name="Berechnung 2 10" xfId="2859" hidden="1"/>
    <cellStyle name="Berechnung 2 10" xfId="2877" hidden="1"/>
    <cellStyle name="Berechnung 2 10" xfId="2912" hidden="1"/>
    <cellStyle name="Berechnung 2 10" xfId="2754" hidden="1"/>
    <cellStyle name="Berechnung 2 10" xfId="2961" hidden="1"/>
    <cellStyle name="Berechnung 2 10" xfId="3006" hidden="1"/>
    <cellStyle name="Berechnung 2 10" xfId="3024" hidden="1"/>
    <cellStyle name="Berechnung 2 10" xfId="3059" hidden="1"/>
    <cellStyle name="Berechnung 2 10" xfId="2947" hidden="1"/>
    <cellStyle name="Berechnung 2 10" xfId="3102" hidden="1"/>
    <cellStyle name="Berechnung 2 10" xfId="3147" hidden="1"/>
    <cellStyle name="Berechnung 2 10" xfId="3165" hidden="1"/>
    <cellStyle name="Berechnung 2 10" xfId="3200" hidden="1"/>
    <cellStyle name="Berechnung 2 10" xfId="3241" hidden="1"/>
    <cellStyle name="Berechnung 2 10" xfId="3319" hidden="1"/>
    <cellStyle name="Berechnung 2 10" xfId="3364" hidden="1"/>
    <cellStyle name="Berechnung 2 10" xfId="3382" hidden="1"/>
    <cellStyle name="Berechnung 2 10" xfId="3417" hidden="1"/>
    <cellStyle name="Berechnung 2 10" xfId="3473" hidden="1"/>
    <cellStyle name="Berechnung 2 10" xfId="3611" hidden="1"/>
    <cellStyle name="Berechnung 2 10" xfId="3656" hidden="1"/>
    <cellStyle name="Berechnung 2 10" xfId="3674" hidden="1"/>
    <cellStyle name="Berechnung 2 10" xfId="3709" hidden="1"/>
    <cellStyle name="Berechnung 2 10" xfId="3574" hidden="1"/>
    <cellStyle name="Berechnung 2 10" xfId="3753" hidden="1"/>
    <cellStyle name="Berechnung 2 10" xfId="3798" hidden="1"/>
    <cellStyle name="Berechnung 2 10" xfId="3816" hidden="1"/>
    <cellStyle name="Berechnung 2 10" xfId="3851" hidden="1"/>
    <cellStyle name="Berechnung 2 10" xfId="2366" hidden="1"/>
    <cellStyle name="Berechnung 2 10" xfId="3920" hidden="1"/>
    <cellStyle name="Berechnung 2 10" xfId="3965" hidden="1"/>
    <cellStyle name="Berechnung 2 10" xfId="3983" hidden="1"/>
    <cellStyle name="Berechnung 2 10" xfId="4018" hidden="1"/>
    <cellStyle name="Berechnung 2 10" xfId="4130" hidden="1"/>
    <cellStyle name="Berechnung 2 10" xfId="4320" hidden="1"/>
    <cellStyle name="Berechnung 2 10" xfId="4365" hidden="1"/>
    <cellStyle name="Berechnung 2 10" xfId="4383" hidden="1"/>
    <cellStyle name="Berechnung 2 10" xfId="4418" hidden="1"/>
    <cellStyle name="Berechnung 2 10" xfId="4260" hidden="1"/>
    <cellStyle name="Berechnung 2 10" xfId="4467" hidden="1"/>
    <cellStyle name="Berechnung 2 10" xfId="4512" hidden="1"/>
    <cellStyle name="Berechnung 2 10" xfId="4530" hidden="1"/>
    <cellStyle name="Berechnung 2 10" xfId="4565" hidden="1"/>
    <cellStyle name="Berechnung 2 10" xfId="4453" hidden="1"/>
    <cellStyle name="Berechnung 2 10" xfId="4608" hidden="1"/>
    <cellStyle name="Berechnung 2 10" xfId="4653" hidden="1"/>
    <cellStyle name="Berechnung 2 10" xfId="4671" hidden="1"/>
    <cellStyle name="Berechnung 2 10" xfId="4706" hidden="1"/>
    <cellStyle name="Berechnung 2 10" xfId="4747" hidden="1"/>
    <cellStyle name="Berechnung 2 10" xfId="4825" hidden="1"/>
    <cellStyle name="Berechnung 2 10" xfId="4870" hidden="1"/>
    <cellStyle name="Berechnung 2 10" xfId="4888" hidden="1"/>
    <cellStyle name="Berechnung 2 10" xfId="4923" hidden="1"/>
    <cellStyle name="Berechnung 2 10" xfId="4979" hidden="1"/>
    <cellStyle name="Berechnung 2 10" xfId="5117" hidden="1"/>
    <cellStyle name="Berechnung 2 10" xfId="5162" hidden="1"/>
    <cellStyle name="Berechnung 2 10" xfId="5180" hidden="1"/>
    <cellStyle name="Berechnung 2 10" xfId="5215" hidden="1"/>
    <cellStyle name="Berechnung 2 10" xfId="5080" hidden="1"/>
    <cellStyle name="Berechnung 2 10" xfId="5259" hidden="1"/>
    <cellStyle name="Berechnung 2 10" xfId="5304" hidden="1"/>
    <cellStyle name="Berechnung 2 10" xfId="5322" hidden="1"/>
    <cellStyle name="Berechnung 2 10" xfId="5357" hidden="1"/>
    <cellStyle name="Berechnung 2 10" xfId="2313" hidden="1"/>
    <cellStyle name="Berechnung 2 10" xfId="5425" hidden="1"/>
    <cellStyle name="Berechnung 2 10" xfId="5470" hidden="1"/>
    <cellStyle name="Berechnung 2 10" xfId="5488" hidden="1"/>
    <cellStyle name="Berechnung 2 10" xfId="5523" hidden="1"/>
    <cellStyle name="Berechnung 2 10" xfId="5634" hidden="1"/>
    <cellStyle name="Berechnung 2 10" xfId="5824" hidden="1"/>
    <cellStyle name="Berechnung 2 10" xfId="5869" hidden="1"/>
    <cellStyle name="Berechnung 2 10" xfId="5887" hidden="1"/>
    <cellStyle name="Berechnung 2 10" xfId="5922" hidden="1"/>
    <cellStyle name="Berechnung 2 10" xfId="5764" hidden="1"/>
    <cellStyle name="Berechnung 2 10" xfId="5971" hidden="1"/>
    <cellStyle name="Berechnung 2 10" xfId="6016" hidden="1"/>
    <cellStyle name="Berechnung 2 10" xfId="6034" hidden="1"/>
    <cellStyle name="Berechnung 2 10" xfId="6069" hidden="1"/>
    <cellStyle name="Berechnung 2 10" xfId="5957" hidden="1"/>
    <cellStyle name="Berechnung 2 10" xfId="6112" hidden="1"/>
    <cellStyle name="Berechnung 2 10" xfId="6157" hidden="1"/>
    <cellStyle name="Berechnung 2 10" xfId="6175" hidden="1"/>
    <cellStyle name="Berechnung 2 10" xfId="6210" hidden="1"/>
    <cellStyle name="Berechnung 2 10" xfId="6251" hidden="1"/>
    <cellStyle name="Berechnung 2 10" xfId="6329" hidden="1"/>
    <cellStyle name="Berechnung 2 10" xfId="6374" hidden="1"/>
    <cellStyle name="Berechnung 2 10" xfId="6392" hidden="1"/>
    <cellStyle name="Berechnung 2 10" xfId="6427" hidden="1"/>
    <cellStyle name="Berechnung 2 10" xfId="6483" hidden="1"/>
    <cellStyle name="Berechnung 2 10" xfId="6621" hidden="1"/>
    <cellStyle name="Berechnung 2 10" xfId="6666" hidden="1"/>
    <cellStyle name="Berechnung 2 10" xfId="6684" hidden="1"/>
    <cellStyle name="Berechnung 2 10" xfId="6719" hidden="1"/>
    <cellStyle name="Berechnung 2 10" xfId="6584" hidden="1"/>
    <cellStyle name="Berechnung 2 10" xfId="6763" hidden="1"/>
    <cellStyle name="Berechnung 2 10" xfId="6808" hidden="1"/>
    <cellStyle name="Berechnung 2 10" xfId="6826" hidden="1"/>
    <cellStyle name="Berechnung 2 10" xfId="6861" hidden="1"/>
    <cellStyle name="Berechnung 2 10" xfId="416" hidden="1"/>
    <cellStyle name="Berechnung 2 10" xfId="6927" hidden="1"/>
    <cellStyle name="Berechnung 2 10" xfId="6972" hidden="1"/>
    <cellStyle name="Berechnung 2 10" xfId="6990" hidden="1"/>
    <cellStyle name="Berechnung 2 10" xfId="7025" hidden="1"/>
    <cellStyle name="Berechnung 2 10" xfId="7132" hidden="1"/>
    <cellStyle name="Berechnung 2 10" xfId="7322" hidden="1"/>
    <cellStyle name="Berechnung 2 10" xfId="7367" hidden="1"/>
    <cellStyle name="Berechnung 2 10" xfId="7385" hidden="1"/>
    <cellStyle name="Berechnung 2 10" xfId="7420" hidden="1"/>
    <cellStyle name="Berechnung 2 10" xfId="7262" hidden="1"/>
    <cellStyle name="Berechnung 2 10" xfId="7469" hidden="1"/>
    <cellStyle name="Berechnung 2 10" xfId="7514" hidden="1"/>
    <cellStyle name="Berechnung 2 10" xfId="7532" hidden="1"/>
    <cellStyle name="Berechnung 2 10" xfId="7567" hidden="1"/>
    <cellStyle name="Berechnung 2 10" xfId="7455" hidden="1"/>
    <cellStyle name="Berechnung 2 10" xfId="7610" hidden="1"/>
    <cellStyle name="Berechnung 2 10" xfId="7655" hidden="1"/>
    <cellStyle name="Berechnung 2 10" xfId="7673" hidden="1"/>
    <cellStyle name="Berechnung 2 10" xfId="7708" hidden="1"/>
    <cellStyle name="Berechnung 2 10" xfId="7749" hidden="1"/>
    <cellStyle name="Berechnung 2 10" xfId="7827" hidden="1"/>
    <cellStyle name="Berechnung 2 10" xfId="7872" hidden="1"/>
    <cellStyle name="Berechnung 2 10" xfId="7890" hidden="1"/>
    <cellStyle name="Berechnung 2 10" xfId="7925" hidden="1"/>
    <cellStyle name="Berechnung 2 10" xfId="7981" hidden="1"/>
    <cellStyle name="Berechnung 2 10" xfId="8119" hidden="1"/>
    <cellStyle name="Berechnung 2 10" xfId="8164" hidden="1"/>
    <cellStyle name="Berechnung 2 10" xfId="8182" hidden="1"/>
    <cellStyle name="Berechnung 2 10" xfId="8217" hidden="1"/>
    <cellStyle name="Berechnung 2 10" xfId="8082" hidden="1"/>
    <cellStyle name="Berechnung 2 10" xfId="8261" hidden="1"/>
    <cellStyle name="Berechnung 2 10" xfId="8306" hidden="1"/>
    <cellStyle name="Berechnung 2 10" xfId="8324" hidden="1"/>
    <cellStyle name="Berechnung 2 10" xfId="8359" hidden="1"/>
    <cellStyle name="Berechnung 2 10" xfId="2569" hidden="1"/>
    <cellStyle name="Berechnung 2 10" xfId="8422" hidden="1"/>
    <cellStyle name="Berechnung 2 10" xfId="8467" hidden="1"/>
    <cellStyle name="Berechnung 2 10" xfId="8485" hidden="1"/>
    <cellStyle name="Berechnung 2 10" xfId="8520" hidden="1"/>
    <cellStyle name="Berechnung 2 10" xfId="8625" hidden="1"/>
    <cellStyle name="Berechnung 2 10" xfId="8815" hidden="1"/>
    <cellStyle name="Berechnung 2 10" xfId="8860" hidden="1"/>
    <cellStyle name="Berechnung 2 10" xfId="8878" hidden="1"/>
    <cellStyle name="Berechnung 2 10" xfId="8913" hidden="1"/>
    <cellStyle name="Berechnung 2 10" xfId="8755" hidden="1"/>
    <cellStyle name="Berechnung 2 10" xfId="8962" hidden="1"/>
    <cellStyle name="Berechnung 2 10" xfId="9007" hidden="1"/>
    <cellStyle name="Berechnung 2 10" xfId="9025" hidden="1"/>
    <cellStyle name="Berechnung 2 10" xfId="9060" hidden="1"/>
    <cellStyle name="Berechnung 2 10" xfId="8948" hidden="1"/>
    <cellStyle name="Berechnung 2 10" xfId="9103" hidden="1"/>
    <cellStyle name="Berechnung 2 10" xfId="9148" hidden="1"/>
    <cellStyle name="Berechnung 2 10" xfId="9166" hidden="1"/>
    <cellStyle name="Berechnung 2 10" xfId="9201" hidden="1"/>
    <cellStyle name="Berechnung 2 10" xfId="9242" hidden="1"/>
    <cellStyle name="Berechnung 2 10" xfId="9320" hidden="1"/>
    <cellStyle name="Berechnung 2 10" xfId="9365" hidden="1"/>
    <cellStyle name="Berechnung 2 10" xfId="9383" hidden="1"/>
    <cellStyle name="Berechnung 2 10" xfId="9418" hidden="1"/>
    <cellStyle name="Berechnung 2 10" xfId="9474" hidden="1"/>
    <cellStyle name="Berechnung 2 10" xfId="9612" hidden="1"/>
    <cellStyle name="Berechnung 2 10" xfId="9657" hidden="1"/>
    <cellStyle name="Berechnung 2 10" xfId="9675" hidden="1"/>
    <cellStyle name="Berechnung 2 10" xfId="9710" hidden="1"/>
    <cellStyle name="Berechnung 2 10" xfId="9575" hidden="1"/>
    <cellStyle name="Berechnung 2 10" xfId="9754" hidden="1"/>
    <cellStyle name="Berechnung 2 10" xfId="9799" hidden="1"/>
    <cellStyle name="Berechnung 2 10" xfId="9817" hidden="1"/>
    <cellStyle name="Berechnung 2 10" xfId="9852" hidden="1"/>
    <cellStyle name="Berechnung 2 10" xfId="4075" hidden="1"/>
    <cellStyle name="Berechnung 2 10" xfId="9913" hidden="1"/>
    <cellStyle name="Berechnung 2 10" xfId="9958" hidden="1"/>
    <cellStyle name="Berechnung 2 10" xfId="9976" hidden="1"/>
    <cellStyle name="Berechnung 2 10" xfId="10011" hidden="1"/>
    <cellStyle name="Berechnung 2 10" xfId="10111" hidden="1"/>
    <cellStyle name="Berechnung 2 10" xfId="10301" hidden="1"/>
    <cellStyle name="Berechnung 2 10" xfId="10346" hidden="1"/>
    <cellStyle name="Berechnung 2 10" xfId="10364" hidden="1"/>
    <cellStyle name="Berechnung 2 10" xfId="10399" hidden="1"/>
    <cellStyle name="Berechnung 2 10" xfId="10241" hidden="1"/>
    <cellStyle name="Berechnung 2 10" xfId="10448" hidden="1"/>
    <cellStyle name="Berechnung 2 10" xfId="10493" hidden="1"/>
    <cellStyle name="Berechnung 2 10" xfId="10511" hidden="1"/>
    <cellStyle name="Berechnung 2 10" xfId="10546" hidden="1"/>
    <cellStyle name="Berechnung 2 10" xfId="10434" hidden="1"/>
    <cellStyle name="Berechnung 2 10" xfId="10589" hidden="1"/>
    <cellStyle name="Berechnung 2 10" xfId="10634" hidden="1"/>
    <cellStyle name="Berechnung 2 10" xfId="10652" hidden="1"/>
    <cellStyle name="Berechnung 2 10" xfId="10687" hidden="1"/>
    <cellStyle name="Berechnung 2 10" xfId="10728" hidden="1"/>
    <cellStyle name="Berechnung 2 10" xfId="10806" hidden="1"/>
    <cellStyle name="Berechnung 2 10" xfId="10851" hidden="1"/>
    <cellStyle name="Berechnung 2 10" xfId="10869" hidden="1"/>
    <cellStyle name="Berechnung 2 10" xfId="10904" hidden="1"/>
    <cellStyle name="Berechnung 2 10" xfId="10960" hidden="1"/>
    <cellStyle name="Berechnung 2 10" xfId="11098" hidden="1"/>
    <cellStyle name="Berechnung 2 10" xfId="11143" hidden="1"/>
    <cellStyle name="Berechnung 2 10" xfId="11161" hidden="1"/>
    <cellStyle name="Berechnung 2 10" xfId="11196" hidden="1"/>
    <cellStyle name="Berechnung 2 10" xfId="11061" hidden="1"/>
    <cellStyle name="Berechnung 2 10" xfId="11240" hidden="1"/>
    <cellStyle name="Berechnung 2 10" xfId="11285" hidden="1"/>
    <cellStyle name="Berechnung 2 10" xfId="11303" hidden="1"/>
    <cellStyle name="Berechnung 2 10" xfId="11338" hidden="1"/>
    <cellStyle name="Berechnung 2 10" xfId="5579" hidden="1"/>
    <cellStyle name="Berechnung 2 10" xfId="11396" hidden="1"/>
    <cellStyle name="Berechnung 2 10" xfId="11441" hidden="1"/>
    <cellStyle name="Berechnung 2 10" xfId="11459" hidden="1"/>
    <cellStyle name="Berechnung 2 10" xfId="11494" hidden="1"/>
    <cellStyle name="Berechnung 2 10" xfId="11591" hidden="1"/>
    <cellStyle name="Berechnung 2 10" xfId="11781" hidden="1"/>
    <cellStyle name="Berechnung 2 10" xfId="11826" hidden="1"/>
    <cellStyle name="Berechnung 2 10" xfId="11844" hidden="1"/>
    <cellStyle name="Berechnung 2 10" xfId="11879" hidden="1"/>
    <cellStyle name="Berechnung 2 10" xfId="11721" hidden="1"/>
    <cellStyle name="Berechnung 2 10" xfId="11928" hidden="1"/>
    <cellStyle name="Berechnung 2 10" xfId="11973" hidden="1"/>
    <cellStyle name="Berechnung 2 10" xfId="11991" hidden="1"/>
    <cellStyle name="Berechnung 2 10" xfId="12026" hidden="1"/>
    <cellStyle name="Berechnung 2 10" xfId="11914" hidden="1"/>
    <cellStyle name="Berechnung 2 10" xfId="12069" hidden="1"/>
    <cellStyle name="Berechnung 2 10" xfId="12114" hidden="1"/>
    <cellStyle name="Berechnung 2 10" xfId="12132" hidden="1"/>
    <cellStyle name="Berechnung 2 10" xfId="12167" hidden="1"/>
    <cellStyle name="Berechnung 2 10" xfId="12208" hidden="1"/>
    <cellStyle name="Berechnung 2 10" xfId="12286" hidden="1"/>
    <cellStyle name="Berechnung 2 10" xfId="12331" hidden="1"/>
    <cellStyle name="Berechnung 2 10" xfId="12349" hidden="1"/>
    <cellStyle name="Berechnung 2 10" xfId="12384" hidden="1"/>
    <cellStyle name="Berechnung 2 10" xfId="12440" hidden="1"/>
    <cellStyle name="Berechnung 2 10" xfId="12578" hidden="1"/>
    <cellStyle name="Berechnung 2 10" xfId="12623" hidden="1"/>
    <cellStyle name="Berechnung 2 10" xfId="12641" hidden="1"/>
    <cellStyle name="Berechnung 2 10" xfId="12676" hidden="1"/>
    <cellStyle name="Berechnung 2 10" xfId="12541" hidden="1"/>
    <cellStyle name="Berechnung 2 10" xfId="12720" hidden="1"/>
    <cellStyle name="Berechnung 2 10" xfId="12765" hidden="1"/>
    <cellStyle name="Berechnung 2 10" xfId="12783" hidden="1"/>
    <cellStyle name="Berechnung 2 10" xfId="12818" hidden="1"/>
    <cellStyle name="Berechnung 2 10" xfId="7080" hidden="1"/>
    <cellStyle name="Berechnung 2 10" xfId="12875" hidden="1"/>
    <cellStyle name="Berechnung 2 10" xfId="12920" hidden="1"/>
    <cellStyle name="Berechnung 2 10" xfId="12938" hidden="1"/>
    <cellStyle name="Berechnung 2 10" xfId="12973" hidden="1"/>
    <cellStyle name="Berechnung 2 10" xfId="13062" hidden="1"/>
    <cellStyle name="Berechnung 2 10" xfId="13252" hidden="1"/>
    <cellStyle name="Berechnung 2 10" xfId="13297" hidden="1"/>
    <cellStyle name="Berechnung 2 10" xfId="13315" hidden="1"/>
    <cellStyle name="Berechnung 2 10" xfId="13350" hidden="1"/>
    <cellStyle name="Berechnung 2 10" xfId="13192" hidden="1"/>
    <cellStyle name="Berechnung 2 10" xfId="13399" hidden="1"/>
    <cellStyle name="Berechnung 2 10" xfId="13444" hidden="1"/>
    <cellStyle name="Berechnung 2 10" xfId="13462" hidden="1"/>
    <cellStyle name="Berechnung 2 10" xfId="13497" hidden="1"/>
    <cellStyle name="Berechnung 2 10" xfId="13385" hidden="1"/>
    <cellStyle name="Berechnung 2 10" xfId="13540" hidden="1"/>
    <cellStyle name="Berechnung 2 10" xfId="13585" hidden="1"/>
    <cellStyle name="Berechnung 2 10" xfId="13603" hidden="1"/>
    <cellStyle name="Berechnung 2 10" xfId="13638" hidden="1"/>
    <cellStyle name="Berechnung 2 10" xfId="13679" hidden="1"/>
    <cellStyle name="Berechnung 2 10" xfId="13757" hidden="1"/>
    <cellStyle name="Berechnung 2 10" xfId="13802" hidden="1"/>
    <cellStyle name="Berechnung 2 10" xfId="13820" hidden="1"/>
    <cellStyle name="Berechnung 2 10" xfId="13855" hidden="1"/>
    <cellStyle name="Berechnung 2 10" xfId="13911" hidden="1"/>
    <cellStyle name="Berechnung 2 10" xfId="14049" hidden="1"/>
    <cellStyle name="Berechnung 2 10" xfId="14094" hidden="1"/>
    <cellStyle name="Berechnung 2 10" xfId="14112" hidden="1"/>
    <cellStyle name="Berechnung 2 10" xfId="14147" hidden="1"/>
    <cellStyle name="Berechnung 2 10" xfId="14012" hidden="1"/>
    <cellStyle name="Berechnung 2 10" xfId="14191" hidden="1"/>
    <cellStyle name="Berechnung 2 10" xfId="14236" hidden="1"/>
    <cellStyle name="Berechnung 2 10" xfId="14254" hidden="1"/>
    <cellStyle name="Berechnung 2 10" xfId="14289" hidden="1"/>
    <cellStyle name="Berechnung 2 10" xfId="8573" hidden="1"/>
    <cellStyle name="Berechnung 2 10" xfId="14342" hidden="1"/>
    <cellStyle name="Berechnung 2 10" xfId="14387" hidden="1"/>
    <cellStyle name="Berechnung 2 10" xfId="14405" hidden="1"/>
    <cellStyle name="Berechnung 2 10" xfId="14440" hidden="1"/>
    <cellStyle name="Berechnung 2 10" xfId="14524" hidden="1"/>
    <cellStyle name="Berechnung 2 10" xfId="14714" hidden="1"/>
    <cellStyle name="Berechnung 2 10" xfId="14759" hidden="1"/>
    <cellStyle name="Berechnung 2 10" xfId="14777" hidden="1"/>
    <cellStyle name="Berechnung 2 10" xfId="14812" hidden="1"/>
    <cellStyle name="Berechnung 2 10" xfId="14654" hidden="1"/>
    <cellStyle name="Berechnung 2 10" xfId="14861" hidden="1"/>
    <cellStyle name="Berechnung 2 10" xfId="14906" hidden="1"/>
    <cellStyle name="Berechnung 2 10" xfId="14924" hidden="1"/>
    <cellStyle name="Berechnung 2 10" xfId="14959" hidden="1"/>
    <cellStyle name="Berechnung 2 10" xfId="14847" hidden="1"/>
    <cellStyle name="Berechnung 2 10" xfId="15002" hidden="1"/>
    <cellStyle name="Berechnung 2 10" xfId="15047" hidden="1"/>
    <cellStyle name="Berechnung 2 10" xfId="15065" hidden="1"/>
    <cellStyle name="Berechnung 2 10" xfId="15100" hidden="1"/>
    <cellStyle name="Berechnung 2 10" xfId="15141" hidden="1"/>
    <cellStyle name="Berechnung 2 10" xfId="15219" hidden="1"/>
    <cellStyle name="Berechnung 2 10" xfId="15264" hidden="1"/>
    <cellStyle name="Berechnung 2 10" xfId="15282" hidden="1"/>
    <cellStyle name="Berechnung 2 10" xfId="15317" hidden="1"/>
    <cellStyle name="Berechnung 2 10" xfId="15373" hidden="1"/>
    <cellStyle name="Berechnung 2 10" xfId="15511" hidden="1"/>
    <cellStyle name="Berechnung 2 10" xfId="15556" hidden="1"/>
    <cellStyle name="Berechnung 2 10" xfId="15574" hidden="1"/>
    <cellStyle name="Berechnung 2 10" xfId="15609" hidden="1"/>
    <cellStyle name="Berechnung 2 10" xfId="15474" hidden="1"/>
    <cellStyle name="Berechnung 2 10" xfId="15653" hidden="1"/>
    <cellStyle name="Berechnung 2 10" xfId="15698" hidden="1"/>
    <cellStyle name="Berechnung 2 10" xfId="15716" hidden="1"/>
    <cellStyle name="Berechnung 2 10" xfId="15751" hidden="1"/>
    <cellStyle name="Berechnung 2 10" xfId="10060" hidden="1"/>
    <cellStyle name="Berechnung 2 10" xfId="15804" hidden="1"/>
    <cellStyle name="Berechnung 2 10" xfId="15849" hidden="1"/>
    <cellStyle name="Berechnung 2 10" xfId="15867" hidden="1"/>
    <cellStyle name="Berechnung 2 10" xfId="15902" hidden="1"/>
    <cellStyle name="Berechnung 2 10" xfId="15980" hidden="1"/>
    <cellStyle name="Berechnung 2 10" xfId="16170" hidden="1"/>
    <cellStyle name="Berechnung 2 10" xfId="16215" hidden="1"/>
    <cellStyle name="Berechnung 2 10" xfId="16233" hidden="1"/>
    <cellStyle name="Berechnung 2 10" xfId="16268" hidden="1"/>
    <cellStyle name="Berechnung 2 10" xfId="16110" hidden="1"/>
    <cellStyle name="Berechnung 2 10" xfId="16317" hidden="1"/>
    <cellStyle name="Berechnung 2 10" xfId="16362" hidden="1"/>
    <cellStyle name="Berechnung 2 10" xfId="16380" hidden="1"/>
    <cellStyle name="Berechnung 2 10" xfId="16415" hidden="1"/>
    <cellStyle name="Berechnung 2 10" xfId="16303" hidden="1"/>
    <cellStyle name="Berechnung 2 10" xfId="16458" hidden="1"/>
    <cellStyle name="Berechnung 2 10" xfId="16503" hidden="1"/>
    <cellStyle name="Berechnung 2 10" xfId="16521" hidden="1"/>
    <cellStyle name="Berechnung 2 10" xfId="16556" hidden="1"/>
    <cellStyle name="Berechnung 2 10" xfId="16597" hidden="1"/>
    <cellStyle name="Berechnung 2 10" xfId="16675" hidden="1"/>
    <cellStyle name="Berechnung 2 10" xfId="16720" hidden="1"/>
    <cellStyle name="Berechnung 2 10" xfId="16738" hidden="1"/>
    <cellStyle name="Berechnung 2 10" xfId="16773" hidden="1"/>
    <cellStyle name="Berechnung 2 10" xfId="16829" hidden="1"/>
    <cellStyle name="Berechnung 2 10" xfId="16967" hidden="1"/>
    <cellStyle name="Berechnung 2 10" xfId="17012" hidden="1"/>
    <cellStyle name="Berechnung 2 10" xfId="17030" hidden="1"/>
    <cellStyle name="Berechnung 2 10" xfId="17065" hidden="1"/>
    <cellStyle name="Berechnung 2 10" xfId="16930" hidden="1"/>
    <cellStyle name="Berechnung 2 10" xfId="17109" hidden="1"/>
    <cellStyle name="Berechnung 2 10" xfId="17154" hidden="1"/>
    <cellStyle name="Berechnung 2 10" xfId="17172" hidden="1"/>
    <cellStyle name="Berechnung 2 10" xfId="17207" hidden="1"/>
    <cellStyle name="Berechnung 2 10" xfId="11541" hidden="1"/>
    <cellStyle name="Berechnung 2 10" xfId="17249" hidden="1"/>
    <cellStyle name="Berechnung 2 10" xfId="17294" hidden="1"/>
    <cellStyle name="Berechnung 2 10" xfId="17312" hidden="1"/>
    <cellStyle name="Berechnung 2 10" xfId="17347" hidden="1"/>
    <cellStyle name="Berechnung 2 10" xfId="17422" hidden="1"/>
    <cellStyle name="Berechnung 2 10" xfId="17612" hidden="1"/>
    <cellStyle name="Berechnung 2 10" xfId="17657" hidden="1"/>
    <cellStyle name="Berechnung 2 10" xfId="17675" hidden="1"/>
    <cellStyle name="Berechnung 2 10" xfId="17710" hidden="1"/>
    <cellStyle name="Berechnung 2 10" xfId="17552" hidden="1"/>
    <cellStyle name="Berechnung 2 10" xfId="17759" hidden="1"/>
    <cellStyle name="Berechnung 2 10" xfId="17804" hidden="1"/>
    <cellStyle name="Berechnung 2 10" xfId="17822" hidden="1"/>
    <cellStyle name="Berechnung 2 10" xfId="17857" hidden="1"/>
    <cellStyle name="Berechnung 2 10" xfId="17745" hidden="1"/>
    <cellStyle name="Berechnung 2 10" xfId="17900" hidden="1"/>
    <cellStyle name="Berechnung 2 10" xfId="17945" hidden="1"/>
    <cellStyle name="Berechnung 2 10" xfId="17963" hidden="1"/>
    <cellStyle name="Berechnung 2 10" xfId="17998" hidden="1"/>
    <cellStyle name="Berechnung 2 10" xfId="18039" hidden="1"/>
    <cellStyle name="Berechnung 2 10" xfId="18117" hidden="1"/>
    <cellStyle name="Berechnung 2 10" xfId="18162" hidden="1"/>
    <cellStyle name="Berechnung 2 10" xfId="18180" hidden="1"/>
    <cellStyle name="Berechnung 2 10" xfId="18215" hidden="1"/>
    <cellStyle name="Berechnung 2 10" xfId="18271" hidden="1"/>
    <cellStyle name="Berechnung 2 10" xfId="18409" hidden="1"/>
    <cellStyle name="Berechnung 2 10" xfId="18454" hidden="1"/>
    <cellStyle name="Berechnung 2 10" xfId="18472" hidden="1"/>
    <cellStyle name="Berechnung 2 10" xfId="18507" hidden="1"/>
    <cellStyle name="Berechnung 2 10" xfId="18372" hidden="1"/>
    <cellStyle name="Berechnung 2 10" xfId="18551" hidden="1"/>
    <cellStyle name="Berechnung 2 10" xfId="18596" hidden="1"/>
    <cellStyle name="Berechnung 2 10" xfId="18614" hidden="1"/>
    <cellStyle name="Berechnung 2 10" xfId="18649" hidden="1"/>
    <cellStyle name="Berechnung 2 10" xfId="18896" hidden="1"/>
    <cellStyle name="Berechnung 2 10" xfId="19049" hidden="1"/>
    <cellStyle name="Berechnung 2 10" xfId="19094" hidden="1"/>
    <cellStyle name="Berechnung 2 10" xfId="19112" hidden="1"/>
    <cellStyle name="Berechnung 2 10" xfId="19147" hidden="1"/>
    <cellStyle name="Berechnung 2 10" xfId="19229" hidden="1"/>
    <cellStyle name="Berechnung 2 10" xfId="19419" hidden="1"/>
    <cellStyle name="Berechnung 2 10" xfId="19464" hidden="1"/>
    <cellStyle name="Berechnung 2 10" xfId="19482" hidden="1"/>
    <cellStyle name="Berechnung 2 10" xfId="19517" hidden="1"/>
    <cellStyle name="Berechnung 2 10" xfId="19359" hidden="1"/>
    <cellStyle name="Berechnung 2 10" xfId="19566" hidden="1"/>
    <cellStyle name="Berechnung 2 10" xfId="19611" hidden="1"/>
    <cellStyle name="Berechnung 2 10" xfId="19629" hidden="1"/>
    <cellStyle name="Berechnung 2 10" xfId="19664" hidden="1"/>
    <cellStyle name="Berechnung 2 10" xfId="19552" hidden="1"/>
    <cellStyle name="Berechnung 2 10" xfId="19707" hidden="1"/>
    <cellStyle name="Berechnung 2 10" xfId="19752" hidden="1"/>
    <cellStyle name="Berechnung 2 10" xfId="19770" hidden="1"/>
    <cellStyle name="Berechnung 2 10" xfId="19805" hidden="1"/>
    <cellStyle name="Berechnung 2 10" xfId="19846" hidden="1"/>
    <cellStyle name="Berechnung 2 10" xfId="19924" hidden="1"/>
    <cellStyle name="Berechnung 2 10" xfId="19969" hidden="1"/>
    <cellStyle name="Berechnung 2 10" xfId="19987" hidden="1"/>
    <cellStyle name="Berechnung 2 10" xfId="20022" hidden="1"/>
    <cellStyle name="Berechnung 2 10" xfId="20078" hidden="1"/>
    <cellStyle name="Berechnung 2 10" xfId="20216" hidden="1"/>
    <cellStyle name="Berechnung 2 10" xfId="20261" hidden="1"/>
    <cellStyle name="Berechnung 2 10" xfId="20279" hidden="1"/>
    <cellStyle name="Berechnung 2 10" xfId="20314" hidden="1"/>
    <cellStyle name="Berechnung 2 10" xfId="20179" hidden="1"/>
    <cellStyle name="Berechnung 2 10" xfId="20358" hidden="1"/>
    <cellStyle name="Berechnung 2 10" xfId="20403" hidden="1"/>
    <cellStyle name="Berechnung 2 10" xfId="20421" hidden="1"/>
    <cellStyle name="Berechnung 2 10" xfId="20456" hidden="1"/>
    <cellStyle name="Berechnung 2 10" xfId="20497" hidden="1"/>
    <cellStyle name="Berechnung 2 10" xfId="20575" hidden="1"/>
    <cellStyle name="Berechnung 2 10" xfId="20620" hidden="1"/>
    <cellStyle name="Berechnung 2 10" xfId="20638" hidden="1"/>
    <cellStyle name="Berechnung 2 10" xfId="20673" hidden="1"/>
    <cellStyle name="Berechnung 2 10" xfId="20739" hidden="1"/>
    <cellStyle name="Berechnung 2 10" xfId="20966" hidden="1"/>
    <cellStyle name="Berechnung 2 10" xfId="21011" hidden="1"/>
    <cellStyle name="Berechnung 2 10" xfId="21029" hidden="1"/>
    <cellStyle name="Berechnung 2 10" xfId="21064" hidden="1"/>
    <cellStyle name="Berechnung 2 10" xfId="21137" hidden="1"/>
    <cellStyle name="Berechnung 2 10" xfId="21275" hidden="1"/>
    <cellStyle name="Berechnung 2 10" xfId="21320" hidden="1"/>
    <cellStyle name="Berechnung 2 10" xfId="21338" hidden="1"/>
    <cellStyle name="Berechnung 2 10" xfId="21373" hidden="1"/>
    <cellStyle name="Berechnung 2 10" xfId="21238" hidden="1"/>
    <cellStyle name="Berechnung 2 10" xfId="21419" hidden="1"/>
    <cellStyle name="Berechnung 2 10" xfId="21464" hidden="1"/>
    <cellStyle name="Berechnung 2 10" xfId="21482" hidden="1"/>
    <cellStyle name="Berechnung 2 10" xfId="21517" hidden="1"/>
    <cellStyle name="Berechnung 2 10" xfId="20888" hidden="1"/>
    <cellStyle name="Berechnung 2 10" xfId="21576" hidden="1"/>
    <cellStyle name="Berechnung 2 10" xfId="21621" hidden="1"/>
    <cellStyle name="Berechnung 2 10" xfId="21639" hidden="1"/>
    <cellStyle name="Berechnung 2 10" xfId="21674" hidden="1"/>
    <cellStyle name="Berechnung 2 10" xfId="21755" hidden="1"/>
    <cellStyle name="Berechnung 2 10" xfId="21946" hidden="1"/>
    <cellStyle name="Berechnung 2 10" xfId="21991" hidden="1"/>
    <cellStyle name="Berechnung 2 10" xfId="22009" hidden="1"/>
    <cellStyle name="Berechnung 2 10" xfId="22044" hidden="1"/>
    <cellStyle name="Berechnung 2 10" xfId="21885" hidden="1"/>
    <cellStyle name="Berechnung 2 10" xfId="22095" hidden="1"/>
    <cellStyle name="Berechnung 2 10" xfId="22140" hidden="1"/>
    <cellStyle name="Berechnung 2 10" xfId="22158" hidden="1"/>
    <cellStyle name="Berechnung 2 10" xfId="22193" hidden="1"/>
    <cellStyle name="Berechnung 2 10" xfId="22081" hidden="1"/>
    <cellStyle name="Berechnung 2 10" xfId="22238" hidden="1"/>
    <cellStyle name="Berechnung 2 10" xfId="22283" hidden="1"/>
    <cellStyle name="Berechnung 2 10" xfId="22301" hidden="1"/>
    <cellStyle name="Berechnung 2 10" xfId="22336" hidden="1"/>
    <cellStyle name="Berechnung 2 10" xfId="22379" hidden="1"/>
    <cellStyle name="Berechnung 2 10" xfId="22457" hidden="1"/>
    <cellStyle name="Berechnung 2 10" xfId="22502" hidden="1"/>
    <cellStyle name="Berechnung 2 10" xfId="22520" hidden="1"/>
    <cellStyle name="Berechnung 2 10" xfId="22555" hidden="1"/>
    <cellStyle name="Berechnung 2 10" xfId="22611" hidden="1"/>
    <cellStyle name="Berechnung 2 10" xfId="22749" hidden="1"/>
    <cellStyle name="Berechnung 2 10" xfId="22794" hidden="1"/>
    <cellStyle name="Berechnung 2 10" xfId="22812" hidden="1"/>
    <cellStyle name="Berechnung 2 10" xfId="22847" hidden="1"/>
    <cellStyle name="Berechnung 2 10" xfId="22712" hidden="1"/>
    <cellStyle name="Berechnung 2 10" xfId="22891" hidden="1"/>
    <cellStyle name="Berechnung 2 10" xfId="22936" hidden="1"/>
    <cellStyle name="Berechnung 2 10" xfId="22954" hidden="1"/>
    <cellStyle name="Berechnung 2 10" xfId="22989" hidden="1"/>
    <cellStyle name="Berechnung 2 10" xfId="20914" hidden="1"/>
    <cellStyle name="Berechnung 2 10" xfId="23031" hidden="1"/>
    <cellStyle name="Berechnung 2 10" xfId="23076" hidden="1"/>
    <cellStyle name="Berechnung 2 10" xfId="23094" hidden="1"/>
    <cellStyle name="Berechnung 2 10" xfId="23129" hidden="1"/>
    <cellStyle name="Berechnung 2 10" xfId="23208" hidden="1"/>
    <cellStyle name="Berechnung 2 10" xfId="23398" hidden="1"/>
    <cellStyle name="Berechnung 2 10" xfId="23443" hidden="1"/>
    <cellStyle name="Berechnung 2 10" xfId="23461" hidden="1"/>
    <cellStyle name="Berechnung 2 10" xfId="23496" hidden="1"/>
    <cellStyle name="Berechnung 2 10" xfId="23338" hidden="1"/>
    <cellStyle name="Berechnung 2 10" xfId="23547" hidden="1"/>
    <cellStyle name="Berechnung 2 10" xfId="23592" hidden="1"/>
    <cellStyle name="Berechnung 2 10" xfId="23610" hidden="1"/>
    <cellStyle name="Berechnung 2 10" xfId="23645" hidden="1"/>
    <cellStyle name="Berechnung 2 10" xfId="23533" hidden="1"/>
    <cellStyle name="Berechnung 2 10" xfId="23690" hidden="1"/>
    <cellStyle name="Berechnung 2 10" xfId="23735" hidden="1"/>
    <cellStyle name="Berechnung 2 10" xfId="23753" hidden="1"/>
    <cellStyle name="Berechnung 2 10" xfId="23788" hidden="1"/>
    <cellStyle name="Berechnung 2 10" xfId="23830" hidden="1"/>
    <cellStyle name="Berechnung 2 10" xfId="23908" hidden="1"/>
    <cellStyle name="Berechnung 2 10" xfId="23953" hidden="1"/>
    <cellStyle name="Berechnung 2 10" xfId="23971" hidden="1"/>
    <cellStyle name="Berechnung 2 10" xfId="24006" hidden="1"/>
    <cellStyle name="Berechnung 2 10" xfId="24062" hidden="1"/>
    <cellStyle name="Berechnung 2 10" xfId="24200" hidden="1"/>
    <cellStyle name="Berechnung 2 10" xfId="24245" hidden="1"/>
    <cellStyle name="Berechnung 2 10" xfId="24263" hidden="1"/>
    <cellStyle name="Berechnung 2 10" xfId="24298" hidden="1"/>
    <cellStyle name="Berechnung 2 10" xfId="24163" hidden="1"/>
    <cellStyle name="Berechnung 2 10" xfId="24342" hidden="1"/>
    <cellStyle name="Berechnung 2 10" xfId="24387" hidden="1"/>
    <cellStyle name="Berechnung 2 10" xfId="24405" hidden="1"/>
    <cellStyle name="Berechnung 2 10" xfId="24440" hidden="1"/>
    <cellStyle name="Berechnung 2 10" xfId="20915" hidden="1"/>
    <cellStyle name="Berechnung 2 10" xfId="24482" hidden="1"/>
    <cellStyle name="Berechnung 2 10" xfId="24527" hidden="1"/>
    <cellStyle name="Berechnung 2 10" xfId="24545" hidden="1"/>
    <cellStyle name="Berechnung 2 10" xfId="24580" hidden="1"/>
    <cellStyle name="Berechnung 2 10" xfId="24655" hidden="1"/>
    <cellStyle name="Berechnung 2 10" xfId="24845" hidden="1"/>
    <cellStyle name="Berechnung 2 10" xfId="24890" hidden="1"/>
    <cellStyle name="Berechnung 2 10" xfId="24908" hidden="1"/>
    <cellStyle name="Berechnung 2 10" xfId="24943" hidden="1"/>
    <cellStyle name="Berechnung 2 10" xfId="24785" hidden="1"/>
    <cellStyle name="Berechnung 2 10" xfId="24992" hidden="1"/>
    <cellStyle name="Berechnung 2 10" xfId="25037" hidden="1"/>
    <cellStyle name="Berechnung 2 10" xfId="25055" hidden="1"/>
    <cellStyle name="Berechnung 2 10" xfId="25090" hidden="1"/>
    <cellStyle name="Berechnung 2 10" xfId="24978" hidden="1"/>
    <cellStyle name="Berechnung 2 10" xfId="25133" hidden="1"/>
    <cellStyle name="Berechnung 2 10" xfId="25178" hidden="1"/>
    <cellStyle name="Berechnung 2 10" xfId="25196" hidden="1"/>
    <cellStyle name="Berechnung 2 10" xfId="25231" hidden="1"/>
    <cellStyle name="Berechnung 2 10" xfId="25272" hidden="1"/>
    <cellStyle name="Berechnung 2 10" xfId="25350" hidden="1"/>
    <cellStyle name="Berechnung 2 10" xfId="25395" hidden="1"/>
    <cellStyle name="Berechnung 2 10" xfId="25413" hidden="1"/>
    <cellStyle name="Berechnung 2 10" xfId="25448" hidden="1"/>
    <cellStyle name="Berechnung 2 10" xfId="25504" hidden="1"/>
    <cellStyle name="Berechnung 2 10" xfId="25642" hidden="1"/>
    <cellStyle name="Berechnung 2 10" xfId="25687" hidden="1"/>
    <cellStyle name="Berechnung 2 10" xfId="25705" hidden="1"/>
    <cellStyle name="Berechnung 2 10" xfId="25740" hidden="1"/>
    <cellStyle name="Berechnung 2 10" xfId="25605" hidden="1"/>
    <cellStyle name="Berechnung 2 10" xfId="25784" hidden="1"/>
    <cellStyle name="Berechnung 2 10" xfId="25829" hidden="1"/>
    <cellStyle name="Berechnung 2 10" xfId="25847" hidden="1"/>
    <cellStyle name="Berechnung 2 10" xfId="25882" hidden="1"/>
    <cellStyle name="Berechnung 2 10" xfId="25925" hidden="1"/>
    <cellStyle name="Berechnung 2 10" xfId="26077" hidden="1"/>
    <cellStyle name="Berechnung 2 10" xfId="26122" hidden="1"/>
    <cellStyle name="Berechnung 2 10" xfId="26140" hidden="1"/>
    <cellStyle name="Berechnung 2 10" xfId="26175" hidden="1"/>
    <cellStyle name="Berechnung 2 10" xfId="26251" hidden="1"/>
    <cellStyle name="Berechnung 2 10" xfId="26441" hidden="1"/>
    <cellStyle name="Berechnung 2 10" xfId="26486" hidden="1"/>
    <cellStyle name="Berechnung 2 10" xfId="26504" hidden="1"/>
    <cellStyle name="Berechnung 2 10" xfId="26539" hidden="1"/>
    <cellStyle name="Berechnung 2 10" xfId="26381" hidden="1"/>
    <cellStyle name="Berechnung 2 10" xfId="26588" hidden="1"/>
    <cellStyle name="Berechnung 2 10" xfId="26633" hidden="1"/>
    <cellStyle name="Berechnung 2 10" xfId="26651" hidden="1"/>
    <cellStyle name="Berechnung 2 10" xfId="26686" hidden="1"/>
    <cellStyle name="Berechnung 2 10" xfId="26574" hidden="1"/>
    <cellStyle name="Berechnung 2 10" xfId="26729" hidden="1"/>
    <cellStyle name="Berechnung 2 10" xfId="26774" hidden="1"/>
    <cellStyle name="Berechnung 2 10" xfId="26792" hidden="1"/>
    <cellStyle name="Berechnung 2 10" xfId="26827" hidden="1"/>
    <cellStyle name="Berechnung 2 10" xfId="26868" hidden="1"/>
    <cellStyle name="Berechnung 2 10" xfId="26946" hidden="1"/>
    <cellStyle name="Berechnung 2 10" xfId="26991" hidden="1"/>
    <cellStyle name="Berechnung 2 10" xfId="27009" hidden="1"/>
    <cellStyle name="Berechnung 2 10" xfId="27044" hidden="1"/>
    <cellStyle name="Berechnung 2 10" xfId="27100" hidden="1"/>
    <cellStyle name="Berechnung 2 10" xfId="27238" hidden="1"/>
    <cellStyle name="Berechnung 2 10" xfId="27283" hidden="1"/>
    <cellStyle name="Berechnung 2 10" xfId="27301" hidden="1"/>
    <cellStyle name="Berechnung 2 10" xfId="27336" hidden="1"/>
    <cellStyle name="Berechnung 2 10" xfId="27201" hidden="1"/>
    <cellStyle name="Berechnung 2 10" xfId="27380" hidden="1"/>
    <cellStyle name="Berechnung 2 10" xfId="27425" hidden="1"/>
    <cellStyle name="Berechnung 2 10" xfId="27443" hidden="1"/>
    <cellStyle name="Berechnung 2 10" xfId="27478" hidden="1"/>
    <cellStyle name="Berechnung 2 10" xfId="26053" hidden="1"/>
    <cellStyle name="Berechnung 2 10" xfId="27520" hidden="1"/>
    <cellStyle name="Berechnung 2 10" xfId="27565" hidden="1"/>
    <cellStyle name="Berechnung 2 10" xfId="27583" hidden="1"/>
    <cellStyle name="Berechnung 2 10" xfId="27618" hidden="1"/>
    <cellStyle name="Berechnung 2 10" xfId="27693" hidden="1"/>
    <cellStyle name="Berechnung 2 10" xfId="27883" hidden="1"/>
    <cellStyle name="Berechnung 2 10" xfId="27928" hidden="1"/>
    <cellStyle name="Berechnung 2 10" xfId="27946" hidden="1"/>
    <cellStyle name="Berechnung 2 10" xfId="27981" hidden="1"/>
    <cellStyle name="Berechnung 2 10" xfId="27823" hidden="1"/>
    <cellStyle name="Berechnung 2 10" xfId="28030" hidden="1"/>
    <cellStyle name="Berechnung 2 10" xfId="28075" hidden="1"/>
    <cellStyle name="Berechnung 2 10" xfId="28093" hidden="1"/>
    <cellStyle name="Berechnung 2 10" xfId="28128" hidden="1"/>
    <cellStyle name="Berechnung 2 10" xfId="28016" hidden="1"/>
    <cellStyle name="Berechnung 2 10" xfId="28171" hidden="1"/>
    <cellStyle name="Berechnung 2 10" xfId="28216" hidden="1"/>
    <cellStyle name="Berechnung 2 10" xfId="28234" hidden="1"/>
    <cellStyle name="Berechnung 2 10" xfId="28269" hidden="1"/>
    <cellStyle name="Berechnung 2 10" xfId="28310" hidden="1"/>
    <cellStyle name="Berechnung 2 10" xfId="28388" hidden="1"/>
    <cellStyle name="Berechnung 2 10" xfId="28433" hidden="1"/>
    <cellStyle name="Berechnung 2 10" xfId="28451" hidden="1"/>
    <cellStyle name="Berechnung 2 10" xfId="28486" hidden="1"/>
    <cellStyle name="Berechnung 2 10" xfId="28542" hidden="1"/>
    <cellStyle name="Berechnung 2 10" xfId="28680" hidden="1"/>
    <cellStyle name="Berechnung 2 10" xfId="28725" hidden="1"/>
    <cellStyle name="Berechnung 2 10" xfId="28743" hidden="1"/>
    <cellStyle name="Berechnung 2 10" xfId="28778" hidden="1"/>
    <cellStyle name="Berechnung 2 10" xfId="28643" hidden="1"/>
    <cellStyle name="Berechnung 2 10" xfId="28822" hidden="1"/>
    <cellStyle name="Berechnung 2 10" xfId="28867" hidden="1"/>
    <cellStyle name="Berechnung 2 10" xfId="28885" hidden="1"/>
    <cellStyle name="Berechnung 2 10" xfId="28920" hidden="1"/>
    <cellStyle name="Berechnung 2 10" xfId="28962" hidden="1"/>
    <cellStyle name="Berechnung 2 10" xfId="29040" hidden="1"/>
    <cellStyle name="Berechnung 2 10" xfId="29085" hidden="1"/>
    <cellStyle name="Berechnung 2 10" xfId="29103" hidden="1"/>
    <cellStyle name="Berechnung 2 10" xfId="29138" hidden="1"/>
    <cellStyle name="Berechnung 2 10" xfId="29213" hidden="1"/>
    <cellStyle name="Berechnung 2 10" xfId="29403" hidden="1"/>
    <cellStyle name="Berechnung 2 10" xfId="29448" hidden="1"/>
    <cellStyle name="Berechnung 2 10" xfId="29466" hidden="1"/>
    <cellStyle name="Berechnung 2 10" xfId="29501" hidden="1"/>
    <cellStyle name="Berechnung 2 10" xfId="29343" hidden="1"/>
    <cellStyle name="Berechnung 2 10" xfId="29550" hidden="1"/>
    <cellStyle name="Berechnung 2 10" xfId="29595" hidden="1"/>
    <cellStyle name="Berechnung 2 10" xfId="29613" hidden="1"/>
    <cellStyle name="Berechnung 2 10" xfId="29648" hidden="1"/>
    <cellStyle name="Berechnung 2 10" xfId="29536" hidden="1"/>
    <cellStyle name="Berechnung 2 10" xfId="29691" hidden="1"/>
    <cellStyle name="Berechnung 2 10" xfId="29736" hidden="1"/>
    <cellStyle name="Berechnung 2 10" xfId="29754" hidden="1"/>
    <cellStyle name="Berechnung 2 10" xfId="29789" hidden="1"/>
    <cellStyle name="Berechnung 2 10" xfId="29830" hidden="1"/>
    <cellStyle name="Berechnung 2 10" xfId="29908" hidden="1"/>
    <cellStyle name="Berechnung 2 10" xfId="29953" hidden="1"/>
    <cellStyle name="Berechnung 2 10" xfId="29971" hidden="1"/>
    <cellStyle name="Berechnung 2 10" xfId="30006" hidden="1"/>
    <cellStyle name="Berechnung 2 10" xfId="30062" hidden="1"/>
    <cellStyle name="Berechnung 2 10" xfId="30200" hidden="1"/>
    <cellStyle name="Berechnung 2 10" xfId="30245" hidden="1"/>
    <cellStyle name="Berechnung 2 10" xfId="30263" hidden="1"/>
    <cellStyle name="Berechnung 2 10" xfId="30298" hidden="1"/>
    <cellStyle name="Berechnung 2 10" xfId="30163" hidden="1"/>
    <cellStyle name="Berechnung 2 10" xfId="30342" hidden="1"/>
    <cellStyle name="Berechnung 2 10" xfId="30387" hidden="1"/>
    <cellStyle name="Berechnung 2 10" xfId="30405" hidden="1"/>
    <cellStyle name="Berechnung 2 10" xfId="30440" hidden="1"/>
    <cellStyle name="Berechnung 2 10" xfId="30481" hidden="1"/>
    <cellStyle name="Berechnung 2 10" xfId="30559" hidden="1"/>
    <cellStyle name="Berechnung 2 10" xfId="30604" hidden="1"/>
    <cellStyle name="Berechnung 2 10" xfId="30622" hidden="1"/>
    <cellStyle name="Berechnung 2 10" xfId="30657" hidden="1"/>
    <cellStyle name="Berechnung 2 10" xfId="30723" hidden="1"/>
    <cellStyle name="Berechnung 2 10" xfId="30950" hidden="1"/>
    <cellStyle name="Berechnung 2 10" xfId="30995" hidden="1"/>
    <cellStyle name="Berechnung 2 10" xfId="31013" hidden="1"/>
    <cellStyle name="Berechnung 2 10" xfId="31048" hidden="1"/>
    <cellStyle name="Berechnung 2 10" xfId="31121" hidden="1"/>
    <cellStyle name="Berechnung 2 10" xfId="31259" hidden="1"/>
    <cellStyle name="Berechnung 2 10" xfId="31304" hidden="1"/>
    <cellStyle name="Berechnung 2 10" xfId="31322" hidden="1"/>
    <cellStyle name="Berechnung 2 10" xfId="31357" hidden="1"/>
    <cellStyle name="Berechnung 2 10" xfId="31222" hidden="1"/>
    <cellStyle name="Berechnung 2 10" xfId="31403" hidden="1"/>
    <cellStyle name="Berechnung 2 10" xfId="31448" hidden="1"/>
    <cellStyle name="Berechnung 2 10" xfId="31466" hidden="1"/>
    <cellStyle name="Berechnung 2 10" xfId="31501" hidden="1"/>
    <cellStyle name="Berechnung 2 10" xfId="30872" hidden="1"/>
    <cellStyle name="Berechnung 2 10" xfId="31560" hidden="1"/>
    <cellStyle name="Berechnung 2 10" xfId="31605" hidden="1"/>
    <cellStyle name="Berechnung 2 10" xfId="31623" hidden="1"/>
    <cellStyle name="Berechnung 2 10" xfId="31658" hidden="1"/>
    <cellStyle name="Berechnung 2 10" xfId="31739" hidden="1"/>
    <cellStyle name="Berechnung 2 10" xfId="31930" hidden="1"/>
    <cellStyle name="Berechnung 2 10" xfId="31975" hidden="1"/>
    <cellStyle name="Berechnung 2 10" xfId="31993" hidden="1"/>
    <cellStyle name="Berechnung 2 10" xfId="32028" hidden="1"/>
    <cellStyle name="Berechnung 2 10" xfId="31869" hidden="1"/>
    <cellStyle name="Berechnung 2 10" xfId="32079" hidden="1"/>
    <cellStyle name="Berechnung 2 10" xfId="32124" hidden="1"/>
    <cellStyle name="Berechnung 2 10" xfId="32142" hidden="1"/>
    <cellStyle name="Berechnung 2 10" xfId="32177" hidden="1"/>
    <cellStyle name="Berechnung 2 10" xfId="32065" hidden="1"/>
    <cellStyle name="Berechnung 2 10" xfId="32222" hidden="1"/>
    <cellStyle name="Berechnung 2 10" xfId="32267" hidden="1"/>
    <cellStyle name="Berechnung 2 10" xfId="32285" hidden="1"/>
    <cellStyle name="Berechnung 2 10" xfId="32320" hidden="1"/>
    <cellStyle name="Berechnung 2 10" xfId="32363" hidden="1"/>
    <cellStyle name="Berechnung 2 10" xfId="32441" hidden="1"/>
    <cellStyle name="Berechnung 2 10" xfId="32486" hidden="1"/>
    <cellStyle name="Berechnung 2 10" xfId="32504" hidden="1"/>
    <cellStyle name="Berechnung 2 10" xfId="32539" hidden="1"/>
    <cellStyle name="Berechnung 2 10" xfId="32595" hidden="1"/>
    <cellStyle name="Berechnung 2 10" xfId="32733" hidden="1"/>
    <cellStyle name="Berechnung 2 10" xfId="32778" hidden="1"/>
    <cellStyle name="Berechnung 2 10" xfId="32796" hidden="1"/>
    <cellStyle name="Berechnung 2 10" xfId="32831" hidden="1"/>
    <cellStyle name="Berechnung 2 10" xfId="32696" hidden="1"/>
    <cellStyle name="Berechnung 2 10" xfId="32875" hidden="1"/>
    <cellStyle name="Berechnung 2 10" xfId="32920" hidden="1"/>
    <cellStyle name="Berechnung 2 10" xfId="32938" hidden="1"/>
    <cellStyle name="Berechnung 2 10" xfId="32973" hidden="1"/>
    <cellStyle name="Berechnung 2 10" xfId="30898" hidden="1"/>
    <cellStyle name="Berechnung 2 10" xfId="33015" hidden="1"/>
    <cellStyle name="Berechnung 2 10" xfId="33060" hidden="1"/>
    <cellStyle name="Berechnung 2 10" xfId="33078" hidden="1"/>
    <cellStyle name="Berechnung 2 10" xfId="33113" hidden="1"/>
    <cellStyle name="Berechnung 2 10" xfId="33191" hidden="1"/>
    <cellStyle name="Berechnung 2 10" xfId="33381" hidden="1"/>
    <cellStyle name="Berechnung 2 10" xfId="33426" hidden="1"/>
    <cellStyle name="Berechnung 2 10" xfId="33444" hidden="1"/>
    <cellStyle name="Berechnung 2 10" xfId="33479" hidden="1"/>
    <cellStyle name="Berechnung 2 10" xfId="33321" hidden="1"/>
    <cellStyle name="Berechnung 2 10" xfId="33530" hidden="1"/>
    <cellStyle name="Berechnung 2 10" xfId="33575" hidden="1"/>
    <cellStyle name="Berechnung 2 10" xfId="33593" hidden="1"/>
    <cellStyle name="Berechnung 2 10" xfId="33628" hidden="1"/>
    <cellStyle name="Berechnung 2 10" xfId="33516" hidden="1"/>
    <cellStyle name="Berechnung 2 10" xfId="33673" hidden="1"/>
    <cellStyle name="Berechnung 2 10" xfId="33718" hidden="1"/>
    <cellStyle name="Berechnung 2 10" xfId="33736" hidden="1"/>
    <cellStyle name="Berechnung 2 10" xfId="33771" hidden="1"/>
    <cellStyle name="Berechnung 2 10" xfId="33813" hidden="1"/>
    <cellStyle name="Berechnung 2 10" xfId="33891" hidden="1"/>
    <cellStyle name="Berechnung 2 10" xfId="33936" hidden="1"/>
    <cellStyle name="Berechnung 2 10" xfId="33954" hidden="1"/>
    <cellStyle name="Berechnung 2 10" xfId="33989" hidden="1"/>
    <cellStyle name="Berechnung 2 10" xfId="34045" hidden="1"/>
    <cellStyle name="Berechnung 2 10" xfId="34183" hidden="1"/>
    <cellStyle name="Berechnung 2 10" xfId="34228" hidden="1"/>
    <cellStyle name="Berechnung 2 10" xfId="34246" hidden="1"/>
    <cellStyle name="Berechnung 2 10" xfId="34281" hidden="1"/>
    <cellStyle name="Berechnung 2 10" xfId="34146" hidden="1"/>
    <cellStyle name="Berechnung 2 10" xfId="34325" hidden="1"/>
    <cellStyle name="Berechnung 2 10" xfId="34370" hidden="1"/>
    <cellStyle name="Berechnung 2 10" xfId="34388" hidden="1"/>
    <cellStyle name="Berechnung 2 10" xfId="34423" hidden="1"/>
    <cellStyle name="Berechnung 2 10" xfId="30899" hidden="1"/>
    <cellStyle name="Berechnung 2 10" xfId="34465" hidden="1"/>
    <cellStyle name="Berechnung 2 10" xfId="34510" hidden="1"/>
    <cellStyle name="Berechnung 2 10" xfId="34528" hidden="1"/>
    <cellStyle name="Berechnung 2 10" xfId="34563" hidden="1"/>
    <cellStyle name="Berechnung 2 10" xfId="34638" hidden="1"/>
    <cellStyle name="Berechnung 2 10" xfId="34828" hidden="1"/>
    <cellStyle name="Berechnung 2 10" xfId="34873" hidden="1"/>
    <cellStyle name="Berechnung 2 10" xfId="34891" hidden="1"/>
    <cellStyle name="Berechnung 2 10" xfId="34926" hidden="1"/>
    <cellStyle name="Berechnung 2 10" xfId="34768" hidden="1"/>
    <cellStyle name="Berechnung 2 10" xfId="34975" hidden="1"/>
    <cellStyle name="Berechnung 2 10" xfId="35020" hidden="1"/>
    <cellStyle name="Berechnung 2 10" xfId="35038" hidden="1"/>
    <cellStyle name="Berechnung 2 10" xfId="35073" hidden="1"/>
    <cellStyle name="Berechnung 2 10" xfId="34961" hidden="1"/>
    <cellStyle name="Berechnung 2 10" xfId="35116" hidden="1"/>
    <cellStyle name="Berechnung 2 10" xfId="35161" hidden="1"/>
    <cellStyle name="Berechnung 2 10" xfId="35179" hidden="1"/>
    <cellStyle name="Berechnung 2 10" xfId="35214" hidden="1"/>
    <cellStyle name="Berechnung 2 10" xfId="35255" hidden="1"/>
    <cellStyle name="Berechnung 2 10" xfId="35333" hidden="1"/>
    <cellStyle name="Berechnung 2 10" xfId="35378" hidden="1"/>
    <cellStyle name="Berechnung 2 10" xfId="35396" hidden="1"/>
    <cellStyle name="Berechnung 2 10" xfId="35431" hidden="1"/>
    <cellStyle name="Berechnung 2 10" xfId="35487" hidden="1"/>
    <cellStyle name="Berechnung 2 10" xfId="35625" hidden="1"/>
    <cellStyle name="Berechnung 2 10" xfId="35670" hidden="1"/>
    <cellStyle name="Berechnung 2 10" xfId="35688" hidden="1"/>
    <cellStyle name="Berechnung 2 10" xfId="35723" hidden="1"/>
    <cellStyle name="Berechnung 2 10" xfId="35588" hidden="1"/>
    <cellStyle name="Berechnung 2 10" xfId="35767" hidden="1"/>
    <cellStyle name="Berechnung 2 10" xfId="35812" hidden="1"/>
    <cellStyle name="Berechnung 2 10" xfId="35830" hidden="1"/>
    <cellStyle name="Berechnung 2 10" xfId="35865" hidden="1"/>
    <cellStyle name="Berechnung 2 10" xfId="35908" hidden="1"/>
    <cellStyle name="Berechnung 2 10" xfId="36060" hidden="1"/>
    <cellStyle name="Berechnung 2 10" xfId="36105" hidden="1"/>
    <cellStyle name="Berechnung 2 10" xfId="36123" hidden="1"/>
    <cellStyle name="Berechnung 2 10" xfId="36158" hidden="1"/>
    <cellStyle name="Berechnung 2 10" xfId="36234" hidden="1"/>
    <cellStyle name="Berechnung 2 10" xfId="36424" hidden="1"/>
    <cellStyle name="Berechnung 2 10" xfId="36469" hidden="1"/>
    <cellStyle name="Berechnung 2 10" xfId="36487" hidden="1"/>
    <cellStyle name="Berechnung 2 10" xfId="36522" hidden="1"/>
    <cellStyle name="Berechnung 2 10" xfId="36364" hidden="1"/>
    <cellStyle name="Berechnung 2 10" xfId="36571" hidden="1"/>
    <cellStyle name="Berechnung 2 10" xfId="36616" hidden="1"/>
    <cellStyle name="Berechnung 2 10" xfId="36634" hidden="1"/>
    <cellStyle name="Berechnung 2 10" xfId="36669" hidden="1"/>
    <cellStyle name="Berechnung 2 10" xfId="36557" hidden="1"/>
    <cellStyle name="Berechnung 2 10" xfId="36712" hidden="1"/>
    <cellStyle name="Berechnung 2 10" xfId="36757" hidden="1"/>
    <cellStyle name="Berechnung 2 10" xfId="36775" hidden="1"/>
    <cellStyle name="Berechnung 2 10" xfId="36810" hidden="1"/>
    <cellStyle name="Berechnung 2 10" xfId="36851" hidden="1"/>
    <cellStyle name="Berechnung 2 10" xfId="36929" hidden="1"/>
    <cellStyle name="Berechnung 2 10" xfId="36974" hidden="1"/>
    <cellStyle name="Berechnung 2 10" xfId="36992" hidden="1"/>
    <cellStyle name="Berechnung 2 10" xfId="37027" hidden="1"/>
    <cellStyle name="Berechnung 2 10" xfId="37083" hidden="1"/>
    <cellStyle name="Berechnung 2 10" xfId="37221" hidden="1"/>
    <cellStyle name="Berechnung 2 10" xfId="37266" hidden="1"/>
    <cellStyle name="Berechnung 2 10" xfId="37284" hidden="1"/>
    <cellStyle name="Berechnung 2 10" xfId="37319" hidden="1"/>
    <cellStyle name="Berechnung 2 10" xfId="37184" hidden="1"/>
    <cellStyle name="Berechnung 2 10" xfId="37363" hidden="1"/>
    <cellStyle name="Berechnung 2 10" xfId="37408" hidden="1"/>
    <cellStyle name="Berechnung 2 10" xfId="37426" hidden="1"/>
    <cellStyle name="Berechnung 2 10" xfId="37461" hidden="1"/>
    <cellStyle name="Berechnung 2 10" xfId="36036" hidden="1"/>
    <cellStyle name="Berechnung 2 10" xfId="37503" hidden="1"/>
    <cellStyle name="Berechnung 2 10" xfId="37548" hidden="1"/>
    <cellStyle name="Berechnung 2 10" xfId="37566" hidden="1"/>
    <cellStyle name="Berechnung 2 10" xfId="37601" hidden="1"/>
    <cellStyle name="Berechnung 2 10" xfId="37676" hidden="1"/>
    <cellStyle name="Berechnung 2 10" xfId="37866" hidden="1"/>
    <cellStyle name="Berechnung 2 10" xfId="37911" hidden="1"/>
    <cellStyle name="Berechnung 2 10" xfId="37929" hidden="1"/>
    <cellStyle name="Berechnung 2 10" xfId="37964" hidden="1"/>
    <cellStyle name="Berechnung 2 10" xfId="37806" hidden="1"/>
    <cellStyle name="Berechnung 2 10" xfId="38013" hidden="1"/>
    <cellStyle name="Berechnung 2 10" xfId="38058" hidden="1"/>
    <cellStyle name="Berechnung 2 10" xfId="38076" hidden="1"/>
    <cellStyle name="Berechnung 2 10" xfId="38111" hidden="1"/>
    <cellStyle name="Berechnung 2 10" xfId="37999" hidden="1"/>
    <cellStyle name="Berechnung 2 10" xfId="38154" hidden="1"/>
    <cellStyle name="Berechnung 2 10" xfId="38199" hidden="1"/>
    <cellStyle name="Berechnung 2 10" xfId="38217" hidden="1"/>
    <cellStyle name="Berechnung 2 10" xfId="38252" hidden="1"/>
    <cellStyle name="Berechnung 2 10" xfId="38293" hidden="1"/>
    <cellStyle name="Berechnung 2 10" xfId="38371" hidden="1"/>
    <cellStyle name="Berechnung 2 10" xfId="38416" hidden="1"/>
    <cellStyle name="Berechnung 2 10" xfId="38434" hidden="1"/>
    <cellStyle name="Berechnung 2 10" xfId="38469" hidden="1"/>
    <cellStyle name="Berechnung 2 10" xfId="38525" hidden="1"/>
    <cellStyle name="Berechnung 2 10" xfId="38663" hidden="1"/>
    <cellStyle name="Berechnung 2 10" xfId="38708" hidden="1"/>
    <cellStyle name="Berechnung 2 10" xfId="38726" hidden="1"/>
    <cellStyle name="Berechnung 2 10" xfId="38761" hidden="1"/>
    <cellStyle name="Berechnung 2 10" xfId="38626" hidden="1"/>
    <cellStyle name="Berechnung 2 10" xfId="38805" hidden="1"/>
    <cellStyle name="Berechnung 2 10" xfId="38850" hidden="1"/>
    <cellStyle name="Berechnung 2 10" xfId="38868" hidden="1"/>
    <cellStyle name="Berechnung 2 10" xfId="38903" hidden="1"/>
    <cellStyle name="Berechnung 2 10" xfId="38948" hidden="1"/>
    <cellStyle name="Berechnung 2 10" xfId="39043" hidden="1"/>
    <cellStyle name="Berechnung 2 10" xfId="39088" hidden="1"/>
    <cellStyle name="Berechnung 2 10" xfId="39106" hidden="1"/>
    <cellStyle name="Berechnung 2 10" xfId="39141" hidden="1"/>
    <cellStyle name="Berechnung 2 10" xfId="39216" hidden="1"/>
    <cellStyle name="Berechnung 2 10" xfId="39406" hidden="1"/>
    <cellStyle name="Berechnung 2 10" xfId="39451" hidden="1"/>
    <cellStyle name="Berechnung 2 10" xfId="39469" hidden="1"/>
    <cellStyle name="Berechnung 2 10" xfId="39504" hidden="1"/>
    <cellStyle name="Berechnung 2 10" xfId="39346" hidden="1"/>
    <cellStyle name="Berechnung 2 10" xfId="39553" hidden="1"/>
    <cellStyle name="Berechnung 2 10" xfId="39598" hidden="1"/>
    <cellStyle name="Berechnung 2 10" xfId="39616" hidden="1"/>
    <cellStyle name="Berechnung 2 10" xfId="39651" hidden="1"/>
    <cellStyle name="Berechnung 2 10" xfId="39539" hidden="1"/>
    <cellStyle name="Berechnung 2 10" xfId="39694" hidden="1"/>
    <cellStyle name="Berechnung 2 10" xfId="39739" hidden="1"/>
    <cellStyle name="Berechnung 2 10" xfId="39757" hidden="1"/>
    <cellStyle name="Berechnung 2 10" xfId="39792" hidden="1"/>
    <cellStyle name="Berechnung 2 10" xfId="39833" hidden="1"/>
    <cellStyle name="Berechnung 2 10" xfId="39911" hidden="1"/>
    <cellStyle name="Berechnung 2 10" xfId="39956" hidden="1"/>
    <cellStyle name="Berechnung 2 10" xfId="39974" hidden="1"/>
    <cellStyle name="Berechnung 2 10" xfId="40009" hidden="1"/>
    <cellStyle name="Berechnung 2 10" xfId="40065" hidden="1"/>
    <cellStyle name="Berechnung 2 10" xfId="40203" hidden="1"/>
    <cellStyle name="Berechnung 2 10" xfId="40248" hidden="1"/>
    <cellStyle name="Berechnung 2 10" xfId="40266" hidden="1"/>
    <cellStyle name="Berechnung 2 10" xfId="40301" hidden="1"/>
    <cellStyle name="Berechnung 2 10" xfId="40166" hidden="1"/>
    <cellStyle name="Berechnung 2 10" xfId="40345" hidden="1"/>
    <cellStyle name="Berechnung 2 10" xfId="40390" hidden="1"/>
    <cellStyle name="Berechnung 2 10" xfId="40408" hidden="1"/>
    <cellStyle name="Berechnung 2 10" xfId="40443" hidden="1"/>
    <cellStyle name="Berechnung 2 10" xfId="40484" hidden="1"/>
    <cellStyle name="Berechnung 2 10" xfId="40562" hidden="1"/>
    <cellStyle name="Berechnung 2 10" xfId="40607" hidden="1"/>
    <cellStyle name="Berechnung 2 10" xfId="40625" hidden="1"/>
    <cellStyle name="Berechnung 2 10" xfId="40660" hidden="1"/>
    <cellStyle name="Berechnung 2 10" xfId="40726" hidden="1"/>
    <cellStyle name="Berechnung 2 10" xfId="40953" hidden="1"/>
    <cellStyle name="Berechnung 2 10" xfId="40998" hidden="1"/>
    <cellStyle name="Berechnung 2 10" xfId="41016" hidden="1"/>
    <cellStyle name="Berechnung 2 10" xfId="41051" hidden="1"/>
    <cellStyle name="Berechnung 2 10" xfId="41124" hidden="1"/>
    <cellStyle name="Berechnung 2 10" xfId="41262" hidden="1"/>
    <cellStyle name="Berechnung 2 10" xfId="41307" hidden="1"/>
    <cellStyle name="Berechnung 2 10" xfId="41325" hidden="1"/>
    <cellStyle name="Berechnung 2 10" xfId="41360" hidden="1"/>
    <cellStyle name="Berechnung 2 10" xfId="41225" hidden="1"/>
    <cellStyle name="Berechnung 2 10" xfId="41406" hidden="1"/>
    <cellStyle name="Berechnung 2 10" xfId="41451" hidden="1"/>
    <cellStyle name="Berechnung 2 10" xfId="41469" hidden="1"/>
    <cellStyle name="Berechnung 2 10" xfId="41504" hidden="1"/>
    <cellStyle name="Berechnung 2 10" xfId="40875" hidden="1"/>
    <cellStyle name="Berechnung 2 10" xfId="41563" hidden="1"/>
    <cellStyle name="Berechnung 2 10" xfId="41608" hidden="1"/>
    <cellStyle name="Berechnung 2 10" xfId="41626" hidden="1"/>
    <cellStyle name="Berechnung 2 10" xfId="41661" hidden="1"/>
    <cellStyle name="Berechnung 2 10" xfId="41742" hidden="1"/>
    <cellStyle name="Berechnung 2 10" xfId="41933" hidden="1"/>
    <cellStyle name="Berechnung 2 10" xfId="41978" hidden="1"/>
    <cellStyle name="Berechnung 2 10" xfId="41996" hidden="1"/>
    <cellStyle name="Berechnung 2 10" xfId="42031" hidden="1"/>
    <cellStyle name="Berechnung 2 10" xfId="41872" hidden="1"/>
    <cellStyle name="Berechnung 2 10" xfId="42082" hidden="1"/>
    <cellStyle name="Berechnung 2 10" xfId="42127" hidden="1"/>
    <cellStyle name="Berechnung 2 10" xfId="42145" hidden="1"/>
    <cellStyle name="Berechnung 2 10" xfId="42180" hidden="1"/>
    <cellStyle name="Berechnung 2 10" xfId="42068" hidden="1"/>
    <cellStyle name="Berechnung 2 10" xfId="42225" hidden="1"/>
    <cellStyle name="Berechnung 2 10" xfId="42270" hidden="1"/>
    <cellStyle name="Berechnung 2 10" xfId="42288" hidden="1"/>
    <cellStyle name="Berechnung 2 10" xfId="42323" hidden="1"/>
    <cellStyle name="Berechnung 2 10" xfId="42366" hidden="1"/>
    <cellStyle name="Berechnung 2 10" xfId="42444" hidden="1"/>
    <cellStyle name="Berechnung 2 10" xfId="42489" hidden="1"/>
    <cellStyle name="Berechnung 2 10" xfId="42507" hidden="1"/>
    <cellStyle name="Berechnung 2 10" xfId="42542" hidden="1"/>
    <cellStyle name="Berechnung 2 10" xfId="42598" hidden="1"/>
    <cellStyle name="Berechnung 2 10" xfId="42736" hidden="1"/>
    <cellStyle name="Berechnung 2 10" xfId="42781" hidden="1"/>
    <cellStyle name="Berechnung 2 10" xfId="42799" hidden="1"/>
    <cellStyle name="Berechnung 2 10" xfId="42834" hidden="1"/>
    <cellStyle name="Berechnung 2 10" xfId="42699" hidden="1"/>
    <cellStyle name="Berechnung 2 10" xfId="42878" hidden="1"/>
    <cellStyle name="Berechnung 2 10" xfId="42923" hidden="1"/>
    <cellStyle name="Berechnung 2 10" xfId="42941" hidden="1"/>
    <cellStyle name="Berechnung 2 10" xfId="42976" hidden="1"/>
    <cellStyle name="Berechnung 2 10" xfId="40901" hidden="1"/>
    <cellStyle name="Berechnung 2 10" xfId="43018" hidden="1"/>
    <cellStyle name="Berechnung 2 10" xfId="43063" hidden="1"/>
    <cellStyle name="Berechnung 2 10" xfId="43081" hidden="1"/>
    <cellStyle name="Berechnung 2 10" xfId="43116" hidden="1"/>
    <cellStyle name="Berechnung 2 10" xfId="43194" hidden="1"/>
    <cellStyle name="Berechnung 2 10" xfId="43384" hidden="1"/>
    <cellStyle name="Berechnung 2 10" xfId="43429" hidden="1"/>
    <cellStyle name="Berechnung 2 10" xfId="43447" hidden="1"/>
    <cellStyle name="Berechnung 2 10" xfId="43482" hidden="1"/>
    <cellStyle name="Berechnung 2 10" xfId="43324" hidden="1"/>
    <cellStyle name="Berechnung 2 10" xfId="43533" hidden="1"/>
    <cellStyle name="Berechnung 2 10" xfId="43578" hidden="1"/>
    <cellStyle name="Berechnung 2 10" xfId="43596" hidden="1"/>
    <cellStyle name="Berechnung 2 10" xfId="43631" hidden="1"/>
    <cellStyle name="Berechnung 2 10" xfId="43519" hidden="1"/>
    <cellStyle name="Berechnung 2 10" xfId="43676" hidden="1"/>
    <cellStyle name="Berechnung 2 10" xfId="43721" hidden="1"/>
    <cellStyle name="Berechnung 2 10" xfId="43739" hidden="1"/>
    <cellStyle name="Berechnung 2 10" xfId="43774" hidden="1"/>
    <cellStyle name="Berechnung 2 10" xfId="43816" hidden="1"/>
    <cellStyle name="Berechnung 2 10" xfId="43894" hidden="1"/>
    <cellStyle name="Berechnung 2 10" xfId="43939" hidden="1"/>
    <cellStyle name="Berechnung 2 10" xfId="43957" hidden="1"/>
    <cellStyle name="Berechnung 2 10" xfId="43992" hidden="1"/>
    <cellStyle name="Berechnung 2 10" xfId="44048" hidden="1"/>
    <cellStyle name="Berechnung 2 10" xfId="44186" hidden="1"/>
    <cellStyle name="Berechnung 2 10" xfId="44231" hidden="1"/>
    <cellStyle name="Berechnung 2 10" xfId="44249" hidden="1"/>
    <cellStyle name="Berechnung 2 10" xfId="44284" hidden="1"/>
    <cellStyle name="Berechnung 2 10" xfId="44149" hidden="1"/>
    <cellStyle name="Berechnung 2 10" xfId="44328" hidden="1"/>
    <cellStyle name="Berechnung 2 10" xfId="44373" hidden="1"/>
    <cellStyle name="Berechnung 2 10" xfId="44391" hidden="1"/>
    <cellStyle name="Berechnung 2 10" xfId="44426" hidden="1"/>
    <cellStyle name="Berechnung 2 10" xfId="40902" hidden="1"/>
    <cellStyle name="Berechnung 2 10" xfId="44468" hidden="1"/>
    <cellStyle name="Berechnung 2 10" xfId="44513" hidden="1"/>
    <cellStyle name="Berechnung 2 10" xfId="44531" hidden="1"/>
    <cellStyle name="Berechnung 2 10" xfId="44566" hidden="1"/>
    <cellStyle name="Berechnung 2 10" xfId="44641" hidden="1"/>
    <cellStyle name="Berechnung 2 10" xfId="44831" hidden="1"/>
    <cellStyle name="Berechnung 2 10" xfId="44876" hidden="1"/>
    <cellStyle name="Berechnung 2 10" xfId="44894" hidden="1"/>
    <cellStyle name="Berechnung 2 10" xfId="44929" hidden="1"/>
    <cellStyle name="Berechnung 2 10" xfId="44771" hidden="1"/>
    <cellStyle name="Berechnung 2 10" xfId="44978" hidden="1"/>
    <cellStyle name="Berechnung 2 10" xfId="45023" hidden="1"/>
    <cellStyle name="Berechnung 2 10" xfId="45041" hidden="1"/>
    <cellStyle name="Berechnung 2 10" xfId="45076" hidden="1"/>
    <cellStyle name="Berechnung 2 10" xfId="44964" hidden="1"/>
    <cellStyle name="Berechnung 2 10" xfId="45119" hidden="1"/>
    <cellStyle name="Berechnung 2 10" xfId="45164" hidden="1"/>
    <cellStyle name="Berechnung 2 10" xfId="45182" hidden="1"/>
    <cellStyle name="Berechnung 2 10" xfId="45217" hidden="1"/>
    <cellStyle name="Berechnung 2 10" xfId="45258" hidden="1"/>
    <cellStyle name="Berechnung 2 10" xfId="45336" hidden="1"/>
    <cellStyle name="Berechnung 2 10" xfId="45381" hidden="1"/>
    <cellStyle name="Berechnung 2 10" xfId="45399" hidden="1"/>
    <cellStyle name="Berechnung 2 10" xfId="45434" hidden="1"/>
    <cellStyle name="Berechnung 2 10" xfId="45490" hidden="1"/>
    <cellStyle name="Berechnung 2 10" xfId="45628" hidden="1"/>
    <cellStyle name="Berechnung 2 10" xfId="45673" hidden="1"/>
    <cellStyle name="Berechnung 2 10" xfId="45691" hidden="1"/>
    <cellStyle name="Berechnung 2 10" xfId="45726" hidden="1"/>
    <cellStyle name="Berechnung 2 10" xfId="45591" hidden="1"/>
    <cellStyle name="Berechnung 2 10" xfId="45770" hidden="1"/>
    <cellStyle name="Berechnung 2 10" xfId="45815" hidden="1"/>
    <cellStyle name="Berechnung 2 10" xfId="45833" hidden="1"/>
    <cellStyle name="Berechnung 2 10" xfId="45868" hidden="1"/>
    <cellStyle name="Berechnung 2 10" xfId="45911" hidden="1"/>
    <cellStyle name="Berechnung 2 10" xfId="46063" hidden="1"/>
    <cellStyle name="Berechnung 2 10" xfId="46108" hidden="1"/>
    <cellStyle name="Berechnung 2 10" xfId="46126" hidden="1"/>
    <cellStyle name="Berechnung 2 10" xfId="46161" hidden="1"/>
    <cellStyle name="Berechnung 2 10" xfId="46237" hidden="1"/>
    <cellStyle name="Berechnung 2 10" xfId="46427" hidden="1"/>
    <cellStyle name="Berechnung 2 10" xfId="46472" hidden="1"/>
    <cellStyle name="Berechnung 2 10" xfId="46490" hidden="1"/>
    <cellStyle name="Berechnung 2 10" xfId="46525" hidden="1"/>
    <cellStyle name="Berechnung 2 10" xfId="46367" hidden="1"/>
    <cellStyle name="Berechnung 2 10" xfId="46574" hidden="1"/>
    <cellStyle name="Berechnung 2 10" xfId="46619" hidden="1"/>
    <cellStyle name="Berechnung 2 10" xfId="46637" hidden="1"/>
    <cellStyle name="Berechnung 2 10" xfId="46672" hidden="1"/>
    <cellStyle name="Berechnung 2 10" xfId="46560" hidden="1"/>
    <cellStyle name="Berechnung 2 10" xfId="46715" hidden="1"/>
    <cellStyle name="Berechnung 2 10" xfId="46760" hidden="1"/>
    <cellStyle name="Berechnung 2 10" xfId="46778" hidden="1"/>
    <cellStyle name="Berechnung 2 10" xfId="46813" hidden="1"/>
    <cellStyle name="Berechnung 2 10" xfId="46854" hidden="1"/>
    <cellStyle name="Berechnung 2 10" xfId="46932" hidden="1"/>
    <cellStyle name="Berechnung 2 10" xfId="46977" hidden="1"/>
    <cellStyle name="Berechnung 2 10" xfId="46995" hidden="1"/>
    <cellStyle name="Berechnung 2 10" xfId="47030" hidden="1"/>
    <cellStyle name="Berechnung 2 10" xfId="47086" hidden="1"/>
    <cellStyle name="Berechnung 2 10" xfId="47224" hidden="1"/>
    <cellStyle name="Berechnung 2 10" xfId="47269" hidden="1"/>
    <cellStyle name="Berechnung 2 10" xfId="47287" hidden="1"/>
    <cellStyle name="Berechnung 2 10" xfId="47322" hidden="1"/>
    <cellStyle name="Berechnung 2 10" xfId="47187" hidden="1"/>
    <cellStyle name="Berechnung 2 10" xfId="47366" hidden="1"/>
    <cellStyle name="Berechnung 2 10" xfId="47411" hidden="1"/>
    <cellStyle name="Berechnung 2 10" xfId="47429" hidden="1"/>
    <cellStyle name="Berechnung 2 10" xfId="47464" hidden="1"/>
    <cellStyle name="Berechnung 2 10" xfId="46039" hidden="1"/>
    <cellStyle name="Berechnung 2 10" xfId="47506" hidden="1"/>
    <cellStyle name="Berechnung 2 10" xfId="47551" hidden="1"/>
    <cellStyle name="Berechnung 2 10" xfId="47569" hidden="1"/>
    <cellStyle name="Berechnung 2 10" xfId="47604" hidden="1"/>
    <cellStyle name="Berechnung 2 10" xfId="47679" hidden="1"/>
    <cellStyle name="Berechnung 2 10" xfId="47869" hidden="1"/>
    <cellStyle name="Berechnung 2 10" xfId="47914" hidden="1"/>
    <cellStyle name="Berechnung 2 10" xfId="47932" hidden="1"/>
    <cellStyle name="Berechnung 2 10" xfId="47967" hidden="1"/>
    <cellStyle name="Berechnung 2 10" xfId="47809" hidden="1"/>
    <cellStyle name="Berechnung 2 10" xfId="48016" hidden="1"/>
    <cellStyle name="Berechnung 2 10" xfId="48061" hidden="1"/>
    <cellStyle name="Berechnung 2 10" xfId="48079" hidden="1"/>
    <cellStyle name="Berechnung 2 10" xfId="48114" hidden="1"/>
    <cellStyle name="Berechnung 2 10" xfId="48002" hidden="1"/>
    <cellStyle name="Berechnung 2 10" xfId="48157" hidden="1"/>
    <cellStyle name="Berechnung 2 10" xfId="48202" hidden="1"/>
    <cellStyle name="Berechnung 2 10" xfId="48220" hidden="1"/>
    <cellStyle name="Berechnung 2 10" xfId="48255" hidden="1"/>
    <cellStyle name="Berechnung 2 10" xfId="48296" hidden="1"/>
    <cellStyle name="Berechnung 2 10" xfId="48374" hidden="1"/>
    <cellStyle name="Berechnung 2 10" xfId="48419" hidden="1"/>
    <cellStyle name="Berechnung 2 10" xfId="48437" hidden="1"/>
    <cellStyle name="Berechnung 2 10" xfId="48472" hidden="1"/>
    <cellStyle name="Berechnung 2 10" xfId="48528" hidden="1"/>
    <cellStyle name="Berechnung 2 10" xfId="48666" hidden="1"/>
    <cellStyle name="Berechnung 2 10" xfId="48711" hidden="1"/>
    <cellStyle name="Berechnung 2 10" xfId="48729" hidden="1"/>
    <cellStyle name="Berechnung 2 10" xfId="48764" hidden="1"/>
    <cellStyle name="Berechnung 2 10" xfId="48629" hidden="1"/>
    <cellStyle name="Berechnung 2 10" xfId="48808" hidden="1"/>
    <cellStyle name="Berechnung 2 10" xfId="48853" hidden="1"/>
    <cellStyle name="Berechnung 2 10" xfId="48871" hidden="1"/>
    <cellStyle name="Berechnung 2 10" xfId="48906" hidden="1"/>
    <cellStyle name="Berechnung 2 10" xfId="48947" hidden="1"/>
    <cellStyle name="Berechnung 2 10" xfId="49025" hidden="1"/>
    <cellStyle name="Berechnung 2 10" xfId="49070" hidden="1"/>
    <cellStyle name="Berechnung 2 10" xfId="49088" hidden="1"/>
    <cellStyle name="Berechnung 2 10" xfId="49123" hidden="1"/>
    <cellStyle name="Berechnung 2 10" xfId="49198" hidden="1"/>
    <cellStyle name="Berechnung 2 10" xfId="49388" hidden="1"/>
    <cellStyle name="Berechnung 2 10" xfId="49433" hidden="1"/>
    <cellStyle name="Berechnung 2 10" xfId="49451" hidden="1"/>
    <cellStyle name="Berechnung 2 10" xfId="49486" hidden="1"/>
    <cellStyle name="Berechnung 2 10" xfId="49328" hidden="1"/>
    <cellStyle name="Berechnung 2 10" xfId="49535" hidden="1"/>
    <cellStyle name="Berechnung 2 10" xfId="49580" hidden="1"/>
    <cellStyle name="Berechnung 2 10" xfId="49598" hidden="1"/>
    <cellStyle name="Berechnung 2 10" xfId="49633" hidden="1"/>
    <cellStyle name="Berechnung 2 10" xfId="49521" hidden="1"/>
    <cellStyle name="Berechnung 2 10" xfId="49676" hidden="1"/>
    <cellStyle name="Berechnung 2 10" xfId="49721" hidden="1"/>
    <cellStyle name="Berechnung 2 10" xfId="49739" hidden="1"/>
    <cellStyle name="Berechnung 2 10" xfId="49774" hidden="1"/>
    <cellStyle name="Berechnung 2 10" xfId="49815" hidden="1"/>
    <cellStyle name="Berechnung 2 10" xfId="49893" hidden="1"/>
    <cellStyle name="Berechnung 2 10" xfId="49938" hidden="1"/>
    <cellStyle name="Berechnung 2 10" xfId="49956" hidden="1"/>
    <cellStyle name="Berechnung 2 10" xfId="49991" hidden="1"/>
    <cellStyle name="Berechnung 2 10" xfId="50047" hidden="1"/>
    <cellStyle name="Berechnung 2 10" xfId="50185" hidden="1"/>
    <cellStyle name="Berechnung 2 10" xfId="50230" hidden="1"/>
    <cellStyle name="Berechnung 2 10" xfId="50248" hidden="1"/>
    <cellStyle name="Berechnung 2 10" xfId="50283" hidden="1"/>
    <cellStyle name="Berechnung 2 10" xfId="50148" hidden="1"/>
    <cellStyle name="Berechnung 2 10" xfId="50327" hidden="1"/>
    <cellStyle name="Berechnung 2 10" xfId="50372" hidden="1"/>
    <cellStyle name="Berechnung 2 10" xfId="50390" hidden="1"/>
    <cellStyle name="Berechnung 2 10" xfId="50425" hidden="1"/>
    <cellStyle name="Berechnung 2 10" xfId="50466" hidden="1"/>
    <cellStyle name="Berechnung 2 10" xfId="50544" hidden="1"/>
    <cellStyle name="Berechnung 2 10" xfId="50589" hidden="1"/>
    <cellStyle name="Berechnung 2 10" xfId="50607" hidden="1"/>
    <cellStyle name="Berechnung 2 10" xfId="50642" hidden="1"/>
    <cellStyle name="Berechnung 2 10" xfId="50708" hidden="1"/>
    <cellStyle name="Berechnung 2 10" xfId="50935" hidden="1"/>
    <cellStyle name="Berechnung 2 10" xfId="50980" hidden="1"/>
    <cellStyle name="Berechnung 2 10" xfId="50998" hidden="1"/>
    <cellStyle name="Berechnung 2 10" xfId="51033" hidden="1"/>
    <cellStyle name="Berechnung 2 10" xfId="51106" hidden="1"/>
    <cellStyle name="Berechnung 2 10" xfId="51244" hidden="1"/>
    <cellStyle name="Berechnung 2 10" xfId="51289" hidden="1"/>
    <cellStyle name="Berechnung 2 10" xfId="51307" hidden="1"/>
    <cellStyle name="Berechnung 2 10" xfId="51342" hidden="1"/>
    <cellStyle name="Berechnung 2 10" xfId="51207" hidden="1"/>
    <cellStyle name="Berechnung 2 10" xfId="51388" hidden="1"/>
    <cellStyle name="Berechnung 2 10" xfId="51433" hidden="1"/>
    <cellStyle name="Berechnung 2 10" xfId="51451" hidden="1"/>
    <cellStyle name="Berechnung 2 10" xfId="51486" hidden="1"/>
    <cellStyle name="Berechnung 2 10" xfId="50857" hidden="1"/>
    <cellStyle name="Berechnung 2 10" xfId="51545" hidden="1"/>
    <cellStyle name="Berechnung 2 10" xfId="51590" hidden="1"/>
    <cellStyle name="Berechnung 2 10" xfId="51608" hidden="1"/>
    <cellStyle name="Berechnung 2 10" xfId="51643" hidden="1"/>
    <cellStyle name="Berechnung 2 10" xfId="51724" hidden="1"/>
    <cellStyle name="Berechnung 2 10" xfId="51915" hidden="1"/>
    <cellStyle name="Berechnung 2 10" xfId="51960" hidden="1"/>
    <cellStyle name="Berechnung 2 10" xfId="51978" hidden="1"/>
    <cellStyle name="Berechnung 2 10" xfId="52013" hidden="1"/>
    <cellStyle name="Berechnung 2 10" xfId="51854" hidden="1"/>
    <cellStyle name="Berechnung 2 10" xfId="52064" hidden="1"/>
    <cellStyle name="Berechnung 2 10" xfId="52109" hidden="1"/>
    <cellStyle name="Berechnung 2 10" xfId="52127" hidden="1"/>
    <cellStyle name="Berechnung 2 10" xfId="52162" hidden="1"/>
    <cellStyle name="Berechnung 2 10" xfId="52050" hidden="1"/>
    <cellStyle name="Berechnung 2 10" xfId="52207" hidden="1"/>
    <cellStyle name="Berechnung 2 10" xfId="52252" hidden="1"/>
    <cellStyle name="Berechnung 2 10" xfId="52270" hidden="1"/>
    <cellStyle name="Berechnung 2 10" xfId="52305" hidden="1"/>
    <cellStyle name="Berechnung 2 10" xfId="52348" hidden="1"/>
    <cellStyle name="Berechnung 2 10" xfId="52426" hidden="1"/>
    <cellStyle name="Berechnung 2 10" xfId="52471" hidden="1"/>
    <cellStyle name="Berechnung 2 10" xfId="52489" hidden="1"/>
    <cellStyle name="Berechnung 2 10" xfId="52524" hidden="1"/>
    <cellStyle name="Berechnung 2 10" xfId="52580" hidden="1"/>
    <cellStyle name="Berechnung 2 10" xfId="52718" hidden="1"/>
    <cellStyle name="Berechnung 2 10" xfId="52763" hidden="1"/>
    <cellStyle name="Berechnung 2 10" xfId="52781" hidden="1"/>
    <cellStyle name="Berechnung 2 10" xfId="52816" hidden="1"/>
    <cellStyle name="Berechnung 2 10" xfId="52681" hidden="1"/>
    <cellStyle name="Berechnung 2 10" xfId="52860" hidden="1"/>
    <cellStyle name="Berechnung 2 10" xfId="52905" hidden="1"/>
    <cellStyle name="Berechnung 2 10" xfId="52923" hidden="1"/>
    <cellStyle name="Berechnung 2 10" xfId="52958" hidden="1"/>
    <cellStyle name="Berechnung 2 10" xfId="50883" hidden="1"/>
    <cellStyle name="Berechnung 2 10" xfId="53000" hidden="1"/>
    <cellStyle name="Berechnung 2 10" xfId="53045" hidden="1"/>
    <cellStyle name="Berechnung 2 10" xfId="53063" hidden="1"/>
    <cellStyle name="Berechnung 2 10" xfId="53098" hidden="1"/>
    <cellStyle name="Berechnung 2 10" xfId="53176" hidden="1"/>
    <cellStyle name="Berechnung 2 10" xfId="53366" hidden="1"/>
    <cellStyle name="Berechnung 2 10" xfId="53411" hidden="1"/>
    <cellStyle name="Berechnung 2 10" xfId="53429" hidden="1"/>
    <cellStyle name="Berechnung 2 10" xfId="53464" hidden="1"/>
    <cellStyle name="Berechnung 2 10" xfId="53306" hidden="1"/>
    <cellStyle name="Berechnung 2 10" xfId="53515" hidden="1"/>
    <cellStyle name="Berechnung 2 10" xfId="53560" hidden="1"/>
    <cellStyle name="Berechnung 2 10" xfId="53578" hidden="1"/>
    <cellStyle name="Berechnung 2 10" xfId="53613" hidden="1"/>
    <cellStyle name="Berechnung 2 10" xfId="53501" hidden="1"/>
    <cellStyle name="Berechnung 2 10" xfId="53658" hidden="1"/>
    <cellStyle name="Berechnung 2 10" xfId="53703" hidden="1"/>
    <cellStyle name="Berechnung 2 10" xfId="53721" hidden="1"/>
    <cellStyle name="Berechnung 2 10" xfId="53756" hidden="1"/>
    <cellStyle name="Berechnung 2 10" xfId="53798" hidden="1"/>
    <cellStyle name="Berechnung 2 10" xfId="53876" hidden="1"/>
    <cellStyle name="Berechnung 2 10" xfId="53921" hidden="1"/>
    <cellStyle name="Berechnung 2 10" xfId="53939" hidden="1"/>
    <cellStyle name="Berechnung 2 10" xfId="53974" hidden="1"/>
    <cellStyle name="Berechnung 2 10" xfId="54030" hidden="1"/>
    <cellStyle name="Berechnung 2 10" xfId="54168" hidden="1"/>
    <cellStyle name="Berechnung 2 10" xfId="54213" hidden="1"/>
    <cellStyle name="Berechnung 2 10" xfId="54231" hidden="1"/>
    <cellStyle name="Berechnung 2 10" xfId="54266" hidden="1"/>
    <cellStyle name="Berechnung 2 10" xfId="54131" hidden="1"/>
    <cellStyle name="Berechnung 2 10" xfId="54310" hidden="1"/>
    <cellStyle name="Berechnung 2 10" xfId="54355" hidden="1"/>
    <cellStyle name="Berechnung 2 10" xfId="54373" hidden="1"/>
    <cellStyle name="Berechnung 2 10" xfId="54408" hidden="1"/>
    <cellStyle name="Berechnung 2 10" xfId="50884" hidden="1"/>
    <cellStyle name="Berechnung 2 10" xfId="54450" hidden="1"/>
    <cellStyle name="Berechnung 2 10" xfId="54495" hidden="1"/>
    <cellStyle name="Berechnung 2 10" xfId="54513" hidden="1"/>
    <cellStyle name="Berechnung 2 10" xfId="54548" hidden="1"/>
    <cellStyle name="Berechnung 2 10" xfId="54623" hidden="1"/>
    <cellStyle name="Berechnung 2 10" xfId="54813" hidden="1"/>
    <cellStyle name="Berechnung 2 10" xfId="54858" hidden="1"/>
    <cellStyle name="Berechnung 2 10" xfId="54876" hidden="1"/>
    <cellStyle name="Berechnung 2 10" xfId="54911" hidden="1"/>
    <cellStyle name="Berechnung 2 10" xfId="54753" hidden="1"/>
    <cellStyle name="Berechnung 2 10" xfId="54960" hidden="1"/>
    <cellStyle name="Berechnung 2 10" xfId="55005" hidden="1"/>
    <cellStyle name="Berechnung 2 10" xfId="55023" hidden="1"/>
    <cellStyle name="Berechnung 2 10" xfId="55058" hidden="1"/>
    <cellStyle name="Berechnung 2 10" xfId="54946" hidden="1"/>
    <cellStyle name="Berechnung 2 10" xfId="55101" hidden="1"/>
    <cellStyle name="Berechnung 2 10" xfId="55146" hidden="1"/>
    <cellStyle name="Berechnung 2 10" xfId="55164" hidden="1"/>
    <cellStyle name="Berechnung 2 10" xfId="55199" hidden="1"/>
    <cellStyle name="Berechnung 2 10" xfId="55240" hidden="1"/>
    <cellStyle name="Berechnung 2 10" xfId="55318" hidden="1"/>
    <cellStyle name="Berechnung 2 10" xfId="55363" hidden="1"/>
    <cellStyle name="Berechnung 2 10" xfId="55381" hidden="1"/>
    <cellStyle name="Berechnung 2 10" xfId="55416" hidden="1"/>
    <cellStyle name="Berechnung 2 10" xfId="55472" hidden="1"/>
    <cellStyle name="Berechnung 2 10" xfId="55610" hidden="1"/>
    <cellStyle name="Berechnung 2 10" xfId="55655" hidden="1"/>
    <cellStyle name="Berechnung 2 10" xfId="55673" hidden="1"/>
    <cellStyle name="Berechnung 2 10" xfId="55708" hidden="1"/>
    <cellStyle name="Berechnung 2 10" xfId="55573" hidden="1"/>
    <cellStyle name="Berechnung 2 10" xfId="55752" hidden="1"/>
    <cellStyle name="Berechnung 2 10" xfId="55797" hidden="1"/>
    <cellStyle name="Berechnung 2 10" xfId="55815" hidden="1"/>
    <cellStyle name="Berechnung 2 10" xfId="55850" hidden="1"/>
    <cellStyle name="Berechnung 2 10" xfId="55893" hidden="1"/>
    <cellStyle name="Berechnung 2 10" xfId="56045" hidden="1"/>
    <cellStyle name="Berechnung 2 10" xfId="56090" hidden="1"/>
    <cellStyle name="Berechnung 2 10" xfId="56108" hidden="1"/>
    <cellStyle name="Berechnung 2 10" xfId="56143" hidden="1"/>
    <cellStyle name="Berechnung 2 10" xfId="56219" hidden="1"/>
    <cellStyle name="Berechnung 2 10" xfId="56409" hidden="1"/>
    <cellStyle name="Berechnung 2 10" xfId="56454" hidden="1"/>
    <cellStyle name="Berechnung 2 10" xfId="56472" hidden="1"/>
    <cellStyle name="Berechnung 2 10" xfId="56507" hidden="1"/>
    <cellStyle name="Berechnung 2 10" xfId="56349" hidden="1"/>
    <cellStyle name="Berechnung 2 10" xfId="56556" hidden="1"/>
    <cellStyle name="Berechnung 2 10" xfId="56601" hidden="1"/>
    <cellStyle name="Berechnung 2 10" xfId="56619" hidden="1"/>
    <cellStyle name="Berechnung 2 10" xfId="56654" hidden="1"/>
    <cellStyle name="Berechnung 2 10" xfId="56542" hidden="1"/>
    <cellStyle name="Berechnung 2 10" xfId="56697" hidden="1"/>
    <cellStyle name="Berechnung 2 10" xfId="56742" hidden="1"/>
    <cellStyle name="Berechnung 2 10" xfId="56760" hidden="1"/>
    <cellStyle name="Berechnung 2 10" xfId="56795" hidden="1"/>
    <cellStyle name="Berechnung 2 10" xfId="56836" hidden="1"/>
    <cellStyle name="Berechnung 2 10" xfId="56914" hidden="1"/>
    <cellStyle name="Berechnung 2 10" xfId="56959" hidden="1"/>
    <cellStyle name="Berechnung 2 10" xfId="56977" hidden="1"/>
    <cellStyle name="Berechnung 2 10" xfId="57012" hidden="1"/>
    <cellStyle name="Berechnung 2 10" xfId="57068" hidden="1"/>
    <cellStyle name="Berechnung 2 10" xfId="57206" hidden="1"/>
    <cellStyle name="Berechnung 2 10" xfId="57251" hidden="1"/>
    <cellStyle name="Berechnung 2 10" xfId="57269" hidden="1"/>
    <cellStyle name="Berechnung 2 10" xfId="57304" hidden="1"/>
    <cellStyle name="Berechnung 2 10" xfId="57169" hidden="1"/>
    <cellStyle name="Berechnung 2 10" xfId="57348" hidden="1"/>
    <cellStyle name="Berechnung 2 10" xfId="57393" hidden="1"/>
    <cellStyle name="Berechnung 2 10" xfId="57411" hidden="1"/>
    <cellStyle name="Berechnung 2 10" xfId="57446" hidden="1"/>
    <cellStyle name="Berechnung 2 10" xfId="56021" hidden="1"/>
    <cellStyle name="Berechnung 2 10" xfId="57488" hidden="1"/>
    <cellStyle name="Berechnung 2 10" xfId="57533" hidden="1"/>
    <cellStyle name="Berechnung 2 10" xfId="57551" hidden="1"/>
    <cellStyle name="Berechnung 2 10" xfId="57586" hidden="1"/>
    <cellStyle name="Berechnung 2 10" xfId="57661" hidden="1"/>
    <cellStyle name="Berechnung 2 10" xfId="57851" hidden="1"/>
    <cellStyle name="Berechnung 2 10" xfId="57896" hidden="1"/>
    <cellStyle name="Berechnung 2 10" xfId="57914" hidden="1"/>
    <cellStyle name="Berechnung 2 10" xfId="57949" hidden="1"/>
    <cellStyle name="Berechnung 2 10" xfId="57791" hidden="1"/>
    <cellStyle name="Berechnung 2 10" xfId="57998" hidden="1"/>
    <cellStyle name="Berechnung 2 10" xfId="58043" hidden="1"/>
    <cellStyle name="Berechnung 2 10" xfId="58061" hidden="1"/>
    <cellStyle name="Berechnung 2 10" xfId="58096" hidden="1"/>
    <cellStyle name="Berechnung 2 10" xfId="57984" hidden="1"/>
    <cellStyle name="Berechnung 2 10" xfId="58139" hidden="1"/>
    <cellStyle name="Berechnung 2 10" xfId="58184" hidden="1"/>
    <cellStyle name="Berechnung 2 10" xfId="58202" hidden="1"/>
    <cellStyle name="Berechnung 2 10" xfId="58237" hidden="1"/>
    <cellStyle name="Berechnung 2 10" xfId="58278" hidden="1"/>
    <cellStyle name="Berechnung 2 10" xfId="58356" hidden="1"/>
    <cellStyle name="Berechnung 2 10" xfId="58401" hidden="1"/>
    <cellStyle name="Berechnung 2 10" xfId="58419" hidden="1"/>
    <cellStyle name="Berechnung 2 10" xfId="58454" hidden="1"/>
    <cellStyle name="Berechnung 2 10" xfId="58510" hidden="1"/>
    <cellStyle name="Berechnung 2 10" xfId="58648" hidden="1"/>
    <cellStyle name="Berechnung 2 10" xfId="58693" hidden="1"/>
    <cellStyle name="Berechnung 2 10" xfId="58711" hidden="1"/>
    <cellStyle name="Berechnung 2 10" xfId="58746" hidden="1"/>
    <cellStyle name="Berechnung 2 10" xfId="58611" hidden="1"/>
    <cellStyle name="Berechnung 2 10" xfId="58790" hidden="1"/>
    <cellStyle name="Berechnung 2 10" xfId="58835" hidden="1"/>
    <cellStyle name="Berechnung 2 10" xfId="58853" hidden="1"/>
    <cellStyle name="Berechnung 2 10" xfId="58888" hidden="1"/>
    <cellStyle name="Berechnung 2 10" xfId="696"/>
    <cellStyle name="Berechnung 2 11" xfId="148" hidden="1"/>
    <cellStyle name="Berechnung 2 11" xfId="537" hidden="1"/>
    <cellStyle name="Berechnung 2 11" xfId="580" hidden="1"/>
    <cellStyle name="Berechnung 2 11" xfId="600" hidden="1"/>
    <cellStyle name="Berechnung 2 11" xfId="635" hidden="1"/>
    <cellStyle name="Berechnung 2 11" xfId="755" hidden="1"/>
    <cellStyle name="Berechnung 2 11" xfId="945" hidden="1"/>
    <cellStyle name="Berechnung 2 11" xfId="988" hidden="1"/>
    <cellStyle name="Berechnung 2 11" xfId="1008" hidden="1"/>
    <cellStyle name="Berechnung 2 11" xfId="1043" hidden="1"/>
    <cellStyle name="Berechnung 2 11" xfId="883" hidden="1"/>
    <cellStyle name="Berechnung 2 11" xfId="1092" hidden="1"/>
    <cellStyle name="Berechnung 2 11" xfId="1135" hidden="1"/>
    <cellStyle name="Berechnung 2 11" xfId="1155" hidden="1"/>
    <cellStyle name="Berechnung 2 11" xfId="1190" hidden="1"/>
    <cellStyle name="Berechnung 2 11" xfId="914" hidden="1"/>
    <cellStyle name="Berechnung 2 11" xfId="1233" hidden="1"/>
    <cellStyle name="Berechnung 2 11" xfId="1276" hidden="1"/>
    <cellStyle name="Berechnung 2 11" xfId="1296" hidden="1"/>
    <cellStyle name="Berechnung 2 11" xfId="1331" hidden="1"/>
    <cellStyle name="Berechnung 2 11" xfId="1372" hidden="1"/>
    <cellStyle name="Berechnung 2 11" xfId="1450" hidden="1"/>
    <cellStyle name="Berechnung 2 11" xfId="1493" hidden="1"/>
    <cellStyle name="Berechnung 2 11" xfId="1513" hidden="1"/>
    <cellStyle name="Berechnung 2 11" xfId="1548" hidden="1"/>
    <cellStyle name="Berechnung 2 11" xfId="1604" hidden="1"/>
    <cellStyle name="Berechnung 2 11" xfId="1742" hidden="1"/>
    <cellStyle name="Berechnung 2 11" xfId="1785" hidden="1"/>
    <cellStyle name="Berechnung 2 11" xfId="1805" hidden="1"/>
    <cellStyle name="Berechnung 2 11" xfId="1840" hidden="1"/>
    <cellStyle name="Berechnung 2 11" xfId="1703" hidden="1"/>
    <cellStyle name="Berechnung 2 11" xfId="1884" hidden="1"/>
    <cellStyle name="Berechnung 2 11" xfId="1927" hidden="1"/>
    <cellStyle name="Berechnung 2 11" xfId="1947" hidden="1"/>
    <cellStyle name="Berechnung 2 11" xfId="1982" hidden="1"/>
    <cellStyle name="Berechnung 2 11" xfId="2071" hidden="1"/>
    <cellStyle name="Berechnung 2 11" xfId="2415" hidden="1"/>
    <cellStyle name="Berechnung 2 11" xfId="2458" hidden="1"/>
    <cellStyle name="Berechnung 2 11" xfId="2478" hidden="1"/>
    <cellStyle name="Berechnung 2 11" xfId="2513" hidden="1"/>
    <cellStyle name="Berechnung 2 11" xfId="2625" hidden="1"/>
    <cellStyle name="Berechnung 2 11" xfId="2815" hidden="1"/>
    <cellStyle name="Berechnung 2 11" xfId="2858" hidden="1"/>
    <cellStyle name="Berechnung 2 11" xfId="2878" hidden="1"/>
    <cellStyle name="Berechnung 2 11" xfId="2913" hidden="1"/>
    <cellStyle name="Berechnung 2 11" xfId="2753" hidden="1"/>
    <cellStyle name="Berechnung 2 11" xfId="2962" hidden="1"/>
    <cellStyle name="Berechnung 2 11" xfId="3005" hidden="1"/>
    <cellStyle name="Berechnung 2 11" xfId="3025" hidden="1"/>
    <cellStyle name="Berechnung 2 11" xfId="3060" hidden="1"/>
    <cellStyle name="Berechnung 2 11" xfId="2784" hidden="1"/>
    <cellStyle name="Berechnung 2 11" xfId="3103" hidden="1"/>
    <cellStyle name="Berechnung 2 11" xfId="3146" hidden="1"/>
    <cellStyle name="Berechnung 2 11" xfId="3166" hidden="1"/>
    <cellStyle name="Berechnung 2 11" xfId="3201" hidden="1"/>
    <cellStyle name="Berechnung 2 11" xfId="3242" hidden="1"/>
    <cellStyle name="Berechnung 2 11" xfId="3320" hidden="1"/>
    <cellStyle name="Berechnung 2 11" xfId="3363" hidden="1"/>
    <cellStyle name="Berechnung 2 11" xfId="3383" hidden="1"/>
    <cellStyle name="Berechnung 2 11" xfId="3418" hidden="1"/>
    <cellStyle name="Berechnung 2 11" xfId="3474" hidden="1"/>
    <cellStyle name="Berechnung 2 11" xfId="3612" hidden="1"/>
    <cellStyle name="Berechnung 2 11" xfId="3655" hidden="1"/>
    <cellStyle name="Berechnung 2 11" xfId="3675" hidden="1"/>
    <cellStyle name="Berechnung 2 11" xfId="3710" hidden="1"/>
    <cellStyle name="Berechnung 2 11" xfId="3573" hidden="1"/>
    <cellStyle name="Berechnung 2 11" xfId="3754" hidden="1"/>
    <cellStyle name="Berechnung 2 11" xfId="3797" hidden="1"/>
    <cellStyle name="Berechnung 2 11" xfId="3817" hidden="1"/>
    <cellStyle name="Berechnung 2 11" xfId="3852" hidden="1"/>
    <cellStyle name="Berechnung 2 11" xfId="2365" hidden="1"/>
    <cellStyle name="Berechnung 2 11" xfId="3921" hidden="1"/>
    <cellStyle name="Berechnung 2 11" xfId="3964" hidden="1"/>
    <cellStyle name="Berechnung 2 11" xfId="3984" hidden="1"/>
    <cellStyle name="Berechnung 2 11" xfId="4019" hidden="1"/>
    <cellStyle name="Berechnung 2 11" xfId="4131" hidden="1"/>
    <cellStyle name="Berechnung 2 11" xfId="4321" hidden="1"/>
    <cellStyle name="Berechnung 2 11" xfId="4364" hidden="1"/>
    <cellStyle name="Berechnung 2 11" xfId="4384" hidden="1"/>
    <cellStyle name="Berechnung 2 11" xfId="4419" hidden="1"/>
    <cellStyle name="Berechnung 2 11" xfId="4259" hidden="1"/>
    <cellStyle name="Berechnung 2 11" xfId="4468" hidden="1"/>
    <cellStyle name="Berechnung 2 11" xfId="4511" hidden="1"/>
    <cellStyle name="Berechnung 2 11" xfId="4531" hidden="1"/>
    <cellStyle name="Berechnung 2 11" xfId="4566" hidden="1"/>
    <cellStyle name="Berechnung 2 11" xfId="4290" hidden="1"/>
    <cellStyle name="Berechnung 2 11" xfId="4609" hidden="1"/>
    <cellStyle name="Berechnung 2 11" xfId="4652" hidden="1"/>
    <cellStyle name="Berechnung 2 11" xfId="4672" hidden="1"/>
    <cellStyle name="Berechnung 2 11" xfId="4707" hidden="1"/>
    <cellStyle name="Berechnung 2 11" xfId="4748" hidden="1"/>
    <cellStyle name="Berechnung 2 11" xfId="4826" hidden="1"/>
    <cellStyle name="Berechnung 2 11" xfId="4869" hidden="1"/>
    <cellStyle name="Berechnung 2 11" xfId="4889" hidden="1"/>
    <cellStyle name="Berechnung 2 11" xfId="4924" hidden="1"/>
    <cellStyle name="Berechnung 2 11" xfId="4980" hidden="1"/>
    <cellStyle name="Berechnung 2 11" xfId="5118" hidden="1"/>
    <cellStyle name="Berechnung 2 11" xfId="5161" hidden="1"/>
    <cellStyle name="Berechnung 2 11" xfId="5181" hidden="1"/>
    <cellStyle name="Berechnung 2 11" xfId="5216" hidden="1"/>
    <cellStyle name="Berechnung 2 11" xfId="5079" hidden="1"/>
    <cellStyle name="Berechnung 2 11" xfId="5260" hidden="1"/>
    <cellStyle name="Berechnung 2 11" xfId="5303" hidden="1"/>
    <cellStyle name="Berechnung 2 11" xfId="5323" hidden="1"/>
    <cellStyle name="Berechnung 2 11" xfId="5358" hidden="1"/>
    <cellStyle name="Berechnung 2 11" xfId="405" hidden="1"/>
    <cellStyle name="Berechnung 2 11" xfId="5426" hidden="1"/>
    <cellStyle name="Berechnung 2 11" xfId="5469" hidden="1"/>
    <cellStyle name="Berechnung 2 11" xfId="5489" hidden="1"/>
    <cellStyle name="Berechnung 2 11" xfId="5524" hidden="1"/>
    <cellStyle name="Berechnung 2 11" xfId="5635" hidden="1"/>
    <cellStyle name="Berechnung 2 11" xfId="5825" hidden="1"/>
    <cellStyle name="Berechnung 2 11" xfId="5868" hidden="1"/>
    <cellStyle name="Berechnung 2 11" xfId="5888" hidden="1"/>
    <cellStyle name="Berechnung 2 11" xfId="5923" hidden="1"/>
    <cellStyle name="Berechnung 2 11" xfId="5763" hidden="1"/>
    <cellStyle name="Berechnung 2 11" xfId="5972" hidden="1"/>
    <cellStyle name="Berechnung 2 11" xfId="6015" hidden="1"/>
    <cellStyle name="Berechnung 2 11" xfId="6035" hidden="1"/>
    <cellStyle name="Berechnung 2 11" xfId="6070" hidden="1"/>
    <cellStyle name="Berechnung 2 11" xfId="5794" hidden="1"/>
    <cellStyle name="Berechnung 2 11" xfId="6113" hidden="1"/>
    <cellStyle name="Berechnung 2 11" xfId="6156" hidden="1"/>
    <cellStyle name="Berechnung 2 11" xfId="6176" hidden="1"/>
    <cellStyle name="Berechnung 2 11" xfId="6211" hidden="1"/>
    <cellStyle name="Berechnung 2 11" xfId="6252" hidden="1"/>
    <cellStyle name="Berechnung 2 11" xfId="6330" hidden="1"/>
    <cellStyle name="Berechnung 2 11" xfId="6373" hidden="1"/>
    <cellStyle name="Berechnung 2 11" xfId="6393" hidden="1"/>
    <cellStyle name="Berechnung 2 11" xfId="6428" hidden="1"/>
    <cellStyle name="Berechnung 2 11" xfId="6484" hidden="1"/>
    <cellStyle name="Berechnung 2 11" xfId="6622" hidden="1"/>
    <cellStyle name="Berechnung 2 11" xfId="6665" hidden="1"/>
    <cellStyle name="Berechnung 2 11" xfId="6685" hidden="1"/>
    <cellStyle name="Berechnung 2 11" xfId="6720" hidden="1"/>
    <cellStyle name="Berechnung 2 11" xfId="6583" hidden="1"/>
    <cellStyle name="Berechnung 2 11" xfId="6764" hidden="1"/>
    <cellStyle name="Berechnung 2 11" xfId="6807" hidden="1"/>
    <cellStyle name="Berechnung 2 11" xfId="6827" hidden="1"/>
    <cellStyle name="Berechnung 2 11" xfId="6862" hidden="1"/>
    <cellStyle name="Berechnung 2 11" xfId="2288" hidden="1"/>
    <cellStyle name="Berechnung 2 11" xfId="6928" hidden="1"/>
    <cellStyle name="Berechnung 2 11" xfId="6971" hidden="1"/>
    <cellStyle name="Berechnung 2 11" xfId="6991" hidden="1"/>
    <cellStyle name="Berechnung 2 11" xfId="7026" hidden="1"/>
    <cellStyle name="Berechnung 2 11" xfId="7133" hidden="1"/>
    <cellStyle name="Berechnung 2 11" xfId="7323" hidden="1"/>
    <cellStyle name="Berechnung 2 11" xfId="7366" hidden="1"/>
    <cellStyle name="Berechnung 2 11" xfId="7386" hidden="1"/>
    <cellStyle name="Berechnung 2 11" xfId="7421" hidden="1"/>
    <cellStyle name="Berechnung 2 11" xfId="7261" hidden="1"/>
    <cellStyle name="Berechnung 2 11" xfId="7470" hidden="1"/>
    <cellStyle name="Berechnung 2 11" xfId="7513" hidden="1"/>
    <cellStyle name="Berechnung 2 11" xfId="7533" hidden="1"/>
    <cellStyle name="Berechnung 2 11" xfId="7568" hidden="1"/>
    <cellStyle name="Berechnung 2 11" xfId="7292" hidden="1"/>
    <cellStyle name="Berechnung 2 11" xfId="7611" hidden="1"/>
    <cellStyle name="Berechnung 2 11" xfId="7654" hidden="1"/>
    <cellStyle name="Berechnung 2 11" xfId="7674" hidden="1"/>
    <cellStyle name="Berechnung 2 11" xfId="7709" hidden="1"/>
    <cellStyle name="Berechnung 2 11" xfId="7750" hidden="1"/>
    <cellStyle name="Berechnung 2 11" xfId="7828" hidden="1"/>
    <cellStyle name="Berechnung 2 11" xfId="7871" hidden="1"/>
    <cellStyle name="Berechnung 2 11" xfId="7891" hidden="1"/>
    <cellStyle name="Berechnung 2 11" xfId="7926" hidden="1"/>
    <cellStyle name="Berechnung 2 11" xfId="7982" hidden="1"/>
    <cellStyle name="Berechnung 2 11" xfId="8120" hidden="1"/>
    <cellStyle name="Berechnung 2 11" xfId="8163" hidden="1"/>
    <cellStyle name="Berechnung 2 11" xfId="8183" hidden="1"/>
    <cellStyle name="Berechnung 2 11" xfId="8218" hidden="1"/>
    <cellStyle name="Berechnung 2 11" xfId="8081" hidden="1"/>
    <cellStyle name="Berechnung 2 11" xfId="8262" hidden="1"/>
    <cellStyle name="Berechnung 2 11" xfId="8305" hidden="1"/>
    <cellStyle name="Berechnung 2 11" xfId="8325" hidden="1"/>
    <cellStyle name="Berechnung 2 11" xfId="8360" hidden="1"/>
    <cellStyle name="Berechnung 2 11" xfId="2343" hidden="1"/>
    <cellStyle name="Berechnung 2 11" xfId="8423" hidden="1"/>
    <cellStyle name="Berechnung 2 11" xfId="8466" hidden="1"/>
    <cellStyle name="Berechnung 2 11" xfId="8486" hidden="1"/>
    <cellStyle name="Berechnung 2 11" xfId="8521" hidden="1"/>
    <cellStyle name="Berechnung 2 11" xfId="8626" hidden="1"/>
    <cellStyle name="Berechnung 2 11" xfId="8816" hidden="1"/>
    <cellStyle name="Berechnung 2 11" xfId="8859" hidden="1"/>
    <cellStyle name="Berechnung 2 11" xfId="8879" hidden="1"/>
    <cellStyle name="Berechnung 2 11" xfId="8914" hidden="1"/>
    <cellStyle name="Berechnung 2 11" xfId="8754" hidden="1"/>
    <cellStyle name="Berechnung 2 11" xfId="8963" hidden="1"/>
    <cellStyle name="Berechnung 2 11" xfId="9006" hidden="1"/>
    <cellStyle name="Berechnung 2 11" xfId="9026" hidden="1"/>
    <cellStyle name="Berechnung 2 11" xfId="9061" hidden="1"/>
    <cellStyle name="Berechnung 2 11" xfId="8785" hidden="1"/>
    <cellStyle name="Berechnung 2 11" xfId="9104" hidden="1"/>
    <cellStyle name="Berechnung 2 11" xfId="9147" hidden="1"/>
    <cellStyle name="Berechnung 2 11" xfId="9167" hidden="1"/>
    <cellStyle name="Berechnung 2 11" xfId="9202" hidden="1"/>
    <cellStyle name="Berechnung 2 11" xfId="9243" hidden="1"/>
    <cellStyle name="Berechnung 2 11" xfId="9321" hidden="1"/>
    <cellStyle name="Berechnung 2 11" xfId="9364" hidden="1"/>
    <cellStyle name="Berechnung 2 11" xfId="9384" hidden="1"/>
    <cellStyle name="Berechnung 2 11" xfId="9419" hidden="1"/>
    <cellStyle name="Berechnung 2 11" xfId="9475" hidden="1"/>
    <cellStyle name="Berechnung 2 11" xfId="9613" hidden="1"/>
    <cellStyle name="Berechnung 2 11" xfId="9656" hidden="1"/>
    <cellStyle name="Berechnung 2 11" xfId="9676" hidden="1"/>
    <cellStyle name="Berechnung 2 11" xfId="9711" hidden="1"/>
    <cellStyle name="Berechnung 2 11" xfId="9574" hidden="1"/>
    <cellStyle name="Berechnung 2 11" xfId="9755" hidden="1"/>
    <cellStyle name="Berechnung 2 11" xfId="9798" hidden="1"/>
    <cellStyle name="Berechnung 2 11" xfId="9818" hidden="1"/>
    <cellStyle name="Berechnung 2 11" xfId="9853" hidden="1"/>
    <cellStyle name="Berechnung 2 11" xfId="2026" hidden="1"/>
    <cellStyle name="Berechnung 2 11" xfId="9914" hidden="1"/>
    <cellStyle name="Berechnung 2 11" xfId="9957" hidden="1"/>
    <cellStyle name="Berechnung 2 11" xfId="9977" hidden="1"/>
    <cellStyle name="Berechnung 2 11" xfId="10012" hidden="1"/>
    <cellStyle name="Berechnung 2 11" xfId="10112" hidden="1"/>
    <cellStyle name="Berechnung 2 11" xfId="10302" hidden="1"/>
    <cellStyle name="Berechnung 2 11" xfId="10345" hidden="1"/>
    <cellStyle name="Berechnung 2 11" xfId="10365" hidden="1"/>
    <cellStyle name="Berechnung 2 11" xfId="10400" hidden="1"/>
    <cellStyle name="Berechnung 2 11" xfId="10240" hidden="1"/>
    <cellStyle name="Berechnung 2 11" xfId="10449" hidden="1"/>
    <cellStyle name="Berechnung 2 11" xfId="10492" hidden="1"/>
    <cellStyle name="Berechnung 2 11" xfId="10512" hidden="1"/>
    <cellStyle name="Berechnung 2 11" xfId="10547" hidden="1"/>
    <cellStyle name="Berechnung 2 11" xfId="10271" hidden="1"/>
    <cellStyle name="Berechnung 2 11" xfId="10590" hidden="1"/>
    <cellStyle name="Berechnung 2 11" xfId="10633" hidden="1"/>
    <cellStyle name="Berechnung 2 11" xfId="10653" hidden="1"/>
    <cellStyle name="Berechnung 2 11" xfId="10688" hidden="1"/>
    <cellStyle name="Berechnung 2 11" xfId="10729" hidden="1"/>
    <cellStyle name="Berechnung 2 11" xfId="10807" hidden="1"/>
    <cellStyle name="Berechnung 2 11" xfId="10850" hidden="1"/>
    <cellStyle name="Berechnung 2 11" xfId="10870" hidden="1"/>
    <cellStyle name="Berechnung 2 11" xfId="10905" hidden="1"/>
    <cellStyle name="Berechnung 2 11" xfId="10961" hidden="1"/>
    <cellStyle name="Berechnung 2 11" xfId="11099" hidden="1"/>
    <cellStyle name="Berechnung 2 11" xfId="11142" hidden="1"/>
    <cellStyle name="Berechnung 2 11" xfId="11162" hidden="1"/>
    <cellStyle name="Berechnung 2 11" xfId="11197" hidden="1"/>
    <cellStyle name="Berechnung 2 11" xfId="11060" hidden="1"/>
    <cellStyle name="Berechnung 2 11" xfId="11241" hidden="1"/>
    <cellStyle name="Berechnung 2 11" xfId="11284" hidden="1"/>
    <cellStyle name="Berechnung 2 11" xfId="11304" hidden="1"/>
    <cellStyle name="Berechnung 2 11" xfId="11339" hidden="1"/>
    <cellStyle name="Berechnung 2 11" xfId="2564" hidden="1"/>
    <cellStyle name="Berechnung 2 11" xfId="11397" hidden="1"/>
    <cellStyle name="Berechnung 2 11" xfId="11440" hidden="1"/>
    <cellStyle name="Berechnung 2 11" xfId="11460" hidden="1"/>
    <cellStyle name="Berechnung 2 11" xfId="11495" hidden="1"/>
    <cellStyle name="Berechnung 2 11" xfId="11592" hidden="1"/>
    <cellStyle name="Berechnung 2 11" xfId="11782" hidden="1"/>
    <cellStyle name="Berechnung 2 11" xfId="11825" hidden="1"/>
    <cellStyle name="Berechnung 2 11" xfId="11845" hidden="1"/>
    <cellStyle name="Berechnung 2 11" xfId="11880" hidden="1"/>
    <cellStyle name="Berechnung 2 11" xfId="11720" hidden="1"/>
    <cellStyle name="Berechnung 2 11" xfId="11929" hidden="1"/>
    <cellStyle name="Berechnung 2 11" xfId="11972" hidden="1"/>
    <cellStyle name="Berechnung 2 11" xfId="11992" hidden="1"/>
    <cellStyle name="Berechnung 2 11" xfId="12027" hidden="1"/>
    <cellStyle name="Berechnung 2 11" xfId="11751" hidden="1"/>
    <cellStyle name="Berechnung 2 11" xfId="12070" hidden="1"/>
    <cellStyle name="Berechnung 2 11" xfId="12113" hidden="1"/>
    <cellStyle name="Berechnung 2 11" xfId="12133" hidden="1"/>
    <cellStyle name="Berechnung 2 11" xfId="12168" hidden="1"/>
    <cellStyle name="Berechnung 2 11" xfId="12209" hidden="1"/>
    <cellStyle name="Berechnung 2 11" xfId="12287" hidden="1"/>
    <cellStyle name="Berechnung 2 11" xfId="12330" hidden="1"/>
    <cellStyle name="Berechnung 2 11" xfId="12350" hidden="1"/>
    <cellStyle name="Berechnung 2 11" xfId="12385" hidden="1"/>
    <cellStyle name="Berechnung 2 11" xfId="12441" hidden="1"/>
    <cellStyle name="Berechnung 2 11" xfId="12579" hidden="1"/>
    <cellStyle name="Berechnung 2 11" xfId="12622" hidden="1"/>
    <cellStyle name="Berechnung 2 11" xfId="12642" hidden="1"/>
    <cellStyle name="Berechnung 2 11" xfId="12677" hidden="1"/>
    <cellStyle name="Berechnung 2 11" xfId="12540" hidden="1"/>
    <cellStyle name="Berechnung 2 11" xfId="12721" hidden="1"/>
    <cellStyle name="Berechnung 2 11" xfId="12764" hidden="1"/>
    <cellStyle name="Berechnung 2 11" xfId="12784" hidden="1"/>
    <cellStyle name="Berechnung 2 11" xfId="12819" hidden="1"/>
    <cellStyle name="Berechnung 2 11" xfId="4070" hidden="1"/>
    <cellStyle name="Berechnung 2 11" xfId="12876" hidden="1"/>
    <cellStyle name="Berechnung 2 11" xfId="12919" hidden="1"/>
    <cellStyle name="Berechnung 2 11" xfId="12939" hidden="1"/>
    <cellStyle name="Berechnung 2 11" xfId="12974" hidden="1"/>
    <cellStyle name="Berechnung 2 11" xfId="13063" hidden="1"/>
    <cellStyle name="Berechnung 2 11" xfId="13253" hidden="1"/>
    <cellStyle name="Berechnung 2 11" xfId="13296" hidden="1"/>
    <cellStyle name="Berechnung 2 11" xfId="13316" hidden="1"/>
    <cellStyle name="Berechnung 2 11" xfId="13351" hidden="1"/>
    <cellStyle name="Berechnung 2 11" xfId="13191" hidden="1"/>
    <cellStyle name="Berechnung 2 11" xfId="13400" hidden="1"/>
    <cellStyle name="Berechnung 2 11" xfId="13443" hidden="1"/>
    <cellStyle name="Berechnung 2 11" xfId="13463" hidden="1"/>
    <cellStyle name="Berechnung 2 11" xfId="13498" hidden="1"/>
    <cellStyle name="Berechnung 2 11" xfId="13222" hidden="1"/>
    <cellStyle name="Berechnung 2 11" xfId="13541" hidden="1"/>
    <cellStyle name="Berechnung 2 11" xfId="13584" hidden="1"/>
    <cellStyle name="Berechnung 2 11" xfId="13604" hidden="1"/>
    <cellStyle name="Berechnung 2 11" xfId="13639" hidden="1"/>
    <cellStyle name="Berechnung 2 11" xfId="13680" hidden="1"/>
    <cellStyle name="Berechnung 2 11" xfId="13758" hidden="1"/>
    <cellStyle name="Berechnung 2 11" xfId="13801" hidden="1"/>
    <cellStyle name="Berechnung 2 11" xfId="13821" hidden="1"/>
    <cellStyle name="Berechnung 2 11" xfId="13856" hidden="1"/>
    <cellStyle name="Berechnung 2 11" xfId="13912" hidden="1"/>
    <cellStyle name="Berechnung 2 11" xfId="14050" hidden="1"/>
    <cellStyle name="Berechnung 2 11" xfId="14093" hidden="1"/>
    <cellStyle name="Berechnung 2 11" xfId="14113" hidden="1"/>
    <cellStyle name="Berechnung 2 11" xfId="14148" hidden="1"/>
    <cellStyle name="Berechnung 2 11" xfId="14011" hidden="1"/>
    <cellStyle name="Berechnung 2 11" xfId="14192" hidden="1"/>
    <cellStyle name="Berechnung 2 11" xfId="14235" hidden="1"/>
    <cellStyle name="Berechnung 2 11" xfId="14255" hidden="1"/>
    <cellStyle name="Berechnung 2 11" xfId="14290" hidden="1"/>
    <cellStyle name="Berechnung 2 11" xfId="5574" hidden="1"/>
    <cellStyle name="Berechnung 2 11" xfId="14343" hidden="1"/>
    <cellStyle name="Berechnung 2 11" xfId="14386" hidden="1"/>
    <cellStyle name="Berechnung 2 11" xfId="14406" hidden="1"/>
    <cellStyle name="Berechnung 2 11" xfId="14441" hidden="1"/>
    <cellStyle name="Berechnung 2 11" xfId="14525" hidden="1"/>
    <cellStyle name="Berechnung 2 11" xfId="14715" hidden="1"/>
    <cellStyle name="Berechnung 2 11" xfId="14758" hidden="1"/>
    <cellStyle name="Berechnung 2 11" xfId="14778" hidden="1"/>
    <cellStyle name="Berechnung 2 11" xfId="14813" hidden="1"/>
    <cellStyle name="Berechnung 2 11" xfId="14653" hidden="1"/>
    <cellStyle name="Berechnung 2 11" xfId="14862" hidden="1"/>
    <cellStyle name="Berechnung 2 11" xfId="14905" hidden="1"/>
    <cellStyle name="Berechnung 2 11" xfId="14925" hidden="1"/>
    <cellStyle name="Berechnung 2 11" xfId="14960" hidden="1"/>
    <cellStyle name="Berechnung 2 11" xfId="14684" hidden="1"/>
    <cellStyle name="Berechnung 2 11" xfId="15003" hidden="1"/>
    <cellStyle name="Berechnung 2 11" xfId="15046" hidden="1"/>
    <cellStyle name="Berechnung 2 11" xfId="15066" hidden="1"/>
    <cellStyle name="Berechnung 2 11" xfId="15101" hidden="1"/>
    <cellStyle name="Berechnung 2 11" xfId="15142" hidden="1"/>
    <cellStyle name="Berechnung 2 11" xfId="15220" hidden="1"/>
    <cellStyle name="Berechnung 2 11" xfId="15263" hidden="1"/>
    <cellStyle name="Berechnung 2 11" xfId="15283" hidden="1"/>
    <cellStyle name="Berechnung 2 11" xfId="15318" hidden="1"/>
    <cellStyle name="Berechnung 2 11" xfId="15374" hidden="1"/>
    <cellStyle name="Berechnung 2 11" xfId="15512" hidden="1"/>
    <cellStyle name="Berechnung 2 11" xfId="15555" hidden="1"/>
    <cellStyle name="Berechnung 2 11" xfId="15575" hidden="1"/>
    <cellStyle name="Berechnung 2 11" xfId="15610" hidden="1"/>
    <cellStyle name="Berechnung 2 11" xfId="15473" hidden="1"/>
    <cellStyle name="Berechnung 2 11" xfId="15654" hidden="1"/>
    <cellStyle name="Berechnung 2 11" xfId="15697" hidden="1"/>
    <cellStyle name="Berechnung 2 11" xfId="15717" hidden="1"/>
    <cellStyle name="Berechnung 2 11" xfId="15752" hidden="1"/>
    <cellStyle name="Berechnung 2 11" xfId="7076" hidden="1"/>
    <cellStyle name="Berechnung 2 11" xfId="15805" hidden="1"/>
    <cellStyle name="Berechnung 2 11" xfId="15848" hidden="1"/>
    <cellStyle name="Berechnung 2 11" xfId="15868" hidden="1"/>
    <cellStyle name="Berechnung 2 11" xfId="15903" hidden="1"/>
    <cellStyle name="Berechnung 2 11" xfId="15981" hidden="1"/>
    <cellStyle name="Berechnung 2 11" xfId="16171" hidden="1"/>
    <cellStyle name="Berechnung 2 11" xfId="16214" hidden="1"/>
    <cellStyle name="Berechnung 2 11" xfId="16234" hidden="1"/>
    <cellStyle name="Berechnung 2 11" xfId="16269" hidden="1"/>
    <cellStyle name="Berechnung 2 11" xfId="16109" hidden="1"/>
    <cellStyle name="Berechnung 2 11" xfId="16318" hidden="1"/>
    <cellStyle name="Berechnung 2 11" xfId="16361" hidden="1"/>
    <cellStyle name="Berechnung 2 11" xfId="16381" hidden="1"/>
    <cellStyle name="Berechnung 2 11" xfId="16416" hidden="1"/>
    <cellStyle name="Berechnung 2 11" xfId="16140" hidden="1"/>
    <cellStyle name="Berechnung 2 11" xfId="16459" hidden="1"/>
    <cellStyle name="Berechnung 2 11" xfId="16502" hidden="1"/>
    <cellStyle name="Berechnung 2 11" xfId="16522" hidden="1"/>
    <cellStyle name="Berechnung 2 11" xfId="16557" hidden="1"/>
    <cellStyle name="Berechnung 2 11" xfId="16598" hidden="1"/>
    <cellStyle name="Berechnung 2 11" xfId="16676" hidden="1"/>
    <cellStyle name="Berechnung 2 11" xfId="16719" hidden="1"/>
    <cellStyle name="Berechnung 2 11" xfId="16739" hidden="1"/>
    <cellStyle name="Berechnung 2 11" xfId="16774" hidden="1"/>
    <cellStyle name="Berechnung 2 11" xfId="16830" hidden="1"/>
    <cellStyle name="Berechnung 2 11" xfId="16968" hidden="1"/>
    <cellStyle name="Berechnung 2 11" xfId="17011" hidden="1"/>
    <cellStyle name="Berechnung 2 11" xfId="17031" hidden="1"/>
    <cellStyle name="Berechnung 2 11" xfId="17066" hidden="1"/>
    <cellStyle name="Berechnung 2 11" xfId="16929" hidden="1"/>
    <cellStyle name="Berechnung 2 11" xfId="17110" hidden="1"/>
    <cellStyle name="Berechnung 2 11" xfId="17153" hidden="1"/>
    <cellStyle name="Berechnung 2 11" xfId="17173" hidden="1"/>
    <cellStyle name="Berechnung 2 11" xfId="17208" hidden="1"/>
    <cellStyle name="Berechnung 2 11" xfId="8569" hidden="1"/>
    <cellStyle name="Berechnung 2 11" xfId="17250" hidden="1"/>
    <cellStyle name="Berechnung 2 11" xfId="17293" hidden="1"/>
    <cellStyle name="Berechnung 2 11" xfId="17313" hidden="1"/>
    <cellStyle name="Berechnung 2 11" xfId="17348" hidden="1"/>
    <cellStyle name="Berechnung 2 11" xfId="17423" hidden="1"/>
    <cellStyle name="Berechnung 2 11" xfId="17613" hidden="1"/>
    <cellStyle name="Berechnung 2 11" xfId="17656" hidden="1"/>
    <cellStyle name="Berechnung 2 11" xfId="17676" hidden="1"/>
    <cellStyle name="Berechnung 2 11" xfId="17711" hidden="1"/>
    <cellStyle name="Berechnung 2 11" xfId="17551" hidden="1"/>
    <cellStyle name="Berechnung 2 11" xfId="17760" hidden="1"/>
    <cellStyle name="Berechnung 2 11" xfId="17803" hidden="1"/>
    <cellStyle name="Berechnung 2 11" xfId="17823" hidden="1"/>
    <cellStyle name="Berechnung 2 11" xfId="17858" hidden="1"/>
    <cellStyle name="Berechnung 2 11" xfId="17582" hidden="1"/>
    <cellStyle name="Berechnung 2 11" xfId="17901" hidden="1"/>
    <cellStyle name="Berechnung 2 11" xfId="17944" hidden="1"/>
    <cellStyle name="Berechnung 2 11" xfId="17964" hidden="1"/>
    <cellStyle name="Berechnung 2 11" xfId="17999" hidden="1"/>
    <cellStyle name="Berechnung 2 11" xfId="18040" hidden="1"/>
    <cellStyle name="Berechnung 2 11" xfId="18118" hidden="1"/>
    <cellStyle name="Berechnung 2 11" xfId="18161" hidden="1"/>
    <cellStyle name="Berechnung 2 11" xfId="18181" hidden="1"/>
    <cellStyle name="Berechnung 2 11" xfId="18216" hidden="1"/>
    <cellStyle name="Berechnung 2 11" xfId="18272" hidden="1"/>
    <cellStyle name="Berechnung 2 11" xfId="18410" hidden="1"/>
    <cellStyle name="Berechnung 2 11" xfId="18453" hidden="1"/>
    <cellStyle name="Berechnung 2 11" xfId="18473" hidden="1"/>
    <cellStyle name="Berechnung 2 11" xfId="18508" hidden="1"/>
    <cellStyle name="Berechnung 2 11" xfId="18371" hidden="1"/>
    <cellStyle name="Berechnung 2 11" xfId="18552" hidden="1"/>
    <cellStyle name="Berechnung 2 11" xfId="18595" hidden="1"/>
    <cellStyle name="Berechnung 2 11" xfId="18615" hidden="1"/>
    <cellStyle name="Berechnung 2 11" xfId="18650" hidden="1"/>
    <cellStyle name="Berechnung 2 11" xfId="18897" hidden="1"/>
    <cellStyle name="Berechnung 2 11" xfId="19050" hidden="1"/>
    <cellStyle name="Berechnung 2 11" xfId="19093" hidden="1"/>
    <cellStyle name="Berechnung 2 11" xfId="19113" hidden="1"/>
    <cellStyle name="Berechnung 2 11" xfId="19148" hidden="1"/>
    <cellStyle name="Berechnung 2 11" xfId="19230" hidden="1"/>
    <cellStyle name="Berechnung 2 11" xfId="19420" hidden="1"/>
    <cellStyle name="Berechnung 2 11" xfId="19463" hidden="1"/>
    <cellStyle name="Berechnung 2 11" xfId="19483" hidden="1"/>
    <cellStyle name="Berechnung 2 11" xfId="19518" hidden="1"/>
    <cellStyle name="Berechnung 2 11" xfId="19358" hidden="1"/>
    <cellStyle name="Berechnung 2 11" xfId="19567" hidden="1"/>
    <cellStyle name="Berechnung 2 11" xfId="19610" hidden="1"/>
    <cellStyle name="Berechnung 2 11" xfId="19630" hidden="1"/>
    <cellStyle name="Berechnung 2 11" xfId="19665" hidden="1"/>
    <cellStyle name="Berechnung 2 11" xfId="19389" hidden="1"/>
    <cellStyle name="Berechnung 2 11" xfId="19708" hidden="1"/>
    <cellStyle name="Berechnung 2 11" xfId="19751" hidden="1"/>
    <cellStyle name="Berechnung 2 11" xfId="19771" hidden="1"/>
    <cellStyle name="Berechnung 2 11" xfId="19806" hidden="1"/>
    <cellStyle name="Berechnung 2 11" xfId="19847" hidden="1"/>
    <cellStyle name="Berechnung 2 11" xfId="19925" hidden="1"/>
    <cellStyle name="Berechnung 2 11" xfId="19968" hidden="1"/>
    <cellStyle name="Berechnung 2 11" xfId="19988" hidden="1"/>
    <cellStyle name="Berechnung 2 11" xfId="20023" hidden="1"/>
    <cellStyle name="Berechnung 2 11" xfId="20079" hidden="1"/>
    <cellStyle name="Berechnung 2 11" xfId="20217" hidden="1"/>
    <cellStyle name="Berechnung 2 11" xfId="20260" hidden="1"/>
    <cellStyle name="Berechnung 2 11" xfId="20280" hidden="1"/>
    <cellStyle name="Berechnung 2 11" xfId="20315" hidden="1"/>
    <cellStyle name="Berechnung 2 11" xfId="20178" hidden="1"/>
    <cellStyle name="Berechnung 2 11" xfId="20359" hidden="1"/>
    <cellStyle name="Berechnung 2 11" xfId="20402" hidden="1"/>
    <cellStyle name="Berechnung 2 11" xfId="20422" hidden="1"/>
    <cellStyle name="Berechnung 2 11" xfId="20457" hidden="1"/>
    <cellStyle name="Berechnung 2 11" xfId="20498" hidden="1"/>
    <cellStyle name="Berechnung 2 11" xfId="20576" hidden="1"/>
    <cellStyle name="Berechnung 2 11" xfId="20619" hidden="1"/>
    <cellStyle name="Berechnung 2 11" xfId="20639" hidden="1"/>
    <cellStyle name="Berechnung 2 11" xfId="20674" hidden="1"/>
    <cellStyle name="Berechnung 2 11" xfId="20740" hidden="1"/>
    <cellStyle name="Berechnung 2 11" xfId="20967" hidden="1"/>
    <cellStyle name="Berechnung 2 11" xfId="21010" hidden="1"/>
    <cellStyle name="Berechnung 2 11" xfId="21030" hidden="1"/>
    <cellStyle name="Berechnung 2 11" xfId="21065" hidden="1"/>
    <cellStyle name="Berechnung 2 11" xfId="21138" hidden="1"/>
    <cellStyle name="Berechnung 2 11" xfId="21276" hidden="1"/>
    <cellStyle name="Berechnung 2 11" xfId="21319" hidden="1"/>
    <cellStyle name="Berechnung 2 11" xfId="21339" hidden="1"/>
    <cellStyle name="Berechnung 2 11" xfId="21374" hidden="1"/>
    <cellStyle name="Berechnung 2 11" xfId="21237" hidden="1"/>
    <cellStyle name="Berechnung 2 11" xfId="21420" hidden="1"/>
    <cellStyle name="Berechnung 2 11" xfId="21463" hidden="1"/>
    <cellStyle name="Berechnung 2 11" xfId="21483" hidden="1"/>
    <cellStyle name="Berechnung 2 11" xfId="21518" hidden="1"/>
    <cellStyle name="Berechnung 2 11" xfId="20936" hidden="1"/>
    <cellStyle name="Berechnung 2 11" xfId="21577" hidden="1"/>
    <cellStyle name="Berechnung 2 11" xfId="21620" hidden="1"/>
    <cellStyle name="Berechnung 2 11" xfId="21640" hidden="1"/>
    <cellStyle name="Berechnung 2 11" xfId="21675" hidden="1"/>
    <cellStyle name="Berechnung 2 11" xfId="21756" hidden="1"/>
    <cellStyle name="Berechnung 2 11" xfId="21947" hidden="1"/>
    <cellStyle name="Berechnung 2 11" xfId="21990" hidden="1"/>
    <cellStyle name="Berechnung 2 11" xfId="22010" hidden="1"/>
    <cellStyle name="Berechnung 2 11" xfId="22045" hidden="1"/>
    <cellStyle name="Berechnung 2 11" xfId="21884" hidden="1"/>
    <cellStyle name="Berechnung 2 11" xfId="22096" hidden="1"/>
    <cellStyle name="Berechnung 2 11" xfId="22139" hidden="1"/>
    <cellStyle name="Berechnung 2 11" xfId="22159" hidden="1"/>
    <cellStyle name="Berechnung 2 11" xfId="22194" hidden="1"/>
    <cellStyle name="Berechnung 2 11" xfId="21916" hidden="1"/>
    <cellStyle name="Berechnung 2 11" xfId="22239" hidden="1"/>
    <cellStyle name="Berechnung 2 11" xfId="22282" hidden="1"/>
    <cellStyle name="Berechnung 2 11" xfId="22302" hidden="1"/>
    <cellStyle name="Berechnung 2 11" xfId="22337" hidden="1"/>
    <cellStyle name="Berechnung 2 11" xfId="22380" hidden="1"/>
    <cellStyle name="Berechnung 2 11" xfId="22458" hidden="1"/>
    <cellStyle name="Berechnung 2 11" xfId="22501" hidden="1"/>
    <cellStyle name="Berechnung 2 11" xfId="22521" hidden="1"/>
    <cellStyle name="Berechnung 2 11" xfId="22556" hidden="1"/>
    <cellStyle name="Berechnung 2 11" xfId="22612" hidden="1"/>
    <cellStyle name="Berechnung 2 11" xfId="22750" hidden="1"/>
    <cellStyle name="Berechnung 2 11" xfId="22793" hidden="1"/>
    <cellStyle name="Berechnung 2 11" xfId="22813" hidden="1"/>
    <cellStyle name="Berechnung 2 11" xfId="22848" hidden="1"/>
    <cellStyle name="Berechnung 2 11" xfId="22711" hidden="1"/>
    <cellStyle name="Berechnung 2 11" xfId="22892" hidden="1"/>
    <cellStyle name="Berechnung 2 11" xfId="22935" hidden="1"/>
    <cellStyle name="Berechnung 2 11" xfId="22955" hidden="1"/>
    <cellStyle name="Berechnung 2 11" xfId="22990" hidden="1"/>
    <cellStyle name="Berechnung 2 11" xfId="20703" hidden="1"/>
    <cellStyle name="Berechnung 2 11" xfId="23032" hidden="1"/>
    <cellStyle name="Berechnung 2 11" xfId="23075" hidden="1"/>
    <cellStyle name="Berechnung 2 11" xfId="23095" hidden="1"/>
    <cellStyle name="Berechnung 2 11" xfId="23130" hidden="1"/>
    <cellStyle name="Berechnung 2 11" xfId="23209" hidden="1"/>
    <cellStyle name="Berechnung 2 11" xfId="23399" hidden="1"/>
    <cellStyle name="Berechnung 2 11" xfId="23442" hidden="1"/>
    <cellStyle name="Berechnung 2 11" xfId="23462" hidden="1"/>
    <cellStyle name="Berechnung 2 11" xfId="23497" hidden="1"/>
    <cellStyle name="Berechnung 2 11" xfId="23337" hidden="1"/>
    <cellStyle name="Berechnung 2 11" xfId="23548" hidden="1"/>
    <cellStyle name="Berechnung 2 11" xfId="23591" hidden="1"/>
    <cellStyle name="Berechnung 2 11" xfId="23611" hidden="1"/>
    <cellStyle name="Berechnung 2 11" xfId="23646" hidden="1"/>
    <cellStyle name="Berechnung 2 11" xfId="23368" hidden="1"/>
    <cellStyle name="Berechnung 2 11" xfId="23691" hidden="1"/>
    <cellStyle name="Berechnung 2 11" xfId="23734" hidden="1"/>
    <cellStyle name="Berechnung 2 11" xfId="23754" hidden="1"/>
    <cellStyle name="Berechnung 2 11" xfId="23789" hidden="1"/>
    <cellStyle name="Berechnung 2 11" xfId="23831" hidden="1"/>
    <cellStyle name="Berechnung 2 11" xfId="23909" hidden="1"/>
    <cellStyle name="Berechnung 2 11" xfId="23952" hidden="1"/>
    <cellStyle name="Berechnung 2 11" xfId="23972" hidden="1"/>
    <cellStyle name="Berechnung 2 11" xfId="24007" hidden="1"/>
    <cellStyle name="Berechnung 2 11" xfId="24063" hidden="1"/>
    <cellStyle name="Berechnung 2 11" xfId="24201" hidden="1"/>
    <cellStyle name="Berechnung 2 11" xfId="24244" hidden="1"/>
    <cellStyle name="Berechnung 2 11" xfId="24264" hidden="1"/>
    <cellStyle name="Berechnung 2 11" xfId="24299" hidden="1"/>
    <cellStyle name="Berechnung 2 11" xfId="24162" hidden="1"/>
    <cellStyle name="Berechnung 2 11" xfId="24343" hidden="1"/>
    <cellStyle name="Berechnung 2 11" xfId="24386" hidden="1"/>
    <cellStyle name="Berechnung 2 11" xfId="24406" hidden="1"/>
    <cellStyle name="Berechnung 2 11" xfId="24441" hidden="1"/>
    <cellStyle name="Berechnung 2 11" xfId="20908" hidden="1"/>
    <cellStyle name="Berechnung 2 11" xfId="24483" hidden="1"/>
    <cellStyle name="Berechnung 2 11" xfId="24526" hidden="1"/>
    <cellStyle name="Berechnung 2 11" xfId="24546" hidden="1"/>
    <cellStyle name="Berechnung 2 11" xfId="24581" hidden="1"/>
    <cellStyle name="Berechnung 2 11" xfId="24656" hidden="1"/>
    <cellStyle name="Berechnung 2 11" xfId="24846" hidden="1"/>
    <cellStyle name="Berechnung 2 11" xfId="24889" hidden="1"/>
    <cellStyle name="Berechnung 2 11" xfId="24909" hidden="1"/>
    <cellStyle name="Berechnung 2 11" xfId="24944" hidden="1"/>
    <cellStyle name="Berechnung 2 11" xfId="24784" hidden="1"/>
    <cellStyle name="Berechnung 2 11" xfId="24993" hidden="1"/>
    <cellStyle name="Berechnung 2 11" xfId="25036" hidden="1"/>
    <cellStyle name="Berechnung 2 11" xfId="25056" hidden="1"/>
    <cellStyle name="Berechnung 2 11" xfId="25091" hidden="1"/>
    <cellStyle name="Berechnung 2 11" xfId="24815" hidden="1"/>
    <cellStyle name="Berechnung 2 11" xfId="25134" hidden="1"/>
    <cellStyle name="Berechnung 2 11" xfId="25177" hidden="1"/>
    <cellStyle name="Berechnung 2 11" xfId="25197" hidden="1"/>
    <cellStyle name="Berechnung 2 11" xfId="25232" hidden="1"/>
    <cellStyle name="Berechnung 2 11" xfId="25273" hidden="1"/>
    <cellStyle name="Berechnung 2 11" xfId="25351" hidden="1"/>
    <cellStyle name="Berechnung 2 11" xfId="25394" hidden="1"/>
    <cellStyle name="Berechnung 2 11" xfId="25414" hidden="1"/>
    <cellStyle name="Berechnung 2 11" xfId="25449" hidden="1"/>
    <cellStyle name="Berechnung 2 11" xfId="25505" hidden="1"/>
    <cellStyle name="Berechnung 2 11" xfId="25643" hidden="1"/>
    <cellStyle name="Berechnung 2 11" xfId="25686" hidden="1"/>
    <cellStyle name="Berechnung 2 11" xfId="25706" hidden="1"/>
    <cellStyle name="Berechnung 2 11" xfId="25741" hidden="1"/>
    <cellStyle name="Berechnung 2 11" xfId="25604" hidden="1"/>
    <cellStyle name="Berechnung 2 11" xfId="25785" hidden="1"/>
    <cellStyle name="Berechnung 2 11" xfId="25828" hidden="1"/>
    <cellStyle name="Berechnung 2 11" xfId="25848" hidden="1"/>
    <cellStyle name="Berechnung 2 11" xfId="25883" hidden="1"/>
    <cellStyle name="Berechnung 2 11" xfId="25926" hidden="1"/>
    <cellStyle name="Berechnung 2 11" xfId="26078" hidden="1"/>
    <cellStyle name="Berechnung 2 11" xfId="26121" hidden="1"/>
    <cellStyle name="Berechnung 2 11" xfId="26141" hidden="1"/>
    <cellStyle name="Berechnung 2 11" xfId="26176" hidden="1"/>
    <cellStyle name="Berechnung 2 11" xfId="26252" hidden="1"/>
    <cellStyle name="Berechnung 2 11" xfId="26442" hidden="1"/>
    <cellStyle name="Berechnung 2 11" xfId="26485" hidden="1"/>
    <cellStyle name="Berechnung 2 11" xfId="26505" hidden="1"/>
    <cellStyle name="Berechnung 2 11" xfId="26540" hidden="1"/>
    <cellStyle name="Berechnung 2 11" xfId="26380" hidden="1"/>
    <cellStyle name="Berechnung 2 11" xfId="26589" hidden="1"/>
    <cellStyle name="Berechnung 2 11" xfId="26632" hidden="1"/>
    <cellStyle name="Berechnung 2 11" xfId="26652" hidden="1"/>
    <cellStyle name="Berechnung 2 11" xfId="26687" hidden="1"/>
    <cellStyle name="Berechnung 2 11" xfId="26411" hidden="1"/>
    <cellStyle name="Berechnung 2 11" xfId="26730" hidden="1"/>
    <cellStyle name="Berechnung 2 11" xfId="26773" hidden="1"/>
    <cellStyle name="Berechnung 2 11" xfId="26793" hidden="1"/>
    <cellStyle name="Berechnung 2 11" xfId="26828" hidden="1"/>
    <cellStyle name="Berechnung 2 11" xfId="26869" hidden="1"/>
    <cellStyle name="Berechnung 2 11" xfId="26947" hidden="1"/>
    <cellStyle name="Berechnung 2 11" xfId="26990" hidden="1"/>
    <cellStyle name="Berechnung 2 11" xfId="27010" hidden="1"/>
    <cellStyle name="Berechnung 2 11" xfId="27045" hidden="1"/>
    <cellStyle name="Berechnung 2 11" xfId="27101" hidden="1"/>
    <cellStyle name="Berechnung 2 11" xfId="27239" hidden="1"/>
    <cellStyle name="Berechnung 2 11" xfId="27282" hidden="1"/>
    <cellStyle name="Berechnung 2 11" xfId="27302" hidden="1"/>
    <cellStyle name="Berechnung 2 11" xfId="27337" hidden="1"/>
    <cellStyle name="Berechnung 2 11" xfId="27200" hidden="1"/>
    <cellStyle name="Berechnung 2 11" xfId="27381" hidden="1"/>
    <cellStyle name="Berechnung 2 11" xfId="27424" hidden="1"/>
    <cellStyle name="Berechnung 2 11" xfId="27444" hidden="1"/>
    <cellStyle name="Berechnung 2 11" xfId="27479" hidden="1"/>
    <cellStyle name="Berechnung 2 11" xfId="26052" hidden="1"/>
    <cellStyle name="Berechnung 2 11" xfId="27521" hidden="1"/>
    <cellStyle name="Berechnung 2 11" xfId="27564" hidden="1"/>
    <cellStyle name="Berechnung 2 11" xfId="27584" hidden="1"/>
    <cellStyle name="Berechnung 2 11" xfId="27619" hidden="1"/>
    <cellStyle name="Berechnung 2 11" xfId="27694" hidden="1"/>
    <cellStyle name="Berechnung 2 11" xfId="27884" hidden="1"/>
    <cellStyle name="Berechnung 2 11" xfId="27927" hidden="1"/>
    <cellStyle name="Berechnung 2 11" xfId="27947" hidden="1"/>
    <cellStyle name="Berechnung 2 11" xfId="27982" hidden="1"/>
    <cellStyle name="Berechnung 2 11" xfId="27822" hidden="1"/>
    <cellStyle name="Berechnung 2 11" xfId="28031" hidden="1"/>
    <cellStyle name="Berechnung 2 11" xfId="28074" hidden="1"/>
    <cellStyle name="Berechnung 2 11" xfId="28094" hidden="1"/>
    <cellStyle name="Berechnung 2 11" xfId="28129" hidden="1"/>
    <cellStyle name="Berechnung 2 11" xfId="27853" hidden="1"/>
    <cellStyle name="Berechnung 2 11" xfId="28172" hidden="1"/>
    <cellStyle name="Berechnung 2 11" xfId="28215" hidden="1"/>
    <cellStyle name="Berechnung 2 11" xfId="28235" hidden="1"/>
    <cellStyle name="Berechnung 2 11" xfId="28270" hidden="1"/>
    <cellStyle name="Berechnung 2 11" xfId="28311" hidden="1"/>
    <cellStyle name="Berechnung 2 11" xfId="28389" hidden="1"/>
    <cellStyle name="Berechnung 2 11" xfId="28432" hidden="1"/>
    <cellStyle name="Berechnung 2 11" xfId="28452" hidden="1"/>
    <cellStyle name="Berechnung 2 11" xfId="28487" hidden="1"/>
    <cellStyle name="Berechnung 2 11" xfId="28543" hidden="1"/>
    <cellStyle name="Berechnung 2 11" xfId="28681" hidden="1"/>
    <cellStyle name="Berechnung 2 11" xfId="28724" hidden="1"/>
    <cellStyle name="Berechnung 2 11" xfId="28744" hidden="1"/>
    <cellStyle name="Berechnung 2 11" xfId="28779" hidden="1"/>
    <cellStyle name="Berechnung 2 11" xfId="28642" hidden="1"/>
    <cellStyle name="Berechnung 2 11" xfId="28823" hidden="1"/>
    <cellStyle name="Berechnung 2 11" xfId="28866" hidden="1"/>
    <cellStyle name="Berechnung 2 11" xfId="28886" hidden="1"/>
    <cellStyle name="Berechnung 2 11" xfId="28921" hidden="1"/>
    <cellStyle name="Berechnung 2 11" xfId="28963" hidden="1"/>
    <cellStyle name="Berechnung 2 11" xfId="29041" hidden="1"/>
    <cellStyle name="Berechnung 2 11" xfId="29084" hidden="1"/>
    <cellStyle name="Berechnung 2 11" xfId="29104" hidden="1"/>
    <cellStyle name="Berechnung 2 11" xfId="29139" hidden="1"/>
    <cellStyle name="Berechnung 2 11" xfId="29214" hidden="1"/>
    <cellStyle name="Berechnung 2 11" xfId="29404" hidden="1"/>
    <cellStyle name="Berechnung 2 11" xfId="29447" hidden="1"/>
    <cellStyle name="Berechnung 2 11" xfId="29467" hidden="1"/>
    <cellStyle name="Berechnung 2 11" xfId="29502" hidden="1"/>
    <cellStyle name="Berechnung 2 11" xfId="29342" hidden="1"/>
    <cellStyle name="Berechnung 2 11" xfId="29551" hidden="1"/>
    <cellStyle name="Berechnung 2 11" xfId="29594" hidden="1"/>
    <cellStyle name="Berechnung 2 11" xfId="29614" hidden="1"/>
    <cellStyle name="Berechnung 2 11" xfId="29649" hidden="1"/>
    <cellStyle name="Berechnung 2 11" xfId="29373" hidden="1"/>
    <cellStyle name="Berechnung 2 11" xfId="29692" hidden="1"/>
    <cellStyle name="Berechnung 2 11" xfId="29735" hidden="1"/>
    <cellStyle name="Berechnung 2 11" xfId="29755" hidden="1"/>
    <cellStyle name="Berechnung 2 11" xfId="29790" hidden="1"/>
    <cellStyle name="Berechnung 2 11" xfId="29831" hidden="1"/>
    <cellStyle name="Berechnung 2 11" xfId="29909" hidden="1"/>
    <cellStyle name="Berechnung 2 11" xfId="29952" hidden="1"/>
    <cellStyle name="Berechnung 2 11" xfId="29972" hidden="1"/>
    <cellStyle name="Berechnung 2 11" xfId="30007" hidden="1"/>
    <cellStyle name="Berechnung 2 11" xfId="30063" hidden="1"/>
    <cellStyle name="Berechnung 2 11" xfId="30201" hidden="1"/>
    <cellStyle name="Berechnung 2 11" xfId="30244" hidden="1"/>
    <cellStyle name="Berechnung 2 11" xfId="30264" hidden="1"/>
    <cellStyle name="Berechnung 2 11" xfId="30299" hidden="1"/>
    <cellStyle name="Berechnung 2 11" xfId="30162" hidden="1"/>
    <cellStyle name="Berechnung 2 11" xfId="30343" hidden="1"/>
    <cellStyle name="Berechnung 2 11" xfId="30386" hidden="1"/>
    <cellStyle name="Berechnung 2 11" xfId="30406" hidden="1"/>
    <cellStyle name="Berechnung 2 11" xfId="30441" hidden="1"/>
    <cellStyle name="Berechnung 2 11" xfId="30482" hidden="1"/>
    <cellStyle name="Berechnung 2 11" xfId="30560" hidden="1"/>
    <cellStyle name="Berechnung 2 11" xfId="30603" hidden="1"/>
    <cellStyle name="Berechnung 2 11" xfId="30623" hidden="1"/>
    <cellStyle name="Berechnung 2 11" xfId="30658" hidden="1"/>
    <cellStyle name="Berechnung 2 11" xfId="30724" hidden="1"/>
    <cellStyle name="Berechnung 2 11" xfId="30951" hidden="1"/>
    <cellStyle name="Berechnung 2 11" xfId="30994" hidden="1"/>
    <cellStyle name="Berechnung 2 11" xfId="31014" hidden="1"/>
    <cellStyle name="Berechnung 2 11" xfId="31049" hidden="1"/>
    <cellStyle name="Berechnung 2 11" xfId="31122" hidden="1"/>
    <cellStyle name="Berechnung 2 11" xfId="31260" hidden="1"/>
    <cellStyle name="Berechnung 2 11" xfId="31303" hidden="1"/>
    <cellStyle name="Berechnung 2 11" xfId="31323" hidden="1"/>
    <cellStyle name="Berechnung 2 11" xfId="31358" hidden="1"/>
    <cellStyle name="Berechnung 2 11" xfId="31221" hidden="1"/>
    <cellStyle name="Berechnung 2 11" xfId="31404" hidden="1"/>
    <cellStyle name="Berechnung 2 11" xfId="31447" hidden="1"/>
    <cellStyle name="Berechnung 2 11" xfId="31467" hidden="1"/>
    <cellStyle name="Berechnung 2 11" xfId="31502" hidden="1"/>
    <cellStyle name="Berechnung 2 11" xfId="30920" hidden="1"/>
    <cellStyle name="Berechnung 2 11" xfId="31561" hidden="1"/>
    <cellStyle name="Berechnung 2 11" xfId="31604" hidden="1"/>
    <cellStyle name="Berechnung 2 11" xfId="31624" hidden="1"/>
    <cellStyle name="Berechnung 2 11" xfId="31659" hidden="1"/>
    <cellStyle name="Berechnung 2 11" xfId="31740" hidden="1"/>
    <cellStyle name="Berechnung 2 11" xfId="31931" hidden="1"/>
    <cellStyle name="Berechnung 2 11" xfId="31974" hidden="1"/>
    <cellStyle name="Berechnung 2 11" xfId="31994" hidden="1"/>
    <cellStyle name="Berechnung 2 11" xfId="32029" hidden="1"/>
    <cellStyle name="Berechnung 2 11" xfId="31868" hidden="1"/>
    <cellStyle name="Berechnung 2 11" xfId="32080" hidden="1"/>
    <cellStyle name="Berechnung 2 11" xfId="32123" hidden="1"/>
    <cellStyle name="Berechnung 2 11" xfId="32143" hidden="1"/>
    <cellStyle name="Berechnung 2 11" xfId="32178" hidden="1"/>
    <cellStyle name="Berechnung 2 11" xfId="31900" hidden="1"/>
    <cellStyle name="Berechnung 2 11" xfId="32223" hidden="1"/>
    <cellStyle name="Berechnung 2 11" xfId="32266" hidden="1"/>
    <cellStyle name="Berechnung 2 11" xfId="32286" hidden="1"/>
    <cellStyle name="Berechnung 2 11" xfId="32321" hidden="1"/>
    <cellStyle name="Berechnung 2 11" xfId="32364" hidden="1"/>
    <cellStyle name="Berechnung 2 11" xfId="32442" hidden="1"/>
    <cellStyle name="Berechnung 2 11" xfId="32485" hidden="1"/>
    <cellStyle name="Berechnung 2 11" xfId="32505" hidden="1"/>
    <cellStyle name="Berechnung 2 11" xfId="32540" hidden="1"/>
    <cellStyle name="Berechnung 2 11" xfId="32596" hidden="1"/>
    <cellStyle name="Berechnung 2 11" xfId="32734" hidden="1"/>
    <cellStyle name="Berechnung 2 11" xfId="32777" hidden="1"/>
    <cellStyle name="Berechnung 2 11" xfId="32797" hidden="1"/>
    <cellStyle name="Berechnung 2 11" xfId="32832" hidden="1"/>
    <cellStyle name="Berechnung 2 11" xfId="32695" hidden="1"/>
    <cellStyle name="Berechnung 2 11" xfId="32876" hidden="1"/>
    <cellStyle name="Berechnung 2 11" xfId="32919" hidden="1"/>
    <cellStyle name="Berechnung 2 11" xfId="32939" hidden="1"/>
    <cellStyle name="Berechnung 2 11" xfId="32974" hidden="1"/>
    <cellStyle name="Berechnung 2 11" xfId="30687" hidden="1"/>
    <cellStyle name="Berechnung 2 11" xfId="33016" hidden="1"/>
    <cellStyle name="Berechnung 2 11" xfId="33059" hidden="1"/>
    <cellStyle name="Berechnung 2 11" xfId="33079" hidden="1"/>
    <cellStyle name="Berechnung 2 11" xfId="33114" hidden="1"/>
    <cellStyle name="Berechnung 2 11" xfId="33192" hidden="1"/>
    <cellStyle name="Berechnung 2 11" xfId="33382" hidden="1"/>
    <cellStyle name="Berechnung 2 11" xfId="33425" hidden="1"/>
    <cellStyle name="Berechnung 2 11" xfId="33445" hidden="1"/>
    <cellStyle name="Berechnung 2 11" xfId="33480" hidden="1"/>
    <cellStyle name="Berechnung 2 11" xfId="33320" hidden="1"/>
    <cellStyle name="Berechnung 2 11" xfId="33531" hidden="1"/>
    <cellStyle name="Berechnung 2 11" xfId="33574" hidden="1"/>
    <cellStyle name="Berechnung 2 11" xfId="33594" hidden="1"/>
    <cellStyle name="Berechnung 2 11" xfId="33629" hidden="1"/>
    <cellStyle name="Berechnung 2 11" xfId="33351" hidden="1"/>
    <cellStyle name="Berechnung 2 11" xfId="33674" hidden="1"/>
    <cellStyle name="Berechnung 2 11" xfId="33717" hidden="1"/>
    <cellStyle name="Berechnung 2 11" xfId="33737" hidden="1"/>
    <cellStyle name="Berechnung 2 11" xfId="33772" hidden="1"/>
    <cellStyle name="Berechnung 2 11" xfId="33814" hidden="1"/>
    <cellStyle name="Berechnung 2 11" xfId="33892" hidden="1"/>
    <cellStyle name="Berechnung 2 11" xfId="33935" hidden="1"/>
    <cellStyle name="Berechnung 2 11" xfId="33955" hidden="1"/>
    <cellStyle name="Berechnung 2 11" xfId="33990" hidden="1"/>
    <cellStyle name="Berechnung 2 11" xfId="34046" hidden="1"/>
    <cellStyle name="Berechnung 2 11" xfId="34184" hidden="1"/>
    <cellStyle name="Berechnung 2 11" xfId="34227" hidden="1"/>
    <cellStyle name="Berechnung 2 11" xfId="34247" hidden="1"/>
    <cellStyle name="Berechnung 2 11" xfId="34282" hidden="1"/>
    <cellStyle name="Berechnung 2 11" xfId="34145" hidden="1"/>
    <cellStyle name="Berechnung 2 11" xfId="34326" hidden="1"/>
    <cellStyle name="Berechnung 2 11" xfId="34369" hidden="1"/>
    <cellStyle name="Berechnung 2 11" xfId="34389" hidden="1"/>
    <cellStyle name="Berechnung 2 11" xfId="34424" hidden="1"/>
    <cellStyle name="Berechnung 2 11" xfId="30892" hidden="1"/>
    <cellStyle name="Berechnung 2 11" xfId="34466" hidden="1"/>
    <cellStyle name="Berechnung 2 11" xfId="34509" hidden="1"/>
    <cellStyle name="Berechnung 2 11" xfId="34529" hidden="1"/>
    <cellStyle name="Berechnung 2 11" xfId="34564" hidden="1"/>
    <cellStyle name="Berechnung 2 11" xfId="34639" hidden="1"/>
    <cellStyle name="Berechnung 2 11" xfId="34829" hidden="1"/>
    <cellStyle name="Berechnung 2 11" xfId="34872" hidden="1"/>
    <cellStyle name="Berechnung 2 11" xfId="34892" hidden="1"/>
    <cellStyle name="Berechnung 2 11" xfId="34927" hidden="1"/>
    <cellStyle name="Berechnung 2 11" xfId="34767" hidden="1"/>
    <cellStyle name="Berechnung 2 11" xfId="34976" hidden="1"/>
    <cellStyle name="Berechnung 2 11" xfId="35019" hidden="1"/>
    <cellStyle name="Berechnung 2 11" xfId="35039" hidden="1"/>
    <cellStyle name="Berechnung 2 11" xfId="35074" hidden="1"/>
    <cellStyle name="Berechnung 2 11" xfId="34798" hidden="1"/>
    <cellStyle name="Berechnung 2 11" xfId="35117" hidden="1"/>
    <cellStyle name="Berechnung 2 11" xfId="35160" hidden="1"/>
    <cellStyle name="Berechnung 2 11" xfId="35180" hidden="1"/>
    <cellStyle name="Berechnung 2 11" xfId="35215" hidden="1"/>
    <cellStyle name="Berechnung 2 11" xfId="35256" hidden="1"/>
    <cellStyle name="Berechnung 2 11" xfId="35334" hidden="1"/>
    <cellStyle name="Berechnung 2 11" xfId="35377" hidden="1"/>
    <cellStyle name="Berechnung 2 11" xfId="35397" hidden="1"/>
    <cellStyle name="Berechnung 2 11" xfId="35432" hidden="1"/>
    <cellStyle name="Berechnung 2 11" xfId="35488" hidden="1"/>
    <cellStyle name="Berechnung 2 11" xfId="35626" hidden="1"/>
    <cellStyle name="Berechnung 2 11" xfId="35669" hidden="1"/>
    <cellStyle name="Berechnung 2 11" xfId="35689" hidden="1"/>
    <cellStyle name="Berechnung 2 11" xfId="35724" hidden="1"/>
    <cellStyle name="Berechnung 2 11" xfId="35587" hidden="1"/>
    <cellStyle name="Berechnung 2 11" xfId="35768" hidden="1"/>
    <cellStyle name="Berechnung 2 11" xfId="35811" hidden="1"/>
    <cellStyle name="Berechnung 2 11" xfId="35831" hidden="1"/>
    <cellStyle name="Berechnung 2 11" xfId="35866" hidden="1"/>
    <cellStyle name="Berechnung 2 11" xfId="35909" hidden="1"/>
    <cellStyle name="Berechnung 2 11" xfId="36061" hidden="1"/>
    <cellStyle name="Berechnung 2 11" xfId="36104" hidden="1"/>
    <cellStyle name="Berechnung 2 11" xfId="36124" hidden="1"/>
    <cellStyle name="Berechnung 2 11" xfId="36159" hidden="1"/>
    <cellStyle name="Berechnung 2 11" xfId="36235" hidden="1"/>
    <cellStyle name="Berechnung 2 11" xfId="36425" hidden="1"/>
    <cellStyle name="Berechnung 2 11" xfId="36468" hidden="1"/>
    <cellStyle name="Berechnung 2 11" xfId="36488" hidden="1"/>
    <cellStyle name="Berechnung 2 11" xfId="36523" hidden="1"/>
    <cellStyle name="Berechnung 2 11" xfId="36363" hidden="1"/>
    <cellStyle name="Berechnung 2 11" xfId="36572" hidden="1"/>
    <cellStyle name="Berechnung 2 11" xfId="36615" hidden="1"/>
    <cellStyle name="Berechnung 2 11" xfId="36635" hidden="1"/>
    <cellStyle name="Berechnung 2 11" xfId="36670" hidden="1"/>
    <cellStyle name="Berechnung 2 11" xfId="36394" hidden="1"/>
    <cellStyle name="Berechnung 2 11" xfId="36713" hidden="1"/>
    <cellStyle name="Berechnung 2 11" xfId="36756" hidden="1"/>
    <cellStyle name="Berechnung 2 11" xfId="36776" hidden="1"/>
    <cellStyle name="Berechnung 2 11" xfId="36811" hidden="1"/>
    <cellStyle name="Berechnung 2 11" xfId="36852" hidden="1"/>
    <cellStyle name="Berechnung 2 11" xfId="36930" hidden="1"/>
    <cellStyle name="Berechnung 2 11" xfId="36973" hidden="1"/>
    <cellStyle name="Berechnung 2 11" xfId="36993" hidden="1"/>
    <cellStyle name="Berechnung 2 11" xfId="37028" hidden="1"/>
    <cellStyle name="Berechnung 2 11" xfId="37084" hidden="1"/>
    <cellStyle name="Berechnung 2 11" xfId="37222" hidden="1"/>
    <cellStyle name="Berechnung 2 11" xfId="37265" hidden="1"/>
    <cellStyle name="Berechnung 2 11" xfId="37285" hidden="1"/>
    <cellStyle name="Berechnung 2 11" xfId="37320" hidden="1"/>
    <cellStyle name="Berechnung 2 11" xfId="37183" hidden="1"/>
    <cellStyle name="Berechnung 2 11" xfId="37364" hidden="1"/>
    <cellStyle name="Berechnung 2 11" xfId="37407" hidden="1"/>
    <cellStyle name="Berechnung 2 11" xfId="37427" hidden="1"/>
    <cellStyle name="Berechnung 2 11" xfId="37462" hidden="1"/>
    <cellStyle name="Berechnung 2 11" xfId="36035" hidden="1"/>
    <cellStyle name="Berechnung 2 11" xfId="37504" hidden="1"/>
    <cellStyle name="Berechnung 2 11" xfId="37547" hidden="1"/>
    <cellStyle name="Berechnung 2 11" xfId="37567" hidden="1"/>
    <cellStyle name="Berechnung 2 11" xfId="37602" hidden="1"/>
    <cellStyle name="Berechnung 2 11" xfId="37677" hidden="1"/>
    <cellStyle name="Berechnung 2 11" xfId="37867" hidden="1"/>
    <cellStyle name="Berechnung 2 11" xfId="37910" hidden="1"/>
    <cellStyle name="Berechnung 2 11" xfId="37930" hidden="1"/>
    <cellStyle name="Berechnung 2 11" xfId="37965" hidden="1"/>
    <cellStyle name="Berechnung 2 11" xfId="37805" hidden="1"/>
    <cellStyle name="Berechnung 2 11" xfId="38014" hidden="1"/>
    <cellStyle name="Berechnung 2 11" xfId="38057" hidden="1"/>
    <cellStyle name="Berechnung 2 11" xfId="38077" hidden="1"/>
    <cellStyle name="Berechnung 2 11" xfId="38112" hidden="1"/>
    <cellStyle name="Berechnung 2 11" xfId="37836" hidden="1"/>
    <cellStyle name="Berechnung 2 11" xfId="38155" hidden="1"/>
    <cellStyle name="Berechnung 2 11" xfId="38198" hidden="1"/>
    <cellStyle name="Berechnung 2 11" xfId="38218" hidden="1"/>
    <cellStyle name="Berechnung 2 11" xfId="38253" hidden="1"/>
    <cellStyle name="Berechnung 2 11" xfId="38294" hidden="1"/>
    <cellStyle name="Berechnung 2 11" xfId="38372" hidden="1"/>
    <cellStyle name="Berechnung 2 11" xfId="38415" hidden="1"/>
    <cellStyle name="Berechnung 2 11" xfId="38435" hidden="1"/>
    <cellStyle name="Berechnung 2 11" xfId="38470" hidden="1"/>
    <cellStyle name="Berechnung 2 11" xfId="38526" hidden="1"/>
    <cellStyle name="Berechnung 2 11" xfId="38664" hidden="1"/>
    <cellStyle name="Berechnung 2 11" xfId="38707" hidden="1"/>
    <cellStyle name="Berechnung 2 11" xfId="38727" hidden="1"/>
    <cellStyle name="Berechnung 2 11" xfId="38762" hidden="1"/>
    <cellStyle name="Berechnung 2 11" xfId="38625" hidden="1"/>
    <cellStyle name="Berechnung 2 11" xfId="38806" hidden="1"/>
    <cellStyle name="Berechnung 2 11" xfId="38849" hidden="1"/>
    <cellStyle name="Berechnung 2 11" xfId="38869" hidden="1"/>
    <cellStyle name="Berechnung 2 11" xfId="38904" hidden="1"/>
    <cellStyle name="Berechnung 2 11" xfId="38949" hidden="1"/>
    <cellStyle name="Berechnung 2 11" xfId="39044" hidden="1"/>
    <cellStyle name="Berechnung 2 11" xfId="39087" hidden="1"/>
    <cellStyle name="Berechnung 2 11" xfId="39107" hidden="1"/>
    <cellStyle name="Berechnung 2 11" xfId="39142" hidden="1"/>
    <cellStyle name="Berechnung 2 11" xfId="39217" hidden="1"/>
    <cellStyle name="Berechnung 2 11" xfId="39407" hidden="1"/>
    <cellStyle name="Berechnung 2 11" xfId="39450" hidden="1"/>
    <cellStyle name="Berechnung 2 11" xfId="39470" hidden="1"/>
    <cellStyle name="Berechnung 2 11" xfId="39505" hidden="1"/>
    <cellStyle name="Berechnung 2 11" xfId="39345" hidden="1"/>
    <cellStyle name="Berechnung 2 11" xfId="39554" hidden="1"/>
    <cellStyle name="Berechnung 2 11" xfId="39597" hidden="1"/>
    <cellStyle name="Berechnung 2 11" xfId="39617" hidden="1"/>
    <cellStyle name="Berechnung 2 11" xfId="39652" hidden="1"/>
    <cellStyle name="Berechnung 2 11" xfId="39376" hidden="1"/>
    <cellStyle name="Berechnung 2 11" xfId="39695" hidden="1"/>
    <cellStyle name="Berechnung 2 11" xfId="39738" hidden="1"/>
    <cellStyle name="Berechnung 2 11" xfId="39758" hidden="1"/>
    <cellStyle name="Berechnung 2 11" xfId="39793" hidden="1"/>
    <cellStyle name="Berechnung 2 11" xfId="39834" hidden="1"/>
    <cellStyle name="Berechnung 2 11" xfId="39912" hidden="1"/>
    <cellStyle name="Berechnung 2 11" xfId="39955" hidden="1"/>
    <cellStyle name="Berechnung 2 11" xfId="39975" hidden="1"/>
    <cellStyle name="Berechnung 2 11" xfId="40010" hidden="1"/>
    <cellStyle name="Berechnung 2 11" xfId="40066" hidden="1"/>
    <cellStyle name="Berechnung 2 11" xfId="40204" hidden="1"/>
    <cellStyle name="Berechnung 2 11" xfId="40247" hidden="1"/>
    <cellStyle name="Berechnung 2 11" xfId="40267" hidden="1"/>
    <cellStyle name="Berechnung 2 11" xfId="40302" hidden="1"/>
    <cellStyle name="Berechnung 2 11" xfId="40165" hidden="1"/>
    <cellStyle name="Berechnung 2 11" xfId="40346" hidden="1"/>
    <cellStyle name="Berechnung 2 11" xfId="40389" hidden="1"/>
    <cellStyle name="Berechnung 2 11" xfId="40409" hidden="1"/>
    <cellStyle name="Berechnung 2 11" xfId="40444" hidden="1"/>
    <cellStyle name="Berechnung 2 11" xfId="40485" hidden="1"/>
    <cellStyle name="Berechnung 2 11" xfId="40563" hidden="1"/>
    <cellStyle name="Berechnung 2 11" xfId="40606" hidden="1"/>
    <cellStyle name="Berechnung 2 11" xfId="40626" hidden="1"/>
    <cellStyle name="Berechnung 2 11" xfId="40661" hidden="1"/>
    <cellStyle name="Berechnung 2 11" xfId="40727" hidden="1"/>
    <cellStyle name="Berechnung 2 11" xfId="40954" hidden="1"/>
    <cellStyle name="Berechnung 2 11" xfId="40997" hidden="1"/>
    <cellStyle name="Berechnung 2 11" xfId="41017" hidden="1"/>
    <cellStyle name="Berechnung 2 11" xfId="41052" hidden="1"/>
    <cellStyle name="Berechnung 2 11" xfId="41125" hidden="1"/>
    <cellStyle name="Berechnung 2 11" xfId="41263" hidden="1"/>
    <cellStyle name="Berechnung 2 11" xfId="41306" hidden="1"/>
    <cellStyle name="Berechnung 2 11" xfId="41326" hidden="1"/>
    <cellStyle name="Berechnung 2 11" xfId="41361" hidden="1"/>
    <cellStyle name="Berechnung 2 11" xfId="41224" hidden="1"/>
    <cellStyle name="Berechnung 2 11" xfId="41407" hidden="1"/>
    <cellStyle name="Berechnung 2 11" xfId="41450" hidden="1"/>
    <cellStyle name="Berechnung 2 11" xfId="41470" hidden="1"/>
    <cellStyle name="Berechnung 2 11" xfId="41505" hidden="1"/>
    <cellStyle name="Berechnung 2 11" xfId="40923" hidden="1"/>
    <cellStyle name="Berechnung 2 11" xfId="41564" hidden="1"/>
    <cellStyle name="Berechnung 2 11" xfId="41607" hidden="1"/>
    <cellStyle name="Berechnung 2 11" xfId="41627" hidden="1"/>
    <cellStyle name="Berechnung 2 11" xfId="41662" hidden="1"/>
    <cellStyle name="Berechnung 2 11" xfId="41743" hidden="1"/>
    <cellStyle name="Berechnung 2 11" xfId="41934" hidden="1"/>
    <cellStyle name="Berechnung 2 11" xfId="41977" hidden="1"/>
    <cellStyle name="Berechnung 2 11" xfId="41997" hidden="1"/>
    <cellStyle name="Berechnung 2 11" xfId="42032" hidden="1"/>
    <cellStyle name="Berechnung 2 11" xfId="41871" hidden="1"/>
    <cellStyle name="Berechnung 2 11" xfId="42083" hidden="1"/>
    <cellStyle name="Berechnung 2 11" xfId="42126" hidden="1"/>
    <cellStyle name="Berechnung 2 11" xfId="42146" hidden="1"/>
    <cellStyle name="Berechnung 2 11" xfId="42181" hidden="1"/>
    <cellStyle name="Berechnung 2 11" xfId="41903" hidden="1"/>
    <cellStyle name="Berechnung 2 11" xfId="42226" hidden="1"/>
    <cellStyle name="Berechnung 2 11" xfId="42269" hidden="1"/>
    <cellStyle name="Berechnung 2 11" xfId="42289" hidden="1"/>
    <cellStyle name="Berechnung 2 11" xfId="42324" hidden="1"/>
    <cellStyle name="Berechnung 2 11" xfId="42367" hidden="1"/>
    <cellStyle name="Berechnung 2 11" xfId="42445" hidden="1"/>
    <cellStyle name="Berechnung 2 11" xfId="42488" hidden="1"/>
    <cellStyle name="Berechnung 2 11" xfId="42508" hidden="1"/>
    <cellStyle name="Berechnung 2 11" xfId="42543" hidden="1"/>
    <cellStyle name="Berechnung 2 11" xfId="42599" hidden="1"/>
    <cellStyle name="Berechnung 2 11" xfId="42737" hidden="1"/>
    <cellStyle name="Berechnung 2 11" xfId="42780" hidden="1"/>
    <cellStyle name="Berechnung 2 11" xfId="42800" hidden="1"/>
    <cellStyle name="Berechnung 2 11" xfId="42835" hidden="1"/>
    <cellStyle name="Berechnung 2 11" xfId="42698" hidden="1"/>
    <cellStyle name="Berechnung 2 11" xfId="42879" hidden="1"/>
    <cellStyle name="Berechnung 2 11" xfId="42922" hidden="1"/>
    <cellStyle name="Berechnung 2 11" xfId="42942" hidden="1"/>
    <cellStyle name="Berechnung 2 11" xfId="42977" hidden="1"/>
    <cellStyle name="Berechnung 2 11" xfId="40690" hidden="1"/>
    <cellStyle name="Berechnung 2 11" xfId="43019" hidden="1"/>
    <cellStyle name="Berechnung 2 11" xfId="43062" hidden="1"/>
    <cellStyle name="Berechnung 2 11" xfId="43082" hidden="1"/>
    <cellStyle name="Berechnung 2 11" xfId="43117" hidden="1"/>
    <cellStyle name="Berechnung 2 11" xfId="43195" hidden="1"/>
    <cellStyle name="Berechnung 2 11" xfId="43385" hidden="1"/>
    <cellStyle name="Berechnung 2 11" xfId="43428" hidden="1"/>
    <cellStyle name="Berechnung 2 11" xfId="43448" hidden="1"/>
    <cellStyle name="Berechnung 2 11" xfId="43483" hidden="1"/>
    <cellStyle name="Berechnung 2 11" xfId="43323" hidden="1"/>
    <cellStyle name="Berechnung 2 11" xfId="43534" hidden="1"/>
    <cellStyle name="Berechnung 2 11" xfId="43577" hidden="1"/>
    <cellStyle name="Berechnung 2 11" xfId="43597" hidden="1"/>
    <cellStyle name="Berechnung 2 11" xfId="43632" hidden="1"/>
    <cellStyle name="Berechnung 2 11" xfId="43354" hidden="1"/>
    <cellStyle name="Berechnung 2 11" xfId="43677" hidden="1"/>
    <cellStyle name="Berechnung 2 11" xfId="43720" hidden="1"/>
    <cellStyle name="Berechnung 2 11" xfId="43740" hidden="1"/>
    <cellStyle name="Berechnung 2 11" xfId="43775" hidden="1"/>
    <cellStyle name="Berechnung 2 11" xfId="43817" hidden="1"/>
    <cellStyle name="Berechnung 2 11" xfId="43895" hidden="1"/>
    <cellStyle name="Berechnung 2 11" xfId="43938" hidden="1"/>
    <cellStyle name="Berechnung 2 11" xfId="43958" hidden="1"/>
    <cellStyle name="Berechnung 2 11" xfId="43993" hidden="1"/>
    <cellStyle name="Berechnung 2 11" xfId="44049" hidden="1"/>
    <cellStyle name="Berechnung 2 11" xfId="44187" hidden="1"/>
    <cellStyle name="Berechnung 2 11" xfId="44230" hidden="1"/>
    <cellStyle name="Berechnung 2 11" xfId="44250" hidden="1"/>
    <cellStyle name="Berechnung 2 11" xfId="44285" hidden="1"/>
    <cellStyle name="Berechnung 2 11" xfId="44148" hidden="1"/>
    <cellStyle name="Berechnung 2 11" xfId="44329" hidden="1"/>
    <cellStyle name="Berechnung 2 11" xfId="44372" hidden="1"/>
    <cellStyle name="Berechnung 2 11" xfId="44392" hidden="1"/>
    <cellStyle name="Berechnung 2 11" xfId="44427" hidden="1"/>
    <cellStyle name="Berechnung 2 11" xfId="40895" hidden="1"/>
    <cellStyle name="Berechnung 2 11" xfId="44469" hidden="1"/>
    <cellStyle name="Berechnung 2 11" xfId="44512" hidden="1"/>
    <cellStyle name="Berechnung 2 11" xfId="44532" hidden="1"/>
    <cellStyle name="Berechnung 2 11" xfId="44567" hidden="1"/>
    <cellStyle name="Berechnung 2 11" xfId="44642" hidden="1"/>
    <cellStyle name="Berechnung 2 11" xfId="44832" hidden="1"/>
    <cellStyle name="Berechnung 2 11" xfId="44875" hidden="1"/>
    <cellStyle name="Berechnung 2 11" xfId="44895" hidden="1"/>
    <cellStyle name="Berechnung 2 11" xfId="44930" hidden="1"/>
    <cellStyle name="Berechnung 2 11" xfId="44770" hidden="1"/>
    <cellStyle name="Berechnung 2 11" xfId="44979" hidden="1"/>
    <cellStyle name="Berechnung 2 11" xfId="45022" hidden="1"/>
    <cellStyle name="Berechnung 2 11" xfId="45042" hidden="1"/>
    <cellStyle name="Berechnung 2 11" xfId="45077" hidden="1"/>
    <cellStyle name="Berechnung 2 11" xfId="44801" hidden="1"/>
    <cellStyle name="Berechnung 2 11" xfId="45120" hidden="1"/>
    <cellStyle name="Berechnung 2 11" xfId="45163" hidden="1"/>
    <cellStyle name="Berechnung 2 11" xfId="45183" hidden="1"/>
    <cellStyle name="Berechnung 2 11" xfId="45218" hidden="1"/>
    <cellStyle name="Berechnung 2 11" xfId="45259" hidden="1"/>
    <cellStyle name="Berechnung 2 11" xfId="45337" hidden="1"/>
    <cellStyle name="Berechnung 2 11" xfId="45380" hidden="1"/>
    <cellStyle name="Berechnung 2 11" xfId="45400" hidden="1"/>
    <cellStyle name="Berechnung 2 11" xfId="45435" hidden="1"/>
    <cellStyle name="Berechnung 2 11" xfId="45491" hidden="1"/>
    <cellStyle name="Berechnung 2 11" xfId="45629" hidden="1"/>
    <cellStyle name="Berechnung 2 11" xfId="45672" hidden="1"/>
    <cellStyle name="Berechnung 2 11" xfId="45692" hidden="1"/>
    <cellStyle name="Berechnung 2 11" xfId="45727" hidden="1"/>
    <cellStyle name="Berechnung 2 11" xfId="45590" hidden="1"/>
    <cellStyle name="Berechnung 2 11" xfId="45771" hidden="1"/>
    <cellStyle name="Berechnung 2 11" xfId="45814" hidden="1"/>
    <cellStyle name="Berechnung 2 11" xfId="45834" hidden="1"/>
    <cellStyle name="Berechnung 2 11" xfId="45869" hidden="1"/>
    <cellStyle name="Berechnung 2 11" xfId="45912" hidden="1"/>
    <cellStyle name="Berechnung 2 11" xfId="46064" hidden="1"/>
    <cellStyle name="Berechnung 2 11" xfId="46107" hidden="1"/>
    <cellStyle name="Berechnung 2 11" xfId="46127" hidden="1"/>
    <cellStyle name="Berechnung 2 11" xfId="46162" hidden="1"/>
    <cellStyle name="Berechnung 2 11" xfId="46238" hidden="1"/>
    <cellStyle name="Berechnung 2 11" xfId="46428" hidden="1"/>
    <cellStyle name="Berechnung 2 11" xfId="46471" hidden="1"/>
    <cellStyle name="Berechnung 2 11" xfId="46491" hidden="1"/>
    <cellStyle name="Berechnung 2 11" xfId="46526" hidden="1"/>
    <cellStyle name="Berechnung 2 11" xfId="46366" hidden="1"/>
    <cellStyle name="Berechnung 2 11" xfId="46575" hidden="1"/>
    <cellStyle name="Berechnung 2 11" xfId="46618" hidden="1"/>
    <cellStyle name="Berechnung 2 11" xfId="46638" hidden="1"/>
    <cellStyle name="Berechnung 2 11" xfId="46673" hidden="1"/>
    <cellStyle name="Berechnung 2 11" xfId="46397" hidden="1"/>
    <cellStyle name="Berechnung 2 11" xfId="46716" hidden="1"/>
    <cellStyle name="Berechnung 2 11" xfId="46759" hidden="1"/>
    <cellStyle name="Berechnung 2 11" xfId="46779" hidden="1"/>
    <cellStyle name="Berechnung 2 11" xfId="46814" hidden="1"/>
    <cellStyle name="Berechnung 2 11" xfId="46855" hidden="1"/>
    <cellStyle name="Berechnung 2 11" xfId="46933" hidden="1"/>
    <cellStyle name="Berechnung 2 11" xfId="46976" hidden="1"/>
    <cellStyle name="Berechnung 2 11" xfId="46996" hidden="1"/>
    <cellStyle name="Berechnung 2 11" xfId="47031" hidden="1"/>
    <cellStyle name="Berechnung 2 11" xfId="47087" hidden="1"/>
    <cellStyle name="Berechnung 2 11" xfId="47225" hidden="1"/>
    <cellStyle name="Berechnung 2 11" xfId="47268" hidden="1"/>
    <cellStyle name="Berechnung 2 11" xfId="47288" hidden="1"/>
    <cellStyle name="Berechnung 2 11" xfId="47323" hidden="1"/>
    <cellStyle name="Berechnung 2 11" xfId="47186" hidden="1"/>
    <cellStyle name="Berechnung 2 11" xfId="47367" hidden="1"/>
    <cellStyle name="Berechnung 2 11" xfId="47410" hidden="1"/>
    <cellStyle name="Berechnung 2 11" xfId="47430" hidden="1"/>
    <cellStyle name="Berechnung 2 11" xfId="47465" hidden="1"/>
    <cellStyle name="Berechnung 2 11" xfId="46038" hidden="1"/>
    <cellStyle name="Berechnung 2 11" xfId="47507" hidden="1"/>
    <cellStyle name="Berechnung 2 11" xfId="47550" hidden="1"/>
    <cellStyle name="Berechnung 2 11" xfId="47570" hidden="1"/>
    <cellStyle name="Berechnung 2 11" xfId="47605" hidden="1"/>
    <cellStyle name="Berechnung 2 11" xfId="47680" hidden="1"/>
    <cellStyle name="Berechnung 2 11" xfId="47870" hidden="1"/>
    <cellStyle name="Berechnung 2 11" xfId="47913" hidden="1"/>
    <cellStyle name="Berechnung 2 11" xfId="47933" hidden="1"/>
    <cellStyle name="Berechnung 2 11" xfId="47968" hidden="1"/>
    <cellStyle name="Berechnung 2 11" xfId="47808" hidden="1"/>
    <cellStyle name="Berechnung 2 11" xfId="48017" hidden="1"/>
    <cellStyle name="Berechnung 2 11" xfId="48060" hidden="1"/>
    <cellStyle name="Berechnung 2 11" xfId="48080" hidden="1"/>
    <cellStyle name="Berechnung 2 11" xfId="48115" hidden="1"/>
    <cellStyle name="Berechnung 2 11" xfId="47839" hidden="1"/>
    <cellStyle name="Berechnung 2 11" xfId="48158" hidden="1"/>
    <cellStyle name="Berechnung 2 11" xfId="48201" hidden="1"/>
    <cellStyle name="Berechnung 2 11" xfId="48221" hidden="1"/>
    <cellStyle name="Berechnung 2 11" xfId="48256" hidden="1"/>
    <cellStyle name="Berechnung 2 11" xfId="48297" hidden="1"/>
    <cellStyle name="Berechnung 2 11" xfId="48375" hidden="1"/>
    <cellStyle name="Berechnung 2 11" xfId="48418" hidden="1"/>
    <cellStyle name="Berechnung 2 11" xfId="48438" hidden="1"/>
    <cellStyle name="Berechnung 2 11" xfId="48473" hidden="1"/>
    <cellStyle name="Berechnung 2 11" xfId="48529" hidden="1"/>
    <cellStyle name="Berechnung 2 11" xfId="48667" hidden="1"/>
    <cellStyle name="Berechnung 2 11" xfId="48710" hidden="1"/>
    <cellStyle name="Berechnung 2 11" xfId="48730" hidden="1"/>
    <cellStyle name="Berechnung 2 11" xfId="48765" hidden="1"/>
    <cellStyle name="Berechnung 2 11" xfId="48628" hidden="1"/>
    <cellStyle name="Berechnung 2 11" xfId="48809" hidden="1"/>
    <cellStyle name="Berechnung 2 11" xfId="48852" hidden="1"/>
    <cellStyle name="Berechnung 2 11" xfId="48872" hidden="1"/>
    <cellStyle name="Berechnung 2 11" xfId="48907" hidden="1"/>
    <cellStyle name="Berechnung 2 11" xfId="48948" hidden="1"/>
    <cellStyle name="Berechnung 2 11" xfId="49026" hidden="1"/>
    <cellStyle name="Berechnung 2 11" xfId="49069" hidden="1"/>
    <cellStyle name="Berechnung 2 11" xfId="49089" hidden="1"/>
    <cellStyle name="Berechnung 2 11" xfId="49124" hidden="1"/>
    <cellStyle name="Berechnung 2 11" xfId="49199" hidden="1"/>
    <cellStyle name="Berechnung 2 11" xfId="49389" hidden="1"/>
    <cellStyle name="Berechnung 2 11" xfId="49432" hidden="1"/>
    <cellStyle name="Berechnung 2 11" xfId="49452" hidden="1"/>
    <cellStyle name="Berechnung 2 11" xfId="49487" hidden="1"/>
    <cellStyle name="Berechnung 2 11" xfId="49327" hidden="1"/>
    <cellStyle name="Berechnung 2 11" xfId="49536" hidden="1"/>
    <cellStyle name="Berechnung 2 11" xfId="49579" hidden="1"/>
    <cellStyle name="Berechnung 2 11" xfId="49599" hidden="1"/>
    <cellStyle name="Berechnung 2 11" xfId="49634" hidden="1"/>
    <cellStyle name="Berechnung 2 11" xfId="49358" hidden="1"/>
    <cellStyle name="Berechnung 2 11" xfId="49677" hidden="1"/>
    <cellStyle name="Berechnung 2 11" xfId="49720" hidden="1"/>
    <cellStyle name="Berechnung 2 11" xfId="49740" hidden="1"/>
    <cellStyle name="Berechnung 2 11" xfId="49775" hidden="1"/>
    <cellStyle name="Berechnung 2 11" xfId="49816" hidden="1"/>
    <cellStyle name="Berechnung 2 11" xfId="49894" hidden="1"/>
    <cellStyle name="Berechnung 2 11" xfId="49937" hidden="1"/>
    <cellStyle name="Berechnung 2 11" xfId="49957" hidden="1"/>
    <cellStyle name="Berechnung 2 11" xfId="49992" hidden="1"/>
    <cellStyle name="Berechnung 2 11" xfId="50048" hidden="1"/>
    <cellStyle name="Berechnung 2 11" xfId="50186" hidden="1"/>
    <cellStyle name="Berechnung 2 11" xfId="50229" hidden="1"/>
    <cellStyle name="Berechnung 2 11" xfId="50249" hidden="1"/>
    <cellStyle name="Berechnung 2 11" xfId="50284" hidden="1"/>
    <cellStyle name="Berechnung 2 11" xfId="50147" hidden="1"/>
    <cellStyle name="Berechnung 2 11" xfId="50328" hidden="1"/>
    <cellStyle name="Berechnung 2 11" xfId="50371" hidden="1"/>
    <cellStyle name="Berechnung 2 11" xfId="50391" hidden="1"/>
    <cellStyle name="Berechnung 2 11" xfId="50426" hidden="1"/>
    <cellStyle name="Berechnung 2 11" xfId="50467" hidden="1"/>
    <cellStyle name="Berechnung 2 11" xfId="50545" hidden="1"/>
    <cellStyle name="Berechnung 2 11" xfId="50588" hidden="1"/>
    <cellStyle name="Berechnung 2 11" xfId="50608" hidden="1"/>
    <cellStyle name="Berechnung 2 11" xfId="50643" hidden="1"/>
    <cellStyle name="Berechnung 2 11" xfId="50709" hidden="1"/>
    <cellStyle name="Berechnung 2 11" xfId="50936" hidden="1"/>
    <cellStyle name="Berechnung 2 11" xfId="50979" hidden="1"/>
    <cellStyle name="Berechnung 2 11" xfId="50999" hidden="1"/>
    <cellStyle name="Berechnung 2 11" xfId="51034" hidden="1"/>
    <cellStyle name="Berechnung 2 11" xfId="51107" hidden="1"/>
    <cellStyle name="Berechnung 2 11" xfId="51245" hidden="1"/>
    <cellStyle name="Berechnung 2 11" xfId="51288" hidden="1"/>
    <cellStyle name="Berechnung 2 11" xfId="51308" hidden="1"/>
    <cellStyle name="Berechnung 2 11" xfId="51343" hidden="1"/>
    <cellStyle name="Berechnung 2 11" xfId="51206" hidden="1"/>
    <cellStyle name="Berechnung 2 11" xfId="51389" hidden="1"/>
    <cellStyle name="Berechnung 2 11" xfId="51432" hidden="1"/>
    <cellStyle name="Berechnung 2 11" xfId="51452" hidden="1"/>
    <cellStyle name="Berechnung 2 11" xfId="51487" hidden="1"/>
    <cellStyle name="Berechnung 2 11" xfId="50905" hidden="1"/>
    <cellStyle name="Berechnung 2 11" xfId="51546" hidden="1"/>
    <cellStyle name="Berechnung 2 11" xfId="51589" hidden="1"/>
    <cellStyle name="Berechnung 2 11" xfId="51609" hidden="1"/>
    <cellStyle name="Berechnung 2 11" xfId="51644" hidden="1"/>
    <cellStyle name="Berechnung 2 11" xfId="51725" hidden="1"/>
    <cellStyle name="Berechnung 2 11" xfId="51916" hidden="1"/>
    <cellStyle name="Berechnung 2 11" xfId="51959" hidden="1"/>
    <cellStyle name="Berechnung 2 11" xfId="51979" hidden="1"/>
    <cellStyle name="Berechnung 2 11" xfId="52014" hidden="1"/>
    <cellStyle name="Berechnung 2 11" xfId="51853" hidden="1"/>
    <cellStyle name="Berechnung 2 11" xfId="52065" hidden="1"/>
    <cellStyle name="Berechnung 2 11" xfId="52108" hidden="1"/>
    <cellStyle name="Berechnung 2 11" xfId="52128" hidden="1"/>
    <cellStyle name="Berechnung 2 11" xfId="52163" hidden="1"/>
    <cellStyle name="Berechnung 2 11" xfId="51885" hidden="1"/>
    <cellStyle name="Berechnung 2 11" xfId="52208" hidden="1"/>
    <cellStyle name="Berechnung 2 11" xfId="52251" hidden="1"/>
    <cellStyle name="Berechnung 2 11" xfId="52271" hidden="1"/>
    <cellStyle name="Berechnung 2 11" xfId="52306" hidden="1"/>
    <cellStyle name="Berechnung 2 11" xfId="52349" hidden="1"/>
    <cellStyle name="Berechnung 2 11" xfId="52427" hidden="1"/>
    <cellStyle name="Berechnung 2 11" xfId="52470" hidden="1"/>
    <cellStyle name="Berechnung 2 11" xfId="52490" hidden="1"/>
    <cellStyle name="Berechnung 2 11" xfId="52525" hidden="1"/>
    <cellStyle name="Berechnung 2 11" xfId="52581" hidden="1"/>
    <cellStyle name="Berechnung 2 11" xfId="52719" hidden="1"/>
    <cellStyle name="Berechnung 2 11" xfId="52762" hidden="1"/>
    <cellStyle name="Berechnung 2 11" xfId="52782" hidden="1"/>
    <cellStyle name="Berechnung 2 11" xfId="52817" hidden="1"/>
    <cellStyle name="Berechnung 2 11" xfId="52680" hidden="1"/>
    <cellStyle name="Berechnung 2 11" xfId="52861" hidden="1"/>
    <cellStyle name="Berechnung 2 11" xfId="52904" hidden="1"/>
    <cellStyle name="Berechnung 2 11" xfId="52924" hidden="1"/>
    <cellStyle name="Berechnung 2 11" xfId="52959" hidden="1"/>
    <cellStyle name="Berechnung 2 11" xfId="50672" hidden="1"/>
    <cellStyle name="Berechnung 2 11" xfId="53001" hidden="1"/>
    <cellStyle name="Berechnung 2 11" xfId="53044" hidden="1"/>
    <cellStyle name="Berechnung 2 11" xfId="53064" hidden="1"/>
    <cellStyle name="Berechnung 2 11" xfId="53099" hidden="1"/>
    <cellStyle name="Berechnung 2 11" xfId="53177" hidden="1"/>
    <cellStyle name="Berechnung 2 11" xfId="53367" hidden="1"/>
    <cellStyle name="Berechnung 2 11" xfId="53410" hidden="1"/>
    <cellStyle name="Berechnung 2 11" xfId="53430" hidden="1"/>
    <cellStyle name="Berechnung 2 11" xfId="53465" hidden="1"/>
    <cellStyle name="Berechnung 2 11" xfId="53305" hidden="1"/>
    <cellStyle name="Berechnung 2 11" xfId="53516" hidden="1"/>
    <cellStyle name="Berechnung 2 11" xfId="53559" hidden="1"/>
    <cellStyle name="Berechnung 2 11" xfId="53579" hidden="1"/>
    <cellStyle name="Berechnung 2 11" xfId="53614" hidden="1"/>
    <cellStyle name="Berechnung 2 11" xfId="53336" hidden="1"/>
    <cellStyle name="Berechnung 2 11" xfId="53659" hidden="1"/>
    <cellStyle name="Berechnung 2 11" xfId="53702" hidden="1"/>
    <cellStyle name="Berechnung 2 11" xfId="53722" hidden="1"/>
    <cellStyle name="Berechnung 2 11" xfId="53757" hidden="1"/>
    <cellStyle name="Berechnung 2 11" xfId="53799" hidden="1"/>
    <cellStyle name="Berechnung 2 11" xfId="53877" hidden="1"/>
    <cellStyle name="Berechnung 2 11" xfId="53920" hidden="1"/>
    <cellStyle name="Berechnung 2 11" xfId="53940" hidden="1"/>
    <cellStyle name="Berechnung 2 11" xfId="53975" hidden="1"/>
    <cellStyle name="Berechnung 2 11" xfId="54031" hidden="1"/>
    <cellStyle name="Berechnung 2 11" xfId="54169" hidden="1"/>
    <cellStyle name="Berechnung 2 11" xfId="54212" hidden="1"/>
    <cellStyle name="Berechnung 2 11" xfId="54232" hidden="1"/>
    <cellStyle name="Berechnung 2 11" xfId="54267" hidden="1"/>
    <cellStyle name="Berechnung 2 11" xfId="54130" hidden="1"/>
    <cellStyle name="Berechnung 2 11" xfId="54311" hidden="1"/>
    <cellStyle name="Berechnung 2 11" xfId="54354" hidden="1"/>
    <cellStyle name="Berechnung 2 11" xfId="54374" hidden="1"/>
    <cellStyle name="Berechnung 2 11" xfId="54409" hidden="1"/>
    <cellStyle name="Berechnung 2 11" xfId="50877" hidden="1"/>
    <cellStyle name="Berechnung 2 11" xfId="54451" hidden="1"/>
    <cellStyle name="Berechnung 2 11" xfId="54494" hidden="1"/>
    <cellStyle name="Berechnung 2 11" xfId="54514" hidden="1"/>
    <cellStyle name="Berechnung 2 11" xfId="54549" hidden="1"/>
    <cellStyle name="Berechnung 2 11" xfId="54624" hidden="1"/>
    <cellStyle name="Berechnung 2 11" xfId="54814" hidden="1"/>
    <cellStyle name="Berechnung 2 11" xfId="54857" hidden="1"/>
    <cellStyle name="Berechnung 2 11" xfId="54877" hidden="1"/>
    <cellStyle name="Berechnung 2 11" xfId="54912" hidden="1"/>
    <cellStyle name="Berechnung 2 11" xfId="54752" hidden="1"/>
    <cellStyle name="Berechnung 2 11" xfId="54961" hidden="1"/>
    <cellStyle name="Berechnung 2 11" xfId="55004" hidden="1"/>
    <cellStyle name="Berechnung 2 11" xfId="55024" hidden="1"/>
    <cellStyle name="Berechnung 2 11" xfId="55059" hidden="1"/>
    <cellStyle name="Berechnung 2 11" xfId="54783" hidden="1"/>
    <cellStyle name="Berechnung 2 11" xfId="55102" hidden="1"/>
    <cellStyle name="Berechnung 2 11" xfId="55145" hidden="1"/>
    <cellStyle name="Berechnung 2 11" xfId="55165" hidden="1"/>
    <cellStyle name="Berechnung 2 11" xfId="55200" hidden="1"/>
    <cellStyle name="Berechnung 2 11" xfId="55241" hidden="1"/>
    <cellStyle name="Berechnung 2 11" xfId="55319" hidden="1"/>
    <cellStyle name="Berechnung 2 11" xfId="55362" hidden="1"/>
    <cellStyle name="Berechnung 2 11" xfId="55382" hidden="1"/>
    <cellStyle name="Berechnung 2 11" xfId="55417" hidden="1"/>
    <cellStyle name="Berechnung 2 11" xfId="55473" hidden="1"/>
    <cellStyle name="Berechnung 2 11" xfId="55611" hidden="1"/>
    <cellStyle name="Berechnung 2 11" xfId="55654" hidden="1"/>
    <cellStyle name="Berechnung 2 11" xfId="55674" hidden="1"/>
    <cellStyle name="Berechnung 2 11" xfId="55709" hidden="1"/>
    <cellStyle name="Berechnung 2 11" xfId="55572" hidden="1"/>
    <cellStyle name="Berechnung 2 11" xfId="55753" hidden="1"/>
    <cellStyle name="Berechnung 2 11" xfId="55796" hidden="1"/>
    <cellStyle name="Berechnung 2 11" xfId="55816" hidden="1"/>
    <cellStyle name="Berechnung 2 11" xfId="55851" hidden="1"/>
    <cellStyle name="Berechnung 2 11" xfId="55894" hidden="1"/>
    <cellStyle name="Berechnung 2 11" xfId="56046" hidden="1"/>
    <cellStyle name="Berechnung 2 11" xfId="56089" hidden="1"/>
    <cellStyle name="Berechnung 2 11" xfId="56109" hidden="1"/>
    <cellStyle name="Berechnung 2 11" xfId="56144" hidden="1"/>
    <cellStyle name="Berechnung 2 11" xfId="56220" hidden="1"/>
    <cellStyle name="Berechnung 2 11" xfId="56410" hidden="1"/>
    <cellStyle name="Berechnung 2 11" xfId="56453" hidden="1"/>
    <cellStyle name="Berechnung 2 11" xfId="56473" hidden="1"/>
    <cellStyle name="Berechnung 2 11" xfId="56508" hidden="1"/>
    <cellStyle name="Berechnung 2 11" xfId="56348" hidden="1"/>
    <cellStyle name="Berechnung 2 11" xfId="56557" hidden="1"/>
    <cellStyle name="Berechnung 2 11" xfId="56600" hidden="1"/>
    <cellStyle name="Berechnung 2 11" xfId="56620" hidden="1"/>
    <cellStyle name="Berechnung 2 11" xfId="56655" hidden="1"/>
    <cellStyle name="Berechnung 2 11" xfId="56379" hidden="1"/>
    <cellStyle name="Berechnung 2 11" xfId="56698" hidden="1"/>
    <cellStyle name="Berechnung 2 11" xfId="56741" hidden="1"/>
    <cellStyle name="Berechnung 2 11" xfId="56761" hidden="1"/>
    <cellStyle name="Berechnung 2 11" xfId="56796" hidden="1"/>
    <cellStyle name="Berechnung 2 11" xfId="56837" hidden="1"/>
    <cellStyle name="Berechnung 2 11" xfId="56915" hidden="1"/>
    <cellStyle name="Berechnung 2 11" xfId="56958" hidden="1"/>
    <cellStyle name="Berechnung 2 11" xfId="56978" hidden="1"/>
    <cellStyle name="Berechnung 2 11" xfId="57013" hidden="1"/>
    <cellStyle name="Berechnung 2 11" xfId="57069" hidden="1"/>
    <cellStyle name="Berechnung 2 11" xfId="57207" hidden="1"/>
    <cellStyle name="Berechnung 2 11" xfId="57250" hidden="1"/>
    <cellStyle name="Berechnung 2 11" xfId="57270" hidden="1"/>
    <cellStyle name="Berechnung 2 11" xfId="57305" hidden="1"/>
    <cellStyle name="Berechnung 2 11" xfId="57168" hidden="1"/>
    <cellStyle name="Berechnung 2 11" xfId="57349" hidden="1"/>
    <cellStyle name="Berechnung 2 11" xfId="57392" hidden="1"/>
    <cellStyle name="Berechnung 2 11" xfId="57412" hidden="1"/>
    <cellStyle name="Berechnung 2 11" xfId="57447" hidden="1"/>
    <cellStyle name="Berechnung 2 11" xfId="56020" hidden="1"/>
    <cellStyle name="Berechnung 2 11" xfId="57489" hidden="1"/>
    <cellStyle name="Berechnung 2 11" xfId="57532" hidden="1"/>
    <cellStyle name="Berechnung 2 11" xfId="57552" hidden="1"/>
    <cellStyle name="Berechnung 2 11" xfId="57587" hidden="1"/>
    <cellStyle name="Berechnung 2 11" xfId="57662" hidden="1"/>
    <cellStyle name="Berechnung 2 11" xfId="57852" hidden="1"/>
    <cellStyle name="Berechnung 2 11" xfId="57895" hidden="1"/>
    <cellStyle name="Berechnung 2 11" xfId="57915" hidden="1"/>
    <cellStyle name="Berechnung 2 11" xfId="57950" hidden="1"/>
    <cellStyle name="Berechnung 2 11" xfId="57790" hidden="1"/>
    <cellStyle name="Berechnung 2 11" xfId="57999" hidden="1"/>
    <cellStyle name="Berechnung 2 11" xfId="58042" hidden="1"/>
    <cellStyle name="Berechnung 2 11" xfId="58062" hidden="1"/>
    <cellStyle name="Berechnung 2 11" xfId="58097" hidden="1"/>
    <cellStyle name="Berechnung 2 11" xfId="57821" hidden="1"/>
    <cellStyle name="Berechnung 2 11" xfId="58140" hidden="1"/>
    <cellStyle name="Berechnung 2 11" xfId="58183" hidden="1"/>
    <cellStyle name="Berechnung 2 11" xfId="58203" hidden="1"/>
    <cellStyle name="Berechnung 2 11" xfId="58238" hidden="1"/>
    <cellStyle name="Berechnung 2 11" xfId="58279" hidden="1"/>
    <cellStyle name="Berechnung 2 11" xfId="58357" hidden="1"/>
    <cellStyle name="Berechnung 2 11" xfId="58400" hidden="1"/>
    <cellStyle name="Berechnung 2 11" xfId="58420" hidden="1"/>
    <cellStyle name="Berechnung 2 11" xfId="58455" hidden="1"/>
    <cellStyle name="Berechnung 2 11" xfId="58511" hidden="1"/>
    <cellStyle name="Berechnung 2 11" xfId="58649" hidden="1"/>
    <cellStyle name="Berechnung 2 11" xfId="58692" hidden="1"/>
    <cellStyle name="Berechnung 2 11" xfId="58712" hidden="1"/>
    <cellStyle name="Berechnung 2 11" xfId="58747" hidden="1"/>
    <cellStyle name="Berechnung 2 11" xfId="58610" hidden="1"/>
    <cellStyle name="Berechnung 2 11" xfId="58791" hidden="1"/>
    <cellStyle name="Berechnung 2 11" xfId="58834" hidden="1"/>
    <cellStyle name="Berechnung 2 11" xfId="58854" hidden="1"/>
    <cellStyle name="Berechnung 2 11" xfId="58889" hidden="1"/>
    <cellStyle name="Berechnung 2 11" xfId="18863"/>
    <cellStyle name="Berechnung 2 12" xfId="149" hidden="1"/>
    <cellStyle name="Berechnung 2 12" xfId="538" hidden="1"/>
    <cellStyle name="Berechnung 2 12" xfId="579" hidden="1"/>
    <cellStyle name="Berechnung 2 12" xfId="601" hidden="1"/>
    <cellStyle name="Berechnung 2 12" xfId="636" hidden="1"/>
    <cellStyle name="Berechnung 2 12" xfId="756" hidden="1"/>
    <cellStyle name="Berechnung 2 12" xfId="946" hidden="1"/>
    <cellStyle name="Berechnung 2 12" xfId="987" hidden="1"/>
    <cellStyle name="Berechnung 2 12" xfId="1009" hidden="1"/>
    <cellStyle name="Berechnung 2 12" xfId="1044" hidden="1"/>
    <cellStyle name="Berechnung 2 12" xfId="882" hidden="1"/>
    <cellStyle name="Berechnung 2 12" xfId="1093" hidden="1"/>
    <cellStyle name="Berechnung 2 12" xfId="1134" hidden="1"/>
    <cellStyle name="Berechnung 2 12" xfId="1156" hidden="1"/>
    <cellStyle name="Berechnung 2 12" xfId="1191" hidden="1"/>
    <cellStyle name="Berechnung 2 12" xfId="718" hidden="1"/>
    <cellStyle name="Berechnung 2 12" xfId="1234" hidden="1"/>
    <cellStyle name="Berechnung 2 12" xfId="1275" hidden="1"/>
    <cellStyle name="Berechnung 2 12" xfId="1297" hidden="1"/>
    <cellStyle name="Berechnung 2 12" xfId="1332" hidden="1"/>
    <cellStyle name="Berechnung 2 12" xfId="1373" hidden="1"/>
    <cellStyle name="Berechnung 2 12" xfId="1451" hidden="1"/>
    <cellStyle name="Berechnung 2 12" xfId="1492" hidden="1"/>
    <cellStyle name="Berechnung 2 12" xfId="1514" hidden="1"/>
    <cellStyle name="Berechnung 2 12" xfId="1549" hidden="1"/>
    <cellStyle name="Berechnung 2 12" xfId="1605" hidden="1"/>
    <cellStyle name="Berechnung 2 12" xfId="1743" hidden="1"/>
    <cellStyle name="Berechnung 2 12" xfId="1784" hidden="1"/>
    <cellStyle name="Berechnung 2 12" xfId="1806" hidden="1"/>
    <cellStyle name="Berechnung 2 12" xfId="1841" hidden="1"/>
    <cellStyle name="Berechnung 2 12" xfId="1702" hidden="1"/>
    <cellStyle name="Berechnung 2 12" xfId="1885" hidden="1"/>
    <cellStyle name="Berechnung 2 12" xfId="1926" hidden="1"/>
    <cellStyle name="Berechnung 2 12" xfId="1948" hidden="1"/>
    <cellStyle name="Berechnung 2 12" xfId="1983" hidden="1"/>
    <cellStyle name="Berechnung 2 12" xfId="2072" hidden="1"/>
    <cellStyle name="Berechnung 2 12" xfId="2416" hidden="1"/>
    <cellStyle name="Berechnung 2 12" xfId="2457" hidden="1"/>
    <cellStyle name="Berechnung 2 12" xfId="2479" hidden="1"/>
    <cellStyle name="Berechnung 2 12" xfId="2514" hidden="1"/>
    <cellStyle name="Berechnung 2 12" xfId="2626" hidden="1"/>
    <cellStyle name="Berechnung 2 12" xfId="2816" hidden="1"/>
    <cellStyle name="Berechnung 2 12" xfId="2857" hidden="1"/>
    <cellStyle name="Berechnung 2 12" xfId="2879" hidden="1"/>
    <cellStyle name="Berechnung 2 12" xfId="2914" hidden="1"/>
    <cellStyle name="Berechnung 2 12" xfId="2752" hidden="1"/>
    <cellStyle name="Berechnung 2 12" xfId="2963" hidden="1"/>
    <cellStyle name="Berechnung 2 12" xfId="3004" hidden="1"/>
    <cellStyle name="Berechnung 2 12" xfId="3026" hidden="1"/>
    <cellStyle name="Berechnung 2 12" xfId="3061" hidden="1"/>
    <cellStyle name="Berechnung 2 12" xfId="2588" hidden="1"/>
    <cellStyle name="Berechnung 2 12" xfId="3104" hidden="1"/>
    <cellStyle name="Berechnung 2 12" xfId="3145" hidden="1"/>
    <cellStyle name="Berechnung 2 12" xfId="3167" hidden="1"/>
    <cellStyle name="Berechnung 2 12" xfId="3202" hidden="1"/>
    <cellStyle name="Berechnung 2 12" xfId="3243" hidden="1"/>
    <cellStyle name="Berechnung 2 12" xfId="3321" hidden="1"/>
    <cellStyle name="Berechnung 2 12" xfId="3362" hidden="1"/>
    <cellStyle name="Berechnung 2 12" xfId="3384" hidden="1"/>
    <cellStyle name="Berechnung 2 12" xfId="3419" hidden="1"/>
    <cellStyle name="Berechnung 2 12" xfId="3475" hidden="1"/>
    <cellStyle name="Berechnung 2 12" xfId="3613" hidden="1"/>
    <cellStyle name="Berechnung 2 12" xfId="3654" hidden="1"/>
    <cellStyle name="Berechnung 2 12" xfId="3676" hidden="1"/>
    <cellStyle name="Berechnung 2 12" xfId="3711" hidden="1"/>
    <cellStyle name="Berechnung 2 12" xfId="3572" hidden="1"/>
    <cellStyle name="Berechnung 2 12" xfId="3755" hidden="1"/>
    <cellStyle name="Berechnung 2 12" xfId="3796" hidden="1"/>
    <cellStyle name="Berechnung 2 12" xfId="3818" hidden="1"/>
    <cellStyle name="Berechnung 2 12" xfId="3853" hidden="1"/>
    <cellStyle name="Berechnung 2 12" xfId="2364" hidden="1"/>
    <cellStyle name="Berechnung 2 12" xfId="3922" hidden="1"/>
    <cellStyle name="Berechnung 2 12" xfId="3963" hidden="1"/>
    <cellStyle name="Berechnung 2 12" xfId="3985" hidden="1"/>
    <cellStyle name="Berechnung 2 12" xfId="4020" hidden="1"/>
    <cellStyle name="Berechnung 2 12" xfId="4132" hidden="1"/>
    <cellStyle name="Berechnung 2 12" xfId="4322" hidden="1"/>
    <cellStyle name="Berechnung 2 12" xfId="4363" hidden="1"/>
    <cellStyle name="Berechnung 2 12" xfId="4385" hidden="1"/>
    <cellStyle name="Berechnung 2 12" xfId="4420" hidden="1"/>
    <cellStyle name="Berechnung 2 12" xfId="4258" hidden="1"/>
    <cellStyle name="Berechnung 2 12" xfId="4469" hidden="1"/>
    <cellStyle name="Berechnung 2 12" xfId="4510" hidden="1"/>
    <cellStyle name="Berechnung 2 12" xfId="4532" hidden="1"/>
    <cellStyle name="Berechnung 2 12" xfId="4567" hidden="1"/>
    <cellStyle name="Berechnung 2 12" xfId="4094" hidden="1"/>
    <cellStyle name="Berechnung 2 12" xfId="4610" hidden="1"/>
    <cellStyle name="Berechnung 2 12" xfId="4651" hidden="1"/>
    <cellStyle name="Berechnung 2 12" xfId="4673" hidden="1"/>
    <cellStyle name="Berechnung 2 12" xfId="4708" hidden="1"/>
    <cellStyle name="Berechnung 2 12" xfId="4749" hidden="1"/>
    <cellStyle name="Berechnung 2 12" xfId="4827" hidden="1"/>
    <cellStyle name="Berechnung 2 12" xfId="4868" hidden="1"/>
    <cellStyle name="Berechnung 2 12" xfId="4890" hidden="1"/>
    <cellStyle name="Berechnung 2 12" xfId="4925" hidden="1"/>
    <cellStyle name="Berechnung 2 12" xfId="4981" hidden="1"/>
    <cellStyle name="Berechnung 2 12" xfId="5119" hidden="1"/>
    <cellStyle name="Berechnung 2 12" xfId="5160" hidden="1"/>
    <cellStyle name="Berechnung 2 12" xfId="5182" hidden="1"/>
    <cellStyle name="Berechnung 2 12" xfId="5217" hidden="1"/>
    <cellStyle name="Berechnung 2 12" xfId="5078" hidden="1"/>
    <cellStyle name="Berechnung 2 12" xfId="5261" hidden="1"/>
    <cellStyle name="Berechnung 2 12" xfId="5302" hidden="1"/>
    <cellStyle name="Berechnung 2 12" xfId="5324" hidden="1"/>
    <cellStyle name="Berechnung 2 12" xfId="5359" hidden="1"/>
    <cellStyle name="Berechnung 2 12" xfId="2017" hidden="1"/>
    <cellStyle name="Berechnung 2 12" xfId="5427" hidden="1"/>
    <cellStyle name="Berechnung 2 12" xfId="5468" hidden="1"/>
    <cellStyle name="Berechnung 2 12" xfId="5490" hidden="1"/>
    <cellStyle name="Berechnung 2 12" xfId="5525" hidden="1"/>
    <cellStyle name="Berechnung 2 12" xfId="5636" hidden="1"/>
    <cellStyle name="Berechnung 2 12" xfId="5826" hidden="1"/>
    <cellStyle name="Berechnung 2 12" xfId="5867" hidden="1"/>
    <cellStyle name="Berechnung 2 12" xfId="5889" hidden="1"/>
    <cellStyle name="Berechnung 2 12" xfId="5924" hidden="1"/>
    <cellStyle name="Berechnung 2 12" xfId="5762" hidden="1"/>
    <cellStyle name="Berechnung 2 12" xfId="5973" hidden="1"/>
    <cellStyle name="Berechnung 2 12" xfId="6014" hidden="1"/>
    <cellStyle name="Berechnung 2 12" xfId="6036" hidden="1"/>
    <cellStyle name="Berechnung 2 12" xfId="6071" hidden="1"/>
    <cellStyle name="Berechnung 2 12" xfId="5598" hidden="1"/>
    <cellStyle name="Berechnung 2 12" xfId="6114" hidden="1"/>
    <cellStyle name="Berechnung 2 12" xfId="6155" hidden="1"/>
    <cellStyle name="Berechnung 2 12" xfId="6177" hidden="1"/>
    <cellStyle name="Berechnung 2 12" xfId="6212" hidden="1"/>
    <cellStyle name="Berechnung 2 12" xfId="6253" hidden="1"/>
    <cellStyle name="Berechnung 2 12" xfId="6331" hidden="1"/>
    <cellStyle name="Berechnung 2 12" xfId="6372" hidden="1"/>
    <cellStyle name="Berechnung 2 12" xfId="6394" hidden="1"/>
    <cellStyle name="Berechnung 2 12" xfId="6429" hidden="1"/>
    <cellStyle name="Berechnung 2 12" xfId="6485" hidden="1"/>
    <cellStyle name="Berechnung 2 12" xfId="6623" hidden="1"/>
    <cellStyle name="Berechnung 2 12" xfId="6664" hidden="1"/>
    <cellStyle name="Berechnung 2 12" xfId="6686" hidden="1"/>
    <cellStyle name="Berechnung 2 12" xfId="6721" hidden="1"/>
    <cellStyle name="Berechnung 2 12" xfId="6582" hidden="1"/>
    <cellStyle name="Berechnung 2 12" xfId="6765" hidden="1"/>
    <cellStyle name="Berechnung 2 12" xfId="6806" hidden="1"/>
    <cellStyle name="Berechnung 2 12" xfId="6828" hidden="1"/>
    <cellStyle name="Berechnung 2 12" xfId="6863" hidden="1"/>
    <cellStyle name="Berechnung 2 12" xfId="2259" hidden="1"/>
    <cellStyle name="Berechnung 2 12" xfId="6929" hidden="1"/>
    <cellStyle name="Berechnung 2 12" xfId="6970" hidden="1"/>
    <cellStyle name="Berechnung 2 12" xfId="6992" hidden="1"/>
    <cellStyle name="Berechnung 2 12" xfId="7027" hidden="1"/>
    <cellStyle name="Berechnung 2 12" xfId="7134" hidden="1"/>
    <cellStyle name="Berechnung 2 12" xfId="7324" hidden="1"/>
    <cellStyle name="Berechnung 2 12" xfId="7365" hidden="1"/>
    <cellStyle name="Berechnung 2 12" xfId="7387" hidden="1"/>
    <cellStyle name="Berechnung 2 12" xfId="7422" hidden="1"/>
    <cellStyle name="Berechnung 2 12" xfId="7260" hidden="1"/>
    <cellStyle name="Berechnung 2 12" xfId="7471" hidden="1"/>
    <cellStyle name="Berechnung 2 12" xfId="7512" hidden="1"/>
    <cellStyle name="Berechnung 2 12" xfId="7534" hidden="1"/>
    <cellStyle name="Berechnung 2 12" xfId="7569" hidden="1"/>
    <cellStyle name="Berechnung 2 12" xfId="7096" hidden="1"/>
    <cellStyle name="Berechnung 2 12" xfId="7612" hidden="1"/>
    <cellStyle name="Berechnung 2 12" xfId="7653" hidden="1"/>
    <cellStyle name="Berechnung 2 12" xfId="7675" hidden="1"/>
    <cellStyle name="Berechnung 2 12" xfId="7710" hidden="1"/>
    <cellStyle name="Berechnung 2 12" xfId="7751" hidden="1"/>
    <cellStyle name="Berechnung 2 12" xfId="7829" hidden="1"/>
    <cellStyle name="Berechnung 2 12" xfId="7870" hidden="1"/>
    <cellStyle name="Berechnung 2 12" xfId="7892" hidden="1"/>
    <cellStyle name="Berechnung 2 12" xfId="7927" hidden="1"/>
    <cellStyle name="Berechnung 2 12" xfId="7983" hidden="1"/>
    <cellStyle name="Berechnung 2 12" xfId="8121" hidden="1"/>
    <cellStyle name="Berechnung 2 12" xfId="8162" hidden="1"/>
    <cellStyle name="Berechnung 2 12" xfId="8184" hidden="1"/>
    <cellStyle name="Berechnung 2 12" xfId="8219" hidden="1"/>
    <cellStyle name="Berechnung 2 12" xfId="8080" hidden="1"/>
    <cellStyle name="Berechnung 2 12" xfId="8263" hidden="1"/>
    <cellStyle name="Berechnung 2 12" xfId="8304" hidden="1"/>
    <cellStyle name="Berechnung 2 12" xfId="8326" hidden="1"/>
    <cellStyle name="Berechnung 2 12" xfId="8361" hidden="1"/>
    <cellStyle name="Berechnung 2 12" xfId="2332" hidden="1"/>
    <cellStyle name="Berechnung 2 12" xfId="8424" hidden="1"/>
    <cellStyle name="Berechnung 2 12" xfId="8465" hidden="1"/>
    <cellStyle name="Berechnung 2 12" xfId="8487" hidden="1"/>
    <cellStyle name="Berechnung 2 12" xfId="8522" hidden="1"/>
    <cellStyle name="Berechnung 2 12" xfId="8627" hidden="1"/>
    <cellStyle name="Berechnung 2 12" xfId="8817" hidden="1"/>
    <cellStyle name="Berechnung 2 12" xfId="8858" hidden="1"/>
    <cellStyle name="Berechnung 2 12" xfId="8880" hidden="1"/>
    <cellStyle name="Berechnung 2 12" xfId="8915" hidden="1"/>
    <cellStyle name="Berechnung 2 12" xfId="8753" hidden="1"/>
    <cellStyle name="Berechnung 2 12" xfId="8964" hidden="1"/>
    <cellStyle name="Berechnung 2 12" xfId="9005" hidden="1"/>
    <cellStyle name="Berechnung 2 12" xfId="9027" hidden="1"/>
    <cellStyle name="Berechnung 2 12" xfId="9062" hidden="1"/>
    <cellStyle name="Berechnung 2 12" xfId="8589" hidden="1"/>
    <cellStyle name="Berechnung 2 12" xfId="9105" hidden="1"/>
    <cellStyle name="Berechnung 2 12" xfId="9146" hidden="1"/>
    <cellStyle name="Berechnung 2 12" xfId="9168" hidden="1"/>
    <cellStyle name="Berechnung 2 12" xfId="9203" hidden="1"/>
    <cellStyle name="Berechnung 2 12" xfId="9244" hidden="1"/>
    <cellStyle name="Berechnung 2 12" xfId="9322" hidden="1"/>
    <cellStyle name="Berechnung 2 12" xfId="9363" hidden="1"/>
    <cellStyle name="Berechnung 2 12" xfId="9385" hidden="1"/>
    <cellStyle name="Berechnung 2 12" xfId="9420" hidden="1"/>
    <cellStyle name="Berechnung 2 12" xfId="9476" hidden="1"/>
    <cellStyle name="Berechnung 2 12" xfId="9614" hidden="1"/>
    <cellStyle name="Berechnung 2 12" xfId="9655" hidden="1"/>
    <cellStyle name="Berechnung 2 12" xfId="9677" hidden="1"/>
    <cellStyle name="Berechnung 2 12" xfId="9712" hidden="1"/>
    <cellStyle name="Berechnung 2 12" xfId="9573" hidden="1"/>
    <cellStyle name="Berechnung 2 12" xfId="9756" hidden="1"/>
    <cellStyle name="Berechnung 2 12" xfId="9797" hidden="1"/>
    <cellStyle name="Berechnung 2 12" xfId="9819" hidden="1"/>
    <cellStyle name="Berechnung 2 12" xfId="9854" hidden="1"/>
    <cellStyle name="Berechnung 2 12" xfId="414" hidden="1"/>
    <cellStyle name="Berechnung 2 12" xfId="9915" hidden="1"/>
    <cellStyle name="Berechnung 2 12" xfId="9956" hidden="1"/>
    <cellStyle name="Berechnung 2 12" xfId="9978" hidden="1"/>
    <cellStyle name="Berechnung 2 12" xfId="10013" hidden="1"/>
    <cellStyle name="Berechnung 2 12" xfId="10113" hidden="1"/>
    <cellStyle name="Berechnung 2 12" xfId="10303" hidden="1"/>
    <cellStyle name="Berechnung 2 12" xfId="10344" hidden="1"/>
    <cellStyle name="Berechnung 2 12" xfId="10366" hidden="1"/>
    <cellStyle name="Berechnung 2 12" xfId="10401" hidden="1"/>
    <cellStyle name="Berechnung 2 12" xfId="10239" hidden="1"/>
    <cellStyle name="Berechnung 2 12" xfId="10450" hidden="1"/>
    <cellStyle name="Berechnung 2 12" xfId="10491" hidden="1"/>
    <cellStyle name="Berechnung 2 12" xfId="10513" hidden="1"/>
    <cellStyle name="Berechnung 2 12" xfId="10548" hidden="1"/>
    <cellStyle name="Berechnung 2 12" xfId="10075" hidden="1"/>
    <cellStyle name="Berechnung 2 12" xfId="10591" hidden="1"/>
    <cellStyle name="Berechnung 2 12" xfId="10632" hidden="1"/>
    <cellStyle name="Berechnung 2 12" xfId="10654" hidden="1"/>
    <cellStyle name="Berechnung 2 12" xfId="10689" hidden="1"/>
    <cellStyle name="Berechnung 2 12" xfId="10730" hidden="1"/>
    <cellStyle name="Berechnung 2 12" xfId="10808" hidden="1"/>
    <cellStyle name="Berechnung 2 12" xfId="10849" hidden="1"/>
    <cellStyle name="Berechnung 2 12" xfId="10871" hidden="1"/>
    <cellStyle name="Berechnung 2 12" xfId="10906" hidden="1"/>
    <cellStyle name="Berechnung 2 12" xfId="10962" hidden="1"/>
    <cellStyle name="Berechnung 2 12" xfId="11100" hidden="1"/>
    <cellStyle name="Berechnung 2 12" xfId="11141" hidden="1"/>
    <cellStyle name="Berechnung 2 12" xfId="11163" hidden="1"/>
    <cellStyle name="Berechnung 2 12" xfId="11198" hidden="1"/>
    <cellStyle name="Berechnung 2 12" xfId="11059" hidden="1"/>
    <cellStyle name="Berechnung 2 12" xfId="11242" hidden="1"/>
    <cellStyle name="Berechnung 2 12" xfId="11283" hidden="1"/>
    <cellStyle name="Berechnung 2 12" xfId="11305" hidden="1"/>
    <cellStyle name="Berechnung 2 12" xfId="11340" hidden="1"/>
    <cellStyle name="Berechnung 2 12" xfId="2282" hidden="1"/>
    <cellStyle name="Berechnung 2 12" xfId="11398" hidden="1"/>
    <cellStyle name="Berechnung 2 12" xfId="11439" hidden="1"/>
    <cellStyle name="Berechnung 2 12" xfId="11461" hidden="1"/>
    <cellStyle name="Berechnung 2 12" xfId="11496" hidden="1"/>
    <cellStyle name="Berechnung 2 12" xfId="11593" hidden="1"/>
    <cellStyle name="Berechnung 2 12" xfId="11783" hidden="1"/>
    <cellStyle name="Berechnung 2 12" xfId="11824" hidden="1"/>
    <cellStyle name="Berechnung 2 12" xfId="11846" hidden="1"/>
    <cellStyle name="Berechnung 2 12" xfId="11881" hidden="1"/>
    <cellStyle name="Berechnung 2 12" xfId="11719" hidden="1"/>
    <cellStyle name="Berechnung 2 12" xfId="11930" hidden="1"/>
    <cellStyle name="Berechnung 2 12" xfId="11971" hidden="1"/>
    <cellStyle name="Berechnung 2 12" xfId="11993" hidden="1"/>
    <cellStyle name="Berechnung 2 12" xfId="12028" hidden="1"/>
    <cellStyle name="Berechnung 2 12" xfId="11555" hidden="1"/>
    <cellStyle name="Berechnung 2 12" xfId="12071" hidden="1"/>
    <cellStyle name="Berechnung 2 12" xfId="12112" hidden="1"/>
    <cellStyle name="Berechnung 2 12" xfId="12134" hidden="1"/>
    <cellStyle name="Berechnung 2 12" xfId="12169" hidden="1"/>
    <cellStyle name="Berechnung 2 12" xfId="12210" hidden="1"/>
    <cellStyle name="Berechnung 2 12" xfId="12288" hidden="1"/>
    <cellStyle name="Berechnung 2 12" xfId="12329" hidden="1"/>
    <cellStyle name="Berechnung 2 12" xfId="12351" hidden="1"/>
    <cellStyle name="Berechnung 2 12" xfId="12386" hidden="1"/>
    <cellStyle name="Berechnung 2 12" xfId="12442" hidden="1"/>
    <cellStyle name="Berechnung 2 12" xfId="12580" hidden="1"/>
    <cellStyle name="Berechnung 2 12" xfId="12621" hidden="1"/>
    <cellStyle name="Berechnung 2 12" xfId="12643" hidden="1"/>
    <cellStyle name="Berechnung 2 12" xfId="12678" hidden="1"/>
    <cellStyle name="Berechnung 2 12" xfId="12539" hidden="1"/>
    <cellStyle name="Berechnung 2 12" xfId="12722" hidden="1"/>
    <cellStyle name="Berechnung 2 12" xfId="12763" hidden="1"/>
    <cellStyle name="Berechnung 2 12" xfId="12785" hidden="1"/>
    <cellStyle name="Berechnung 2 12" xfId="12820" hidden="1"/>
    <cellStyle name="Berechnung 2 12" xfId="2349" hidden="1"/>
    <cellStyle name="Berechnung 2 12" xfId="12877" hidden="1"/>
    <cellStyle name="Berechnung 2 12" xfId="12918" hidden="1"/>
    <cellStyle name="Berechnung 2 12" xfId="12940" hidden="1"/>
    <cellStyle name="Berechnung 2 12" xfId="12975" hidden="1"/>
    <cellStyle name="Berechnung 2 12" xfId="13064" hidden="1"/>
    <cellStyle name="Berechnung 2 12" xfId="13254" hidden="1"/>
    <cellStyle name="Berechnung 2 12" xfId="13295" hidden="1"/>
    <cellStyle name="Berechnung 2 12" xfId="13317" hidden="1"/>
    <cellStyle name="Berechnung 2 12" xfId="13352" hidden="1"/>
    <cellStyle name="Berechnung 2 12" xfId="13190" hidden="1"/>
    <cellStyle name="Berechnung 2 12" xfId="13401" hidden="1"/>
    <cellStyle name="Berechnung 2 12" xfId="13442" hidden="1"/>
    <cellStyle name="Berechnung 2 12" xfId="13464" hidden="1"/>
    <cellStyle name="Berechnung 2 12" xfId="13499" hidden="1"/>
    <cellStyle name="Berechnung 2 12" xfId="13026" hidden="1"/>
    <cellStyle name="Berechnung 2 12" xfId="13542" hidden="1"/>
    <cellStyle name="Berechnung 2 12" xfId="13583" hidden="1"/>
    <cellStyle name="Berechnung 2 12" xfId="13605" hidden="1"/>
    <cellStyle name="Berechnung 2 12" xfId="13640" hidden="1"/>
    <cellStyle name="Berechnung 2 12" xfId="13681" hidden="1"/>
    <cellStyle name="Berechnung 2 12" xfId="13759" hidden="1"/>
    <cellStyle name="Berechnung 2 12" xfId="13800" hidden="1"/>
    <cellStyle name="Berechnung 2 12" xfId="13822" hidden="1"/>
    <cellStyle name="Berechnung 2 12" xfId="13857" hidden="1"/>
    <cellStyle name="Berechnung 2 12" xfId="13913" hidden="1"/>
    <cellStyle name="Berechnung 2 12" xfId="14051" hidden="1"/>
    <cellStyle name="Berechnung 2 12" xfId="14092" hidden="1"/>
    <cellStyle name="Berechnung 2 12" xfId="14114" hidden="1"/>
    <cellStyle name="Berechnung 2 12" xfId="14149" hidden="1"/>
    <cellStyle name="Berechnung 2 12" xfId="14010" hidden="1"/>
    <cellStyle name="Berechnung 2 12" xfId="14193" hidden="1"/>
    <cellStyle name="Berechnung 2 12" xfId="14234" hidden="1"/>
    <cellStyle name="Berechnung 2 12" xfId="14256" hidden="1"/>
    <cellStyle name="Berechnung 2 12" xfId="14291" hidden="1"/>
    <cellStyle name="Berechnung 2 12" xfId="2022" hidden="1"/>
    <cellStyle name="Berechnung 2 12" xfId="14344" hidden="1"/>
    <cellStyle name="Berechnung 2 12" xfId="14385" hidden="1"/>
    <cellStyle name="Berechnung 2 12" xfId="14407" hidden="1"/>
    <cellStyle name="Berechnung 2 12" xfId="14442" hidden="1"/>
    <cellStyle name="Berechnung 2 12" xfId="14526" hidden="1"/>
    <cellStyle name="Berechnung 2 12" xfId="14716" hidden="1"/>
    <cellStyle name="Berechnung 2 12" xfId="14757" hidden="1"/>
    <cellStyle name="Berechnung 2 12" xfId="14779" hidden="1"/>
    <cellStyle name="Berechnung 2 12" xfId="14814" hidden="1"/>
    <cellStyle name="Berechnung 2 12" xfId="14652" hidden="1"/>
    <cellStyle name="Berechnung 2 12" xfId="14863" hidden="1"/>
    <cellStyle name="Berechnung 2 12" xfId="14904" hidden="1"/>
    <cellStyle name="Berechnung 2 12" xfId="14926" hidden="1"/>
    <cellStyle name="Berechnung 2 12" xfId="14961" hidden="1"/>
    <cellStyle name="Berechnung 2 12" xfId="14488" hidden="1"/>
    <cellStyle name="Berechnung 2 12" xfId="15004" hidden="1"/>
    <cellStyle name="Berechnung 2 12" xfId="15045" hidden="1"/>
    <cellStyle name="Berechnung 2 12" xfId="15067" hidden="1"/>
    <cellStyle name="Berechnung 2 12" xfId="15102" hidden="1"/>
    <cellStyle name="Berechnung 2 12" xfId="15143" hidden="1"/>
    <cellStyle name="Berechnung 2 12" xfId="15221" hidden="1"/>
    <cellStyle name="Berechnung 2 12" xfId="15262" hidden="1"/>
    <cellStyle name="Berechnung 2 12" xfId="15284" hidden="1"/>
    <cellStyle name="Berechnung 2 12" xfId="15319" hidden="1"/>
    <cellStyle name="Berechnung 2 12" xfId="15375" hidden="1"/>
    <cellStyle name="Berechnung 2 12" xfId="15513" hidden="1"/>
    <cellStyle name="Berechnung 2 12" xfId="15554" hidden="1"/>
    <cellStyle name="Berechnung 2 12" xfId="15576" hidden="1"/>
    <cellStyle name="Berechnung 2 12" xfId="15611" hidden="1"/>
    <cellStyle name="Berechnung 2 12" xfId="15472" hidden="1"/>
    <cellStyle name="Berechnung 2 12" xfId="15655" hidden="1"/>
    <cellStyle name="Berechnung 2 12" xfId="15696" hidden="1"/>
    <cellStyle name="Berechnung 2 12" xfId="15718" hidden="1"/>
    <cellStyle name="Berechnung 2 12" xfId="15753" hidden="1"/>
    <cellStyle name="Berechnung 2 12" xfId="2255" hidden="1"/>
    <cellStyle name="Berechnung 2 12" xfId="15806" hidden="1"/>
    <cellStyle name="Berechnung 2 12" xfId="15847" hidden="1"/>
    <cellStyle name="Berechnung 2 12" xfId="15869" hidden="1"/>
    <cellStyle name="Berechnung 2 12" xfId="15904" hidden="1"/>
    <cellStyle name="Berechnung 2 12" xfId="15982" hidden="1"/>
    <cellStyle name="Berechnung 2 12" xfId="16172" hidden="1"/>
    <cellStyle name="Berechnung 2 12" xfId="16213" hidden="1"/>
    <cellStyle name="Berechnung 2 12" xfId="16235" hidden="1"/>
    <cellStyle name="Berechnung 2 12" xfId="16270" hidden="1"/>
    <cellStyle name="Berechnung 2 12" xfId="16108" hidden="1"/>
    <cellStyle name="Berechnung 2 12" xfId="16319" hidden="1"/>
    <cellStyle name="Berechnung 2 12" xfId="16360" hidden="1"/>
    <cellStyle name="Berechnung 2 12" xfId="16382" hidden="1"/>
    <cellStyle name="Berechnung 2 12" xfId="16417" hidden="1"/>
    <cellStyle name="Berechnung 2 12" xfId="15944" hidden="1"/>
    <cellStyle name="Berechnung 2 12" xfId="16460" hidden="1"/>
    <cellStyle name="Berechnung 2 12" xfId="16501" hidden="1"/>
    <cellStyle name="Berechnung 2 12" xfId="16523" hidden="1"/>
    <cellStyle name="Berechnung 2 12" xfId="16558" hidden="1"/>
    <cellStyle name="Berechnung 2 12" xfId="16599" hidden="1"/>
    <cellStyle name="Berechnung 2 12" xfId="16677" hidden="1"/>
    <cellStyle name="Berechnung 2 12" xfId="16718" hidden="1"/>
    <cellStyle name="Berechnung 2 12" xfId="16740" hidden="1"/>
    <cellStyle name="Berechnung 2 12" xfId="16775" hidden="1"/>
    <cellStyle name="Berechnung 2 12" xfId="16831" hidden="1"/>
    <cellStyle name="Berechnung 2 12" xfId="16969" hidden="1"/>
    <cellStyle name="Berechnung 2 12" xfId="17010" hidden="1"/>
    <cellStyle name="Berechnung 2 12" xfId="17032" hidden="1"/>
    <cellStyle name="Berechnung 2 12" xfId="17067" hidden="1"/>
    <cellStyle name="Berechnung 2 12" xfId="16928" hidden="1"/>
    <cellStyle name="Berechnung 2 12" xfId="17111" hidden="1"/>
    <cellStyle name="Berechnung 2 12" xfId="17152" hidden="1"/>
    <cellStyle name="Berechnung 2 12" xfId="17174" hidden="1"/>
    <cellStyle name="Berechnung 2 12" xfId="17209" hidden="1"/>
    <cellStyle name="Berechnung 2 12" xfId="2333" hidden="1"/>
    <cellStyle name="Berechnung 2 12" xfId="17251" hidden="1"/>
    <cellStyle name="Berechnung 2 12" xfId="17292" hidden="1"/>
    <cellStyle name="Berechnung 2 12" xfId="17314" hidden="1"/>
    <cellStyle name="Berechnung 2 12" xfId="17349" hidden="1"/>
    <cellStyle name="Berechnung 2 12" xfId="17424" hidden="1"/>
    <cellStyle name="Berechnung 2 12" xfId="17614" hidden="1"/>
    <cellStyle name="Berechnung 2 12" xfId="17655" hidden="1"/>
    <cellStyle name="Berechnung 2 12" xfId="17677" hidden="1"/>
    <cellStyle name="Berechnung 2 12" xfId="17712" hidden="1"/>
    <cellStyle name="Berechnung 2 12" xfId="17550" hidden="1"/>
    <cellStyle name="Berechnung 2 12" xfId="17761" hidden="1"/>
    <cellStyle name="Berechnung 2 12" xfId="17802" hidden="1"/>
    <cellStyle name="Berechnung 2 12" xfId="17824" hidden="1"/>
    <cellStyle name="Berechnung 2 12" xfId="17859" hidden="1"/>
    <cellStyle name="Berechnung 2 12" xfId="17386" hidden="1"/>
    <cellStyle name="Berechnung 2 12" xfId="17902" hidden="1"/>
    <cellStyle name="Berechnung 2 12" xfId="17943" hidden="1"/>
    <cellStyle name="Berechnung 2 12" xfId="17965" hidden="1"/>
    <cellStyle name="Berechnung 2 12" xfId="18000" hidden="1"/>
    <cellStyle name="Berechnung 2 12" xfId="18041" hidden="1"/>
    <cellStyle name="Berechnung 2 12" xfId="18119" hidden="1"/>
    <cellStyle name="Berechnung 2 12" xfId="18160" hidden="1"/>
    <cellStyle name="Berechnung 2 12" xfId="18182" hidden="1"/>
    <cellStyle name="Berechnung 2 12" xfId="18217" hidden="1"/>
    <cellStyle name="Berechnung 2 12" xfId="18273" hidden="1"/>
    <cellStyle name="Berechnung 2 12" xfId="18411" hidden="1"/>
    <cellStyle name="Berechnung 2 12" xfId="18452" hidden="1"/>
    <cellStyle name="Berechnung 2 12" xfId="18474" hidden="1"/>
    <cellStyle name="Berechnung 2 12" xfId="18509" hidden="1"/>
    <cellStyle name="Berechnung 2 12" xfId="18370" hidden="1"/>
    <cellStyle name="Berechnung 2 12" xfId="18553" hidden="1"/>
    <cellStyle name="Berechnung 2 12" xfId="18594" hidden="1"/>
    <cellStyle name="Berechnung 2 12" xfId="18616" hidden="1"/>
    <cellStyle name="Berechnung 2 12" xfId="18651" hidden="1"/>
    <cellStyle name="Berechnung 2 12" xfId="18898" hidden="1"/>
    <cellStyle name="Berechnung 2 12" xfId="19051" hidden="1"/>
    <cellStyle name="Berechnung 2 12" xfId="19092" hidden="1"/>
    <cellStyle name="Berechnung 2 12" xfId="19114" hidden="1"/>
    <cellStyle name="Berechnung 2 12" xfId="19149" hidden="1"/>
    <cellStyle name="Berechnung 2 12" xfId="19231" hidden="1"/>
    <cellStyle name="Berechnung 2 12" xfId="19421" hidden="1"/>
    <cellStyle name="Berechnung 2 12" xfId="19462" hidden="1"/>
    <cellStyle name="Berechnung 2 12" xfId="19484" hidden="1"/>
    <cellStyle name="Berechnung 2 12" xfId="19519" hidden="1"/>
    <cellStyle name="Berechnung 2 12" xfId="19357" hidden="1"/>
    <cellStyle name="Berechnung 2 12" xfId="19568" hidden="1"/>
    <cellStyle name="Berechnung 2 12" xfId="19609" hidden="1"/>
    <cellStyle name="Berechnung 2 12" xfId="19631" hidden="1"/>
    <cellStyle name="Berechnung 2 12" xfId="19666" hidden="1"/>
    <cellStyle name="Berechnung 2 12" xfId="19193" hidden="1"/>
    <cellStyle name="Berechnung 2 12" xfId="19709" hidden="1"/>
    <cellStyle name="Berechnung 2 12" xfId="19750" hidden="1"/>
    <cellStyle name="Berechnung 2 12" xfId="19772" hidden="1"/>
    <cellStyle name="Berechnung 2 12" xfId="19807" hidden="1"/>
    <cellStyle name="Berechnung 2 12" xfId="19848" hidden="1"/>
    <cellStyle name="Berechnung 2 12" xfId="19926" hidden="1"/>
    <cellStyle name="Berechnung 2 12" xfId="19967" hidden="1"/>
    <cellStyle name="Berechnung 2 12" xfId="19989" hidden="1"/>
    <cellStyle name="Berechnung 2 12" xfId="20024" hidden="1"/>
    <cellStyle name="Berechnung 2 12" xfId="20080" hidden="1"/>
    <cellStyle name="Berechnung 2 12" xfId="20218" hidden="1"/>
    <cellStyle name="Berechnung 2 12" xfId="20259" hidden="1"/>
    <cellStyle name="Berechnung 2 12" xfId="20281" hidden="1"/>
    <cellStyle name="Berechnung 2 12" xfId="20316" hidden="1"/>
    <cellStyle name="Berechnung 2 12" xfId="20177" hidden="1"/>
    <cellStyle name="Berechnung 2 12" xfId="20360" hidden="1"/>
    <cellStyle name="Berechnung 2 12" xfId="20401" hidden="1"/>
    <cellStyle name="Berechnung 2 12" xfId="20423" hidden="1"/>
    <cellStyle name="Berechnung 2 12" xfId="20458" hidden="1"/>
    <cellStyle name="Berechnung 2 12" xfId="20499" hidden="1"/>
    <cellStyle name="Berechnung 2 12" xfId="20577" hidden="1"/>
    <cellStyle name="Berechnung 2 12" xfId="20618" hidden="1"/>
    <cellStyle name="Berechnung 2 12" xfId="20640" hidden="1"/>
    <cellStyle name="Berechnung 2 12" xfId="20675" hidden="1"/>
    <cellStyle name="Berechnung 2 12" xfId="20741" hidden="1"/>
    <cellStyle name="Berechnung 2 12" xfId="20968" hidden="1"/>
    <cellStyle name="Berechnung 2 12" xfId="21009" hidden="1"/>
    <cellStyle name="Berechnung 2 12" xfId="21031" hidden="1"/>
    <cellStyle name="Berechnung 2 12" xfId="21066" hidden="1"/>
    <cellStyle name="Berechnung 2 12" xfId="21139" hidden="1"/>
    <cellStyle name="Berechnung 2 12" xfId="21277" hidden="1"/>
    <cellStyle name="Berechnung 2 12" xfId="21318" hidden="1"/>
    <cellStyle name="Berechnung 2 12" xfId="21340" hidden="1"/>
    <cellStyle name="Berechnung 2 12" xfId="21375" hidden="1"/>
    <cellStyle name="Berechnung 2 12" xfId="21236" hidden="1"/>
    <cellStyle name="Berechnung 2 12" xfId="21421" hidden="1"/>
    <cellStyle name="Berechnung 2 12" xfId="21462" hidden="1"/>
    <cellStyle name="Berechnung 2 12" xfId="21484" hidden="1"/>
    <cellStyle name="Berechnung 2 12" xfId="21519" hidden="1"/>
    <cellStyle name="Berechnung 2 12" xfId="20935" hidden="1"/>
    <cellStyle name="Berechnung 2 12" xfId="21578" hidden="1"/>
    <cellStyle name="Berechnung 2 12" xfId="21619" hidden="1"/>
    <cellStyle name="Berechnung 2 12" xfId="21641" hidden="1"/>
    <cellStyle name="Berechnung 2 12" xfId="21676" hidden="1"/>
    <cellStyle name="Berechnung 2 12" xfId="21757" hidden="1"/>
    <cellStyle name="Berechnung 2 12" xfId="21948" hidden="1"/>
    <cellStyle name="Berechnung 2 12" xfId="21989" hidden="1"/>
    <cellStyle name="Berechnung 2 12" xfId="22011" hidden="1"/>
    <cellStyle name="Berechnung 2 12" xfId="22046" hidden="1"/>
    <cellStyle name="Berechnung 2 12" xfId="21883" hidden="1"/>
    <cellStyle name="Berechnung 2 12" xfId="22097" hidden="1"/>
    <cellStyle name="Berechnung 2 12" xfId="22138" hidden="1"/>
    <cellStyle name="Berechnung 2 12" xfId="22160" hidden="1"/>
    <cellStyle name="Berechnung 2 12" xfId="22195" hidden="1"/>
    <cellStyle name="Berechnung 2 12" xfId="21719" hidden="1"/>
    <cellStyle name="Berechnung 2 12" xfId="22240" hidden="1"/>
    <cellStyle name="Berechnung 2 12" xfId="22281" hidden="1"/>
    <cellStyle name="Berechnung 2 12" xfId="22303" hidden="1"/>
    <cellStyle name="Berechnung 2 12" xfId="22338" hidden="1"/>
    <cellStyle name="Berechnung 2 12" xfId="22381" hidden="1"/>
    <cellStyle name="Berechnung 2 12" xfId="22459" hidden="1"/>
    <cellStyle name="Berechnung 2 12" xfId="22500" hidden="1"/>
    <cellStyle name="Berechnung 2 12" xfId="22522" hidden="1"/>
    <cellStyle name="Berechnung 2 12" xfId="22557" hidden="1"/>
    <cellStyle name="Berechnung 2 12" xfId="22613" hidden="1"/>
    <cellStyle name="Berechnung 2 12" xfId="22751" hidden="1"/>
    <cellStyle name="Berechnung 2 12" xfId="22792" hidden="1"/>
    <cellStyle name="Berechnung 2 12" xfId="22814" hidden="1"/>
    <cellStyle name="Berechnung 2 12" xfId="22849" hidden="1"/>
    <cellStyle name="Berechnung 2 12" xfId="22710" hidden="1"/>
    <cellStyle name="Berechnung 2 12" xfId="22893" hidden="1"/>
    <cellStyle name="Berechnung 2 12" xfId="22934" hidden="1"/>
    <cellStyle name="Berechnung 2 12" xfId="22956" hidden="1"/>
    <cellStyle name="Berechnung 2 12" xfId="22991" hidden="1"/>
    <cellStyle name="Berechnung 2 12" xfId="20716" hidden="1"/>
    <cellStyle name="Berechnung 2 12" xfId="23033" hidden="1"/>
    <cellStyle name="Berechnung 2 12" xfId="23074" hidden="1"/>
    <cellStyle name="Berechnung 2 12" xfId="23096" hidden="1"/>
    <cellStyle name="Berechnung 2 12" xfId="23131" hidden="1"/>
    <cellStyle name="Berechnung 2 12" xfId="23210" hidden="1"/>
    <cellStyle name="Berechnung 2 12" xfId="23400" hidden="1"/>
    <cellStyle name="Berechnung 2 12" xfId="23441" hidden="1"/>
    <cellStyle name="Berechnung 2 12" xfId="23463" hidden="1"/>
    <cellStyle name="Berechnung 2 12" xfId="23498" hidden="1"/>
    <cellStyle name="Berechnung 2 12" xfId="23336" hidden="1"/>
    <cellStyle name="Berechnung 2 12" xfId="23549" hidden="1"/>
    <cellStyle name="Berechnung 2 12" xfId="23590" hidden="1"/>
    <cellStyle name="Berechnung 2 12" xfId="23612" hidden="1"/>
    <cellStyle name="Berechnung 2 12" xfId="23647" hidden="1"/>
    <cellStyle name="Berechnung 2 12" xfId="23172" hidden="1"/>
    <cellStyle name="Berechnung 2 12" xfId="23692" hidden="1"/>
    <cellStyle name="Berechnung 2 12" xfId="23733" hidden="1"/>
    <cellStyle name="Berechnung 2 12" xfId="23755" hidden="1"/>
    <cellStyle name="Berechnung 2 12" xfId="23790" hidden="1"/>
    <cellStyle name="Berechnung 2 12" xfId="23832" hidden="1"/>
    <cellStyle name="Berechnung 2 12" xfId="23910" hidden="1"/>
    <cellStyle name="Berechnung 2 12" xfId="23951" hidden="1"/>
    <cellStyle name="Berechnung 2 12" xfId="23973" hidden="1"/>
    <cellStyle name="Berechnung 2 12" xfId="24008" hidden="1"/>
    <cellStyle name="Berechnung 2 12" xfId="24064" hidden="1"/>
    <cellStyle name="Berechnung 2 12" xfId="24202" hidden="1"/>
    <cellStyle name="Berechnung 2 12" xfId="24243" hidden="1"/>
    <cellStyle name="Berechnung 2 12" xfId="24265" hidden="1"/>
    <cellStyle name="Berechnung 2 12" xfId="24300" hidden="1"/>
    <cellStyle name="Berechnung 2 12" xfId="24161" hidden="1"/>
    <cellStyle name="Berechnung 2 12" xfId="24344" hidden="1"/>
    <cellStyle name="Berechnung 2 12" xfId="24385" hidden="1"/>
    <cellStyle name="Berechnung 2 12" xfId="24407" hidden="1"/>
    <cellStyle name="Berechnung 2 12" xfId="24442" hidden="1"/>
    <cellStyle name="Berechnung 2 12" xfId="20881" hidden="1"/>
    <cellStyle name="Berechnung 2 12" xfId="24484" hidden="1"/>
    <cellStyle name="Berechnung 2 12" xfId="24525" hidden="1"/>
    <cellStyle name="Berechnung 2 12" xfId="24547" hidden="1"/>
    <cellStyle name="Berechnung 2 12" xfId="24582" hidden="1"/>
    <cellStyle name="Berechnung 2 12" xfId="24657" hidden="1"/>
    <cellStyle name="Berechnung 2 12" xfId="24847" hidden="1"/>
    <cellStyle name="Berechnung 2 12" xfId="24888" hidden="1"/>
    <cellStyle name="Berechnung 2 12" xfId="24910" hidden="1"/>
    <cellStyle name="Berechnung 2 12" xfId="24945" hidden="1"/>
    <cellStyle name="Berechnung 2 12" xfId="24783" hidden="1"/>
    <cellStyle name="Berechnung 2 12" xfId="24994" hidden="1"/>
    <cellStyle name="Berechnung 2 12" xfId="25035" hidden="1"/>
    <cellStyle name="Berechnung 2 12" xfId="25057" hidden="1"/>
    <cellStyle name="Berechnung 2 12" xfId="25092" hidden="1"/>
    <cellStyle name="Berechnung 2 12" xfId="24619" hidden="1"/>
    <cellStyle name="Berechnung 2 12" xfId="25135" hidden="1"/>
    <cellStyle name="Berechnung 2 12" xfId="25176" hidden="1"/>
    <cellStyle name="Berechnung 2 12" xfId="25198" hidden="1"/>
    <cellStyle name="Berechnung 2 12" xfId="25233" hidden="1"/>
    <cellStyle name="Berechnung 2 12" xfId="25274" hidden="1"/>
    <cellStyle name="Berechnung 2 12" xfId="25352" hidden="1"/>
    <cellStyle name="Berechnung 2 12" xfId="25393" hidden="1"/>
    <cellStyle name="Berechnung 2 12" xfId="25415" hidden="1"/>
    <cellStyle name="Berechnung 2 12" xfId="25450" hidden="1"/>
    <cellStyle name="Berechnung 2 12" xfId="25506" hidden="1"/>
    <cellStyle name="Berechnung 2 12" xfId="25644" hidden="1"/>
    <cellStyle name="Berechnung 2 12" xfId="25685" hidden="1"/>
    <cellStyle name="Berechnung 2 12" xfId="25707" hidden="1"/>
    <cellStyle name="Berechnung 2 12" xfId="25742" hidden="1"/>
    <cellStyle name="Berechnung 2 12" xfId="25603" hidden="1"/>
    <cellStyle name="Berechnung 2 12" xfId="25786" hidden="1"/>
    <cellStyle name="Berechnung 2 12" xfId="25827" hidden="1"/>
    <cellStyle name="Berechnung 2 12" xfId="25849" hidden="1"/>
    <cellStyle name="Berechnung 2 12" xfId="25884" hidden="1"/>
    <cellStyle name="Berechnung 2 12" xfId="25927" hidden="1"/>
    <cellStyle name="Berechnung 2 12" xfId="26079" hidden="1"/>
    <cellStyle name="Berechnung 2 12" xfId="26120" hidden="1"/>
    <cellStyle name="Berechnung 2 12" xfId="26142" hidden="1"/>
    <cellStyle name="Berechnung 2 12" xfId="26177" hidden="1"/>
    <cellStyle name="Berechnung 2 12" xfId="26253" hidden="1"/>
    <cellStyle name="Berechnung 2 12" xfId="26443" hidden="1"/>
    <cellStyle name="Berechnung 2 12" xfId="26484" hidden="1"/>
    <cellStyle name="Berechnung 2 12" xfId="26506" hidden="1"/>
    <cellStyle name="Berechnung 2 12" xfId="26541" hidden="1"/>
    <cellStyle name="Berechnung 2 12" xfId="26379" hidden="1"/>
    <cellStyle name="Berechnung 2 12" xfId="26590" hidden="1"/>
    <cellStyle name="Berechnung 2 12" xfId="26631" hidden="1"/>
    <cellStyle name="Berechnung 2 12" xfId="26653" hidden="1"/>
    <cellStyle name="Berechnung 2 12" xfId="26688" hidden="1"/>
    <cellStyle name="Berechnung 2 12" xfId="26215" hidden="1"/>
    <cellStyle name="Berechnung 2 12" xfId="26731" hidden="1"/>
    <cellStyle name="Berechnung 2 12" xfId="26772" hidden="1"/>
    <cellStyle name="Berechnung 2 12" xfId="26794" hidden="1"/>
    <cellStyle name="Berechnung 2 12" xfId="26829" hidden="1"/>
    <cellStyle name="Berechnung 2 12" xfId="26870" hidden="1"/>
    <cellStyle name="Berechnung 2 12" xfId="26948" hidden="1"/>
    <cellStyle name="Berechnung 2 12" xfId="26989" hidden="1"/>
    <cellStyle name="Berechnung 2 12" xfId="27011" hidden="1"/>
    <cellStyle name="Berechnung 2 12" xfId="27046" hidden="1"/>
    <cellStyle name="Berechnung 2 12" xfId="27102" hidden="1"/>
    <cellStyle name="Berechnung 2 12" xfId="27240" hidden="1"/>
    <cellStyle name="Berechnung 2 12" xfId="27281" hidden="1"/>
    <cellStyle name="Berechnung 2 12" xfId="27303" hidden="1"/>
    <cellStyle name="Berechnung 2 12" xfId="27338" hidden="1"/>
    <cellStyle name="Berechnung 2 12" xfId="27199" hidden="1"/>
    <cellStyle name="Berechnung 2 12" xfId="27382" hidden="1"/>
    <cellStyle name="Berechnung 2 12" xfId="27423" hidden="1"/>
    <cellStyle name="Berechnung 2 12" xfId="27445" hidden="1"/>
    <cellStyle name="Berechnung 2 12" xfId="27480" hidden="1"/>
    <cellStyle name="Berechnung 2 12" xfId="26051" hidden="1"/>
    <cellStyle name="Berechnung 2 12" xfId="27522" hidden="1"/>
    <cellStyle name="Berechnung 2 12" xfId="27563" hidden="1"/>
    <cellStyle name="Berechnung 2 12" xfId="27585" hidden="1"/>
    <cellStyle name="Berechnung 2 12" xfId="27620" hidden="1"/>
    <cellStyle name="Berechnung 2 12" xfId="27695" hidden="1"/>
    <cellStyle name="Berechnung 2 12" xfId="27885" hidden="1"/>
    <cellStyle name="Berechnung 2 12" xfId="27926" hidden="1"/>
    <cellStyle name="Berechnung 2 12" xfId="27948" hidden="1"/>
    <cellStyle name="Berechnung 2 12" xfId="27983" hidden="1"/>
    <cellStyle name="Berechnung 2 12" xfId="27821" hidden="1"/>
    <cellStyle name="Berechnung 2 12" xfId="28032" hidden="1"/>
    <cellStyle name="Berechnung 2 12" xfId="28073" hidden="1"/>
    <cellStyle name="Berechnung 2 12" xfId="28095" hidden="1"/>
    <cellStyle name="Berechnung 2 12" xfId="28130" hidden="1"/>
    <cellStyle name="Berechnung 2 12" xfId="27657" hidden="1"/>
    <cellStyle name="Berechnung 2 12" xfId="28173" hidden="1"/>
    <cellStyle name="Berechnung 2 12" xfId="28214" hidden="1"/>
    <cellStyle name="Berechnung 2 12" xfId="28236" hidden="1"/>
    <cellStyle name="Berechnung 2 12" xfId="28271" hidden="1"/>
    <cellStyle name="Berechnung 2 12" xfId="28312" hidden="1"/>
    <cellStyle name="Berechnung 2 12" xfId="28390" hidden="1"/>
    <cellStyle name="Berechnung 2 12" xfId="28431" hidden="1"/>
    <cellStyle name="Berechnung 2 12" xfId="28453" hidden="1"/>
    <cellStyle name="Berechnung 2 12" xfId="28488" hidden="1"/>
    <cellStyle name="Berechnung 2 12" xfId="28544" hidden="1"/>
    <cellStyle name="Berechnung 2 12" xfId="28682" hidden="1"/>
    <cellStyle name="Berechnung 2 12" xfId="28723" hidden="1"/>
    <cellStyle name="Berechnung 2 12" xfId="28745" hidden="1"/>
    <cellStyle name="Berechnung 2 12" xfId="28780" hidden="1"/>
    <cellStyle name="Berechnung 2 12" xfId="28641" hidden="1"/>
    <cellStyle name="Berechnung 2 12" xfId="28824" hidden="1"/>
    <cellStyle name="Berechnung 2 12" xfId="28865" hidden="1"/>
    <cellStyle name="Berechnung 2 12" xfId="28887" hidden="1"/>
    <cellStyle name="Berechnung 2 12" xfId="28922" hidden="1"/>
    <cellStyle name="Berechnung 2 12" xfId="28964" hidden="1"/>
    <cellStyle name="Berechnung 2 12" xfId="29042" hidden="1"/>
    <cellStyle name="Berechnung 2 12" xfId="29083" hidden="1"/>
    <cellStyle name="Berechnung 2 12" xfId="29105" hidden="1"/>
    <cellStyle name="Berechnung 2 12" xfId="29140" hidden="1"/>
    <cellStyle name="Berechnung 2 12" xfId="29215" hidden="1"/>
    <cellStyle name="Berechnung 2 12" xfId="29405" hidden="1"/>
    <cellStyle name="Berechnung 2 12" xfId="29446" hidden="1"/>
    <cellStyle name="Berechnung 2 12" xfId="29468" hidden="1"/>
    <cellStyle name="Berechnung 2 12" xfId="29503" hidden="1"/>
    <cellStyle name="Berechnung 2 12" xfId="29341" hidden="1"/>
    <cellStyle name="Berechnung 2 12" xfId="29552" hidden="1"/>
    <cellStyle name="Berechnung 2 12" xfId="29593" hidden="1"/>
    <cellStyle name="Berechnung 2 12" xfId="29615" hidden="1"/>
    <cellStyle name="Berechnung 2 12" xfId="29650" hidden="1"/>
    <cellStyle name="Berechnung 2 12" xfId="29177" hidden="1"/>
    <cellStyle name="Berechnung 2 12" xfId="29693" hidden="1"/>
    <cellStyle name="Berechnung 2 12" xfId="29734" hidden="1"/>
    <cellStyle name="Berechnung 2 12" xfId="29756" hidden="1"/>
    <cellStyle name="Berechnung 2 12" xfId="29791" hidden="1"/>
    <cellStyle name="Berechnung 2 12" xfId="29832" hidden="1"/>
    <cellStyle name="Berechnung 2 12" xfId="29910" hidden="1"/>
    <cellStyle name="Berechnung 2 12" xfId="29951" hidden="1"/>
    <cellStyle name="Berechnung 2 12" xfId="29973" hidden="1"/>
    <cellStyle name="Berechnung 2 12" xfId="30008" hidden="1"/>
    <cellStyle name="Berechnung 2 12" xfId="30064" hidden="1"/>
    <cellStyle name="Berechnung 2 12" xfId="30202" hidden="1"/>
    <cellStyle name="Berechnung 2 12" xfId="30243" hidden="1"/>
    <cellStyle name="Berechnung 2 12" xfId="30265" hidden="1"/>
    <cellStyle name="Berechnung 2 12" xfId="30300" hidden="1"/>
    <cellStyle name="Berechnung 2 12" xfId="30161" hidden="1"/>
    <cellStyle name="Berechnung 2 12" xfId="30344" hidden="1"/>
    <cellStyle name="Berechnung 2 12" xfId="30385" hidden="1"/>
    <cellStyle name="Berechnung 2 12" xfId="30407" hidden="1"/>
    <cellStyle name="Berechnung 2 12" xfId="30442" hidden="1"/>
    <cellStyle name="Berechnung 2 12" xfId="30483" hidden="1"/>
    <cellStyle name="Berechnung 2 12" xfId="30561" hidden="1"/>
    <cellStyle name="Berechnung 2 12" xfId="30602" hidden="1"/>
    <cellStyle name="Berechnung 2 12" xfId="30624" hidden="1"/>
    <cellStyle name="Berechnung 2 12" xfId="30659" hidden="1"/>
    <cellStyle name="Berechnung 2 12" xfId="30725" hidden="1"/>
    <cellStyle name="Berechnung 2 12" xfId="30952" hidden="1"/>
    <cellStyle name="Berechnung 2 12" xfId="30993" hidden="1"/>
    <cellStyle name="Berechnung 2 12" xfId="31015" hidden="1"/>
    <cellStyle name="Berechnung 2 12" xfId="31050" hidden="1"/>
    <cellStyle name="Berechnung 2 12" xfId="31123" hidden="1"/>
    <cellStyle name="Berechnung 2 12" xfId="31261" hidden="1"/>
    <cellStyle name="Berechnung 2 12" xfId="31302" hidden="1"/>
    <cellStyle name="Berechnung 2 12" xfId="31324" hidden="1"/>
    <cellStyle name="Berechnung 2 12" xfId="31359" hidden="1"/>
    <cellStyle name="Berechnung 2 12" xfId="31220" hidden="1"/>
    <cellStyle name="Berechnung 2 12" xfId="31405" hidden="1"/>
    <cellStyle name="Berechnung 2 12" xfId="31446" hidden="1"/>
    <cellStyle name="Berechnung 2 12" xfId="31468" hidden="1"/>
    <cellStyle name="Berechnung 2 12" xfId="31503" hidden="1"/>
    <cellStyle name="Berechnung 2 12" xfId="30919" hidden="1"/>
    <cellStyle name="Berechnung 2 12" xfId="31562" hidden="1"/>
    <cellStyle name="Berechnung 2 12" xfId="31603" hidden="1"/>
    <cellStyle name="Berechnung 2 12" xfId="31625" hidden="1"/>
    <cellStyle name="Berechnung 2 12" xfId="31660" hidden="1"/>
    <cellStyle name="Berechnung 2 12" xfId="31741" hidden="1"/>
    <cellStyle name="Berechnung 2 12" xfId="31932" hidden="1"/>
    <cellStyle name="Berechnung 2 12" xfId="31973" hidden="1"/>
    <cellStyle name="Berechnung 2 12" xfId="31995" hidden="1"/>
    <cellStyle name="Berechnung 2 12" xfId="32030" hidden="1"/>
    <cellStyle name="Berechnung 2 12" xfId="31867" hidden="1"/>
    <cellStyle name="Berechnung 2 12" xfId="32081" hidden="1"/>
    <cellStyle name="Berechnung 2 12" xfId="32122" hidden="1"/>
    <cellStyle name="Berechnung 2 12" xfId="32144" hidden="1"/>
    <cellStyle name="Berechnung 2 12" xfId="32179" hidden="1"/>
    <cellStyle name="Berechnung 2 12" xfId="31703" hidden="1"/>
    <cellStyle name="Berechnung 2 12" xfId="32224" hidden="1"/>
    <cellStyle name="Berechnung 2 12" xfId="32265" hidden="1"/>
    <cellStyle name="Berechnung 2 12" xfId="32287" hidden="1"/>
    <cellStyle name="Berechnung 2 12" xfId="32322" hidden="1"/>
    <cellStyle name="Berechnung 2 12" xfId="32365" hidden="1"/>
    <cellStyle name="Berechnung 2 12" xfId="32443" hidden="1"/>
    <cellStyle name="Berechnung 2 12" xfId="32484" hidden="1"/>
    <cellStyle name="Berechnung 2 12" xfId="32506" hidden="1"/>
    <cellStyle name="Berechnung 2 12" xfId="32541" hidden="1"/>
    <cellStyle name="Berechnung 2 12" xfId="32597" hidden="1"/>
    <cellStyle name="Berechnung 2 12" xfId="32735" hidden="1"/>
    <cellStyle name="Berechnung 2 12" xfId="32776" hidden="1"/>
    <cellStyle name="Berechnung 2 12" xfId="32798" hidden="1"/>
    <cellStyle name="Berechnung 2 12" xfId="32833" hidden="1"/>
    <cellStyle name="Berechnung 2 12" xfId="32694" hidden="1"/>
    <cellStyle name="Berechnung 2 12" xfId="32877" hidden="1"/>
    <cellStyle name="Berechnung 2 12" xfId="32918" hidden="1"/>
    <cellStyle name="Berechnung 2 12" xfId="32940" hidden="1"/>
    <cellStyle name="Berechnung 2 12" xfId="32975" hidden="1"/>
    <cellStyle name="Berechnung 2 12" xfId="30700" hidden="1"/>
    <cellStyle name="Berechnung 2 12" xfId="33017" hidden="1"/>
    <cellStyle name="Berechnung 2 12" xfId="33058" hidden="1"/>
    <cellStyle name="Berechnung 2 12" xfId="33080" hidden="1"/>
    <cellStyle name="Berechnung 2 12" xfId="33115" hidden="1"/>
    <cellStyle name="Berechnung 2 12" xfId="33193" hidden="1"/>
    <cellStyle name="Berechnung 2 12" xfId="33383" hidden="1"/>
    <cellStyle name="Berechnung 2 12" xfId="33424" hidden="1"/>
    <cellStyle name="Berechnung 2 12" xfId="33446" hidden="1"/>
    <cellStyle name="Berechnung 2 12" xfId="33481" hidden="1"/>
    <cellStyle name="Berechnung 2 12" xfId="33319" hidden="1"/>
    <cellStyle name="Berechnung 2 12" xfId="33532" hidden="1"/>
    <cellStyle name="Berechnung 2 12" xfId="33573" hidden="1"/>
    <cellStyle name="Berechnung 2 12" xfId="33595" hidden="1"/>
    <cellStyle name="Berechnung 2 12" xfId="33630" hidden="1"/>
    <cellStyle name="Berechnung 2 12" xfId="33155" hidden="1"/>
    <cellStyle name="Berechnung 2 12" xfId="33675" hidden="1"/>
    <cellStyle name="Berechnung 2 12" xfId="33716" hidden="1"/>
    <cellStyle name="Berechnung 2 12" xfId="33738" hidden="1"/>
    <cellStyle name="Berechnung 2 12" xfId="33773" hidden="1"/>
    <cellStyle name="Berechnung 2 12" xfId="33815" hidden="1"/>
    <cellStyle name="Berechnung 2 12" xfId="33893" hidden="1"/>
    <cellStyle name="Berechnung 2 12" xfId="33934" hidden="1"/>
    <cellStyle name="Berechnung 2 12" xfId="33956" hidden="1"/>
    <cellStyle name="Berechnung 2 12" xfId="33991" hidden="1"/>
    <cellStyle name="Berechnung 2 12" xfId="34047" hidden="1"/>
    <cellStyle name="Berechnung 2 12" xfId="34185" hidden="1"/>
    <cellStyle name="Berechnung 2 12" xfId="34226" hidden="1"/>
    <cellStyle name="Berechnung 2 12" xfId="34248" hidden="1"/>
    <cellStyle name="Berechnung 2 12" xfId="34283" hidden="1"/>
    <cellStyle name="Berechnung 2 12" xfId="34144" hidden="1"/>
    <cellStyle name="Berechnung 2 12" xfId="34327" hidden="1"/>
    <cellStyle name="Berechnung 2 12" xfId="34368" hidden="1"/>
    <cellStyle name="Berechnung 2 12" xfId="34390" hidden="1"/>
    <cellStyle name="Berechnung 2 12" xfId="34425" hidden="1"/>
    <cellStyle name="Berechnung 2 12" xfId="30865" hidden="1"/>
    <cellStyle name="Berechnung 2 12" xfId="34467" hidden="1"/>
    <cellStyle name="Berechnung 2 12" xfId="34508" hidden="1"/>
    <cellStyle name="Berechnung 2 12" xfId="34530" hidden="1"/>
    <cellStyle name="Berechnung 2 12" xfId="34565" hidden="1"/>
    <cellStyle name="Berechnung 2 12" xfId="34640" hidden="1"/>
    <cellStyle name="Berechnung 2 12" xfId="34830" hidden="1"/>
    <cellStyle name="Berechnung 2 12" xfId="34871" hidden="1"/>
    <cellStyle name="Berechnung 2 12" xfId="34893" hidden="1"/>
    <cellStyle name="Berechnung 2 12" xfId="34928" hidden="1"/>
    <cellStyle name="Berechnung 2 12" xfId="34766" hidden="1"/>
    <cellStyle name="Berechnung 2 12" xfId="34977" hidden="1"/>
    <cellStyle name="Berechnung 2 12" xfId="35018" hidden="1"/>
    <cellStyle name="Berechnung 2 12" xfId="35040" hidden="1"/>
    <cellStyle name="Berechnung 2 12" xfId="35075" hidden="1"/>
    <cellStyle name="Berechnung 2 12" xfId="34602" hidden="1"/>
    <cellStyle name="Berechnung 2 12" xfId="35118" hidden="1"/>
    <cellStyle name="Berechnung 2 12" xfId="35159" hidden="1"/>
    <cellStyle name="Berechnung 2 12" xfId="35181" hidden="1"/>
    <cellStyle name="Berechnung 2 12" xfId="35216" hidden="1"/>
    <cellStyle name="Berechnung 2 12" xfId="35257" hidden="1"/>
    <cellStyle name="Berechnung 2 12" xfId="35335" hidden="1"/>
    <cellStyle name="Berechnung 2 12" xfId="35376" hidden="1"/>
    <cellStyle name="Berechnung 2 12" xfId="35398" hidden="1"/>
    <cellStyle name="Berechnung 2 12" xfId="35433" hidden="1"/>
    <cellStyle name="Berechnung 2 12" xfId="35489" hidden="1"/>
    <cellStyle name="Berechnung 2 12" xfId="35627" hidden="1"/>
    <cellStyle name="Berechnung 2 12" xfId="35668" hidden="1"/>
    <cellStyle name="Berechnung 2 12" xfId="35690" hidden="1"/>
    <cellStyle name="Berechnung 2 12" xfId="35725" hidden="1"/>
    <cellStyle name="Berechnung 2 12" xfId="35586" hidden="1"/>
    <cellStyle name="Berechnung 2 12" xfId="35769" hidden="1"/>
    <cellStyle name="Berechnung 2 12" xfId="35810" hidden="1"/>
    <cellStyle name="Berechnung 2 12" xfId="35832" hidden="1"/>
    <cellStyle name="Berechnung 2 12" xfId="35867" hidden="1"/>
    <cellStyle name="Berechnung 2 12" xfId="35910" hidden="1"/>
    <cellStyle name="Berechnung 2 12" xfId="36062" hidden="1"/>
    <cellStyle name="Berechnung 2 12" xfId="36103" hidden="1"/>
    <cellStyle name="Berechnung 2 12" xfId="36125" hidden="1"/>
    <cellStyle name="Berechnung 2 12" xfId="36160" hidden="1"/>
    <cellStyle name="Berechnung 2 12" xfId="36236" hidden="1"/>
    <cellStyle name="Berechnung 2 12" xfId="36426" hidden="1"/>
    <cellStyle name="Berechnung 2 12" xfId="36467" hidden="1"/>
    <cellStyle name="Berechnung 2 12" xfId="36489" hidden="1"/>
    <cellStyle name="Berechnung 2 12" xfId="36524" hidden="1"/>
    <cellStyle name="Berechnung 2 12" xfId="36362" hidden="1"/>
    <cellStyle name="Berechnung 2 12" xfId="36573" hidden="1"/>
    <cellStyle name="Berechnung 2 12" xfId="36614" hidden="1"/>
    <cellStyle name="Berechnung 2 12" xfId="36636" hidden="1"/>
    <cellStyle name="Berechnung 2 12" xfId="36671" hidden="1"/>
    <cellStyle name="Berechnung 2 12" xfId="36198" hidden="1"/>
    <cellStyle name="Berechnung 2 12" xfId="36714" hidden="1"/>
    <cellStyle name="Berechnung 2 12" xfId="36755" hidden="1"/>
    <cellStyle name="Berechnung 2 12" xfId="36777" hidden="1"/>
    <cellStyle name="Berechnung 2 12" xfId="36812" hidden="1"/>
    <cellStyle name="Berechnung 2 12" xfId="36853" hidden="1"/>
    <cellStyle name="Berechnung 2 12" xfId="36931" hidden="1"/>
    <cellStyle name="Berechnung 2 12" xfId="36972" hidden="1"/>
    <cellStyle name="Berechnung 2 12" xfId="36994" hidden="1"/>
    <cellStyle name="Berechnung 2 12" xfId="37029" hidden="1"/>
    <cellStyle name="Berechnung 2 12" xfId="37085" hidden="1"/>
    <cellStyle name="Berechnung 2 12" xfId="37223" hidden="1"/>
    <cellStyle name="Berechnung 2 12" xfId="37264" hidden="1"/>
    <cellStyle name="Berechnung 2 12" xfId="37286" hidden="1"/>
    <cellStyle name="Berechnung 2 12" xfId="37321" hidden="1"/>
    <cellStyle name="Berechnung 2 12" xfId="37182" hidden="1"/>
    <cellStyle name="Berechnung 2 12" xfId="37365" hidden="1"/>
    <cellStyle name="Berechnung 2 12" xfId="37406" hidden="1"/>
    <cellStyle name="Berechnung 2 12" xfId="37428" hidden="1"/>
    <cellStyle name="Berechnung 2 12" xfId="37463" hidden="1"/>
    <cellStyle name="Berechnung 2 12" xfId="36034" hidden="1"/>
    <cellStyle name="Berechnung 2 12" xfId="37505" hidden="1"/>
    <cellStyle name="Berechnung 2 12" xfId="37546" hidden="1"/>
    <cellStyle name="Berechnung 2 12" xfId="37568" hidden="1"/>
    <cellStyle name="Berechnung 2 12" xfId="37603" hidden="1"/>
    <cellStyle name="Berechnung 2 12" xfId="37678" hidden="1"/>
    <cellStyle name="Berechnung 2 12" xfId="37868" hidden="1"/>
    <cellStyle name="Berechnung 2 12" xfId="37909" hidden="1"/>
    <cellStyle name="Berechnung 2 12" xfId="37931" hidden="1"/>
    <cellStyle name="Berechnung 2 12" xfId="37966" hidden="1"/>
    <cellStyle name="Berechnung 2 12" xfId="37804" hidden="1"/>
    <cellStyle name="Berechnung 2 12" xfId="38015" hidden="1"/>
    <cellStyle name="Berechnung 2 12" xfId="38056" hidden="1"/>
    <cellStyle name="Berechnung 2 12" xfId="38078" hidden="1"/>
    <cellStyle name="Berechnung 2 12" xfId="38113" hidden="1"/>
    <cellStyle name="Berechnung 2 12" xfId="37640" hidden="1"/>
    <cellStyle name="Berechnung 2 12" xfId="38156" hidden="1"/>
    <cellStyle name="Berechnung 2 12" xfId="38197" hidden="1"/>
    <cellStyle name="Berechnung 2 12" xfId="38219" hidden="1"/>
    <cellStyle name="Berechnung 2 12" xfId="38254" hidden="1"/>
    <cellStyle name="Berechnung 2 12" xfId="38295" hidden="1"/>
    <cellStyle name="Berechnung 2 12" xfId="38373" hidden="1"/>
    <cellStyle name="Berechnung 2 12" xfId="38414" hidden="1"/>
    <cellStyle name="Berechnung 2 12" xfId="38436" hidden="1"/>
    <cellStyle name="Berechnung 2 12" xfId="38471" hidden="1"/>
    <cellStyle name="Berechnung 2 12" xfId="38527" hidden="1"/>
    <cellStyle name="Berechnung 2 12" xfId="38665" hidden="1"/>
    <cellStyle name="Berechnung 2 12" xfId="38706" hidden="1"/>
    <cellStyle name="Berechnung 2 12" xfId="38728" hidden="1"/>
    <cellStyle name="Berechnung 2 12" xfId="38763" hidden="1"/>
    <cellStyle name="Berechnung 2 12" xfId="38624" hidden="1"/>
    <cellStyle name="Berechnung 2 12" xfId="38807" hidden="1"/>
    <cellStyle name="Berechnung 2 12" xfId="38848" hidden="1"/>
    <cellStyle name="Berechnung 2 12" xfId="38870" hidden="1"/>
    <cellStyle name="Berechnung 2 12" xfId="38905" hidden="1"/>
    <cellStyle name="Berechnung 2 12" xfId="38950" hidden="1"/>
    <cellStyle name="Berechnung 2 12" xfId="39045" hidden="1"/>
    <cellStyle name="Berechnung 2 12" xfId="39086" hidden="1"/>
    <cellStyle name="Berechnung 2 12" xfId="39108" hidden="1"/>
    <cellStyle name="Berechnung 2 12" xfId="39143" hidden="1"/>
    <cellStyle name="Berechnung 2 12" xfId="39218" hidden="1"/>
    <cellStyle name="Berechnung 2 12" xfId="39408" hidden="1"/>
    <cellStyle name="Berechnung 2 12" xfId="39449" hidden="1"/>
    <cellStyle name="Berechnung 2 12" xfId="39471" hidden="1"/>
    <cellStyle name="Berechnung 2 12" xfId="39506" hidden="1"/>
    <cellStyle name="Berechnung 2 12" xfId="39344" hidden="1"/>
    <cellStyle name="Berechnung 2 12" xfId="39555" hidden="1"/>
    <cellStyle name="Berechnung 2 12" xfId="39596" hidden="1"/>
    <cellStyle name="Berechnung 2 12" xfId="39618" hidden="1"/>
    <cellStyle name="Berechnung 2 12" xfId="39653" hidden="1"/>
    <cellStyle name="Berechnung 2 12" xfId="39180" hidden="1"/>
    <cellStyle name="Berechnung 2 12" xfId="39696" hidden="1"/>
    <cellStyle name="Berechnung 2 12" xfId="39737" hidden="1"/>
    <cellStyle name="Berechnung 2 12" xfId="39759" hidden="1"/>
    <cellStyle name="Berechnung 2 12" xfId="39794" hidden="1"/>
    <cellStyle name="Berechnung 2 12" xfId="39835" hidden="1"/>
    <cellStyle name="Berechnung 2 12" xfId="39913" hidden="1"/>
    <cellStyle name="Berechnung 2 12" xfId="39954" hidden="1"/>
    <cellStyle name="Berechnung 2 12" xfId="39976" hidden="1"/>
    <cellStyle name="Berechnung 2 12" xfId="40011" hidden="1"/>
    <cellStyle name="Berechnung 2 12" xfId="40067" hidden="1"/>
    <cellStyle name="Berechnung 2 12" xfId="40205" hidden="1"/>
    <cellStyle name="Berechnung 2 12" xfId="40246" hidden="1"/>
    <cellStyle name="Berechnung 2 12" xfId="40268" hidden="1"/>
    <cellStyle name="Berechnung 2 12" xfId="40303" hidden="1"/>
    <cellStyle name="Berechnung 2 12" xfId="40164" hidden="1"/>
    <cellStyle name="Berechnung 2 12" xfId="40347" hidden="1"/>
    <cellStyle name="Berechnung 2 12" xfId="40388" hidden="1"/>
    <cellStyle name="Berechnung 2 12" xfId="40410" hidden="1"/>
    <cellStyle name="Berechnung 2 12" xfId="40445" hidden="1"/>
    <cellStyle name="Berechnung 2 12" xfId="40486" hidden="1"/>
    <cellStyle name="Berechnung 2 12" xfId="40564" hidden="1"/>
    <cellStyle name="Berechnung 2 12" xfId="40605" hidden="1"/>
    <cellStyle name="Berechnung 2 12" xfId="40627" hidden="1"/>
    <cellStyle name="Berechnung 2 12" xfId="40662" hidden="1"/>
    <cellStyle name="Berechnung 2 12" xfId="40728" hidden="1"/>
    <cellStyle name="Berechnung 2 12" xfId="40955" hidden="1"/>
    <cellStyle name="Berechnung 2 12" xfId="40996" hidden="1"/>
    <cellStyle name="Berechnung 2 12" xfId="41018" hidden="1"/>
    <cellStyle name="Berechnung 2 12" xfId="41053" hidden="1"/>
    <cellStyle name="Berechnung 2 12" xfId="41126" hidden="1"/>
    <cellStyle name="Berechnung 2 12" xfId="41264" hidden="1"/>
    <cellStyle name="Berechnung 2 12" xfId="41305" hidden="1"/>
    <cellStyle name="Berechnung 2 12" xfId="41327" hidden="1"/>
    <cellStyle name="Berechnung 2 12" xfId="41362" hidden="1"/>
    <cellStyle name="Berechnung 2 12" xfId="41223" hidden="1"/>
    <cellStyle name="Berechnung 2 12" xfId="41408" hidden="1"/>
    <cellStyle name="Berechnung 2 12" xfId="41449" hidden="1"/>
    <cellStyle name="Berechnung 2 12" xfId="41471" hidden="1"/>
    <cellStyle name="Berechnung 2 12" xfId="41506" hidden="1"/>
    <cellStyle name="Berechnung 2 12" xfId="40922" hidden="1"/>
    <cellStyle name="Berechnung 2 12" xfId="41565" hidden="1"/>
    <cellStyle name="Berechnung 2 12" xfId="41606" hidden="1"/>
    <cellStyle name="Berechnung 2 12" xfId="41628" hidden="1"/>
    <cellStyle name="Berechnung 2 12" xfId="41663" hidden="1"/>
    <cellStyle name="Berechnung 2 12" xfId="41744" hidden="1"/>
    <cellStyle name="Berechnung 2 12" xfId="41935" hidden="1"/>
    <cellStyle name="Berechnung 2 12" xfId="41976" hidden="1"/>
    <cellStyle name="Berechnung 2 12" xfId="41998" hidden="1"/>
    <cellStyle name="Berechnung 2 12" xfId="42033" hidden="1"/>
    <cellStyle name="Berechnung 2 12" xfId="41870" hidden="1"/>
    <cellStyle name="Berechnung 2 12" xfId="42084" hidden="1"/>
    <cellStyle name="Berechnung 2 12" xfId="42125" hidden="1"/>
    <cellStyle name="Berechnung 2 12" xfId="42147" hidden="1"/>
    <cellStyle name="Berechnung 2 12" xfId="42182" hidden="1"/>
    <cellStyle name="Berechnung 2 12" xfId="41706" hidden="1"/>
    <cellStyle name="Berechnung 2 12" xfId="42227" hidden="1"/>
    <cellStyle name="Berechnung 2 12" xfId="42268" hidden="1"/>
    <cellStyle name="Berechnung 2 12" xfId="42290" hidden="1"/>
    <cellStyle name="Berechnung 2 12" xfId="42325" hidden="1"/>
    <cellStyle name="Berechnung 2 12" xfId="42368" hidden="1"/>
    <cellStyle name="Berechnung 2 12" xfId="42446" hidden="1"/>
    <cellStyle name="Berechnung 2 12" xfId="42487" hidden="1"/>
    <cellStyle name="Berechnung 2 12" xfId="42509" hidden="1"/>
    <cellStyle name="Berechnung 2 12" xfId="42544" hidden="1"/>
    <cellStyle name="Berechnung 2 12" xfId="42600" hidden="1"/>
    <cellStyle name="Berechnung 2 12" xfId="42738" hidden="1"/>
    <cellStyle name="Berechnung 2 12" xfId="42779" hidden="1"/>
    <cellStyle name="Berechnung 2 12" xfId="42801" hidden="1"/>
    <cellStyle name="Berechnung 2 12" xfId="42836" hidden="1"/>
    <cellStyle name="Berechnung 2 12" xfId="42697" hidden="1"/>
    <cellStyle name="Berechnung 2 12" xfId="42880" hidden="1"/>
    <cellStyle name="Berechnung 2 12" xfId="42921" hidden="1"/>
    <cellStyle name="Berechnung 2 12" xfId="42943" hidden="1"/>
    <cellStyle name="Berechnung 2 12" xfId="42978" hidden="1"/>
    <cellStyle name="Berechnung 2 12" xfId="40703" hidden="1"/>
    <cellStyle name="Berechnung 2 12" xfId="43020" hidden="1"/>
    <cellStyle name="Berechnung 2 12" xfId="43061" hidden="1"/>
    <cellStyle name="Berechnung 2 12" xfId="43083" hidden="1"/>
    <cellStyle name="Berechnung 2 12" xfId="43118" hidden="1"/>
    <cellStyle name="Berechnung 2 12" xfId="43196" hidden="1"/>
    <cellStyle name="Berechnung 2 12" xfId="43386" hidden="1"/>
    <cellStyle name="Berechnung 2 12" xfId="43427" hidden="1"/>
    <cellStyle name="Berechnung 2 12" xfId="43449" hidden="1"/>
    <cellStyle name="Berechnung 2 12" xfId="43484" hidden="1"/>
    <cellStyle name="Berechnung 2 12" xfId="43322" hidden="1"/>
    <cellStyle name="Berechnung 2 12" xfId="43535" hidden="1"/>
    <cellStyle name="Berechnung 2 12" xfId="43576" hidden="1"/>
    <cellStyle name="Berechnung 2 12" xfId="43598" hidden="1"/>
    <cellStyle name="Berechnung 2 12" xfId="43633" hidden="1"/>
    <cellStyle name="Berechnung 2 12" xfId="43158" hidden="1"/>
    <cellStyle name="Berechnung 2 12" xfId="43678" hidden="1"/>
    <cellStyle name="Berechnung 2 12" xfId="43719" hidden="1"/>
    <cellStyle name="Berechnung 2 12" xfId="43741" hidden="1"/>
    <cellStyle name="Berechnung 2 12" xfId="43776" hidden="1"/>
    <cellStyle name="Berechnung 2 12" xfId="43818" hidden="1"/>
    <cellStyle name="Berechnung 2 12" xfId="43896" hidden="1"/>
    <cellStyle name="Berechnung 2 12" xfId="43937" hidden="1"/>
    <cellStyle name="Berechnung 2 12" xfId="43959" hidden="1"/>
    <cellStyle name="Berechnung 2 12" xfId="43994" hidden="1"/>
    <cellStyle name="Berechnung 2 12" xfId="44050" hidden="1"/>
    <cellStyle name="Berechnung 2 12" xfId="44188" hidden="1"/>
    <cellStyle name="Berechnung 2 12" xfId="44229" hidden="1"/>
    <cellStyle name="Berechnung 2 12" xfId="44251" hidden="1"/>
    <cellStyle name="Berechnung 2 12" xfId="44286" hidden="1"/>
    <cellStyle name="Berechnung 2 12" xfId="44147" hidden="1"/>
    <cellStyle name="Berechnung 2 12" xfId="44330" hidden="1"/>
    <cellStyle name="Berechnung 2 12" xfId="44371" hidden="1"/>
    <cellStyle name="Berechnung 2 12" xfId="44393" hidden="1"/>
    <cellStyle name="Berechnung 2 12" xfId="44428" hidden="1"/>
    <cellStyle name="Berechnung 2 12" xfId="40868" hidden="1"/>
    <cellStyle name="Berechnung 2 12" xfId="44470" hidden="1"/>
    <cellStyle name="Berechnung 2 12" xfId="44511" hidden="1"/>
    <cellStyle name="Berechnung 2 12" xfId="44533" hidden="1"/>
    <cellStyle name="Berechnung 2 12" xfId="44568" hidden="1"/>
    <cellStyle name="Berechnung 2 12" xfId="44643" hidden="1"/>
    <cellStyle name="Berechnung 2 12" xfId="44833" hidden="1"/>
    <cellStyle name="Berechnung 2 12" xfId="44874" hidden="1"/>
    <cellStyle name="Berechnung 2 12" xfId="44896" hidden="1"/>
    <cellStyle name="Berechnung 2 12" xfId="44931" hidden="1"/>
    <cellStyle name="Berechnung 2 12" xfId="44769" hidden="1"/>
    <cellStyle name="Berechnung 2 12" xfId="44980" hidden="1"/>
    <cellStyle name="Berechnung 2 12" xfId="45021" hidden="1"/>
    <cellStyle name="Berechnung 2 12" xfId="45043" hidden="1"/>
    <cellStyle name="Berechnung 2 12" xfId="45078" hidden="1"/>
    <cellStyle name="Berechnung 2 12" xfId="44605" hidden="1"/>
    <cellStyle name="Berechnung 2 12" xfId="45121" hidden="1"/>
    <cellStyle name="Berechnung 2 12" xfId="45162" hidden="1"/>
    <cellStyle name="Berechnung 2 12" xfId="45184" hidden="1"/>
    <cellStyle name="Berechnung 2 12" xfId="45219" hidden="1"/>
    <cellStyle name="Berechnung 2 12" xfId="45260" hidden="1"/>
    <cellStyle name="Berechnung 2 12" xfId="45338" hidden="1"/>
    <cellStyle name="Berechnung 2 12" xfId="45379" hidden="1"/>
    <cellStyle name="Berechnung 2 12" xfId="45401" hidden="1"/>
    <cellStyle name="Berechnung 2 12" xfId="45436" hidden="1"/>
    <cellStyle name="Berechnung 2 12" xfId="45492" hidden="1"/>
    <cellStyle name="Berechnung 2 12" xfId="45630" hidden="1"/>
    <cellStyle name="Berechnung 2 12" xfId="45671" hidden="1"/>
    <cellStyle name="Berechnung 2 12" xfId="45693" hidden="1"/>
    <cellStyle name="Berechnung 2 12" xfId="45728" hidden="1"/>
    <cellStyle name="Berechnung 2 12" xfId="45589" hidden="1"/>
    <cellStyle name="Berechnung 2 12" xfId="45772" hidden="1"/>
    <cellStyle name="Berechnung 2 12" xfId="45813" hidden="1"/>
    <cellStyle name="Berechnung 2 12" xfId="45835" hidden="1"/>
    <cellStyle name="Berechnung 2 12" xfId="45870" hidden="1"/>
    <cellStyle name="Berechnung 2 12" xfId="45913" hidden="1"/>
    <cellStyle name="Berechnung 2 12" xfId="46065" hidden="1"/>
    <cellStyle name="Berechnung 2 12" xfId="46106" hidden="1"/>
    <cellStyle name="Berechnung 2 12" xfId="46128" hidden="1"/>
    <cellStyle name="Berechnung 2 12" xfId="46163" hidden="1"/>
    <cellStyle name="Berechnung 2 12" xfId="46239" hidden="1"/>
    <cellStyle name="Berechnung 2 12" xfId="46429" hidden="1"/>
    <cellStyle name="Berechnung 2 12" xfId="46470" hidden="1"/>
    <cellStyle name="Berechnung 2 12" xfId="46492" hidden="1"/>
    <cellStyle name="Berechnung 2 12" xfId="46527" hidden="1"/>
    <cellStyle name="Berechnung 2 12" xfId="46365" hidden="1"/>
    <cellStyle name="Berechnung 2 12" xfId="46576" hidden="1"/>
    <cellStyle name="Berechnung 2 12" xfId="46617" hidden="1"/>
    <cellStyle name="Berechnung 2 12" xfId="46639" hidden="1"/>
    <cellStyle name="Berechnung 2 12" xfId="46674" hidden="1"/>
    <cellStyle name="Berechnung 2 12" xfId="46201" hidden="1"/>
    <cellStyle name="Berechnung 2 12" xfId="46717" hidden="1"/>
    <cellStyle name="Berechnung 2 12" xfId="46758" hidden="1"/>
    <cellStyle name="Berechnung 2 12" xfId="46780" hidden="1"/>
    <cellStyle name="Berechnung 2 12" xfId="46815" hidden="1"/>
    <cellStyle name="Berechnung 2 12" xfId="46856" hidden="1"/>
    <cellStyle name="Berechnung 2 12" xfId="46934" hidden="1"/>
    <cellStyle name="Berechnung 2 12" xfId="46975" hidden="1"/>
    <cellStyle name="Berechnung 2 12" xfId="46997" hidden="1"/>
    <cellStyle name="Berechnung 2 12" xfId="47032" hidden="1"/>
    <cellStyle name="Berechnung 2 12" xfId="47088" hidden="1"/>
    <cellStyle name="Berechnung 2 12" xfId="47226" hidden="1"/>
    <cellStyle name="Berechnung 2 12" xfId="47267" hidden="1"/>
    <cellStyle name="Berechnung 2 12" xfId="47289" hidden="1"/>
    <cellStyle name="Berechnung 2 12" xfId="47324" hidden="1"/>
    <cellStyle name="Berechnung 2 12" xfId="47185" hidden="1"/>
    <cellStyle name="Berechnung 2 12" xfId="47368" hidden="1"/>
    <cellStyle name="Berechnung 2 12" xfId="47409" hidden="1"/>
    <cellStyle name="Berechnung 2 12" xfId="47431" hidden="1"/>
    <cellStyle name="Berechnung 2 12" xfId="47466" hidden="1"/>
    <cellStyle name="Berechnung 2 12" xfId="46037" hidden="1"/>
    <cellStyle name="Berechnung 2 12" xfId="47508" hidden="1"/>
    <cellStyle name="Berechnung 2 12" xfId="47549" hidden="1"/>
    <cellStyle name="Berechnung 2 12" xfId="47571" hidden="1"/>
    <cellStyle name="Berechnung 2 12" xfId="47606" hidden="1"/>
    <cellStyle name="Berechnung 2 12" xfId="47681" hidden="1"/>
    <cellStyle name="Berechnung 2 12" xfId="47871" hidden="1"/>
    <cellStyle name="Berechnung 2 12" xfId="47912" hidden="1"/>
    <cellStyle name="Berechnung 2 12" xfId="47934" hidden="1"/>
    <cellStyle name="Berechnung 2 12" xfId="47969" hidden="1"/>
    <cellStyle name="Berechnung 2 12" xfId="47807" hidden="1"/>
    <cellStyle name="Berechnung 2 12" xfId="48018" hidden="1"/>
    <cellStyle name="Berechnung 2 12" xfId="48059" hidden="1"/>
    <cellStyle name="Berechnung 2 12" xfId="48081" hidden="1"/>
    <cellStyle name="Berechnung 2 12" xfId="48116" hidden="1"/>
    <cellStyle name="Berechnung 2 12" xfId="47643" hidden="1"/>
    <cellStyle name="Berechnung 2 12" xfId="48159" hidden="1"/>
    <cellStyle name="Berechnung 2 12" xfId="48200" hidden="1"/>
    <cellStyle name="Berechnung 2 12" xfId="48222" hidden="1"/>
    <cellStyle name="Berechnung 2 12" xfId="48257" hidden="1"/>
    <cellStyle name="Berechnung 2 12" xfId="48298" hidden="1"/>
    <cellStyle name="Berechnung 2 12" xfId="48376" hidden="1"/>
    <cellStyle name="Berechnung 2 12" xfId="48417" hidden="1"/>
    <cellStyle name="Berechnung 2 12" xfId="48439" hidden="1"/>
    <cellStyle name="Berechnung 2 12" xfId="48474" hidden="1"/>
    <cellStyle name="Berechnung 2 12" xfId="48530" hidden="1"/>
    <cellStyle name="Berechnung 2 12" xfId="48668" hidden="1"/>
    <cellStyle name="Berechnung 2 12" xfId="48709" hidden="1"/>
    <cellStyle name="Berechnung 2 12" xfId="48731" hidden="1"/>
    <cellStyle name="Berechnung 2 12" xfId="48766" hidden="1"/>
    <cellStyle name="Berechnung 2 12" xfId="48627" hidden="1"/>
    <cellStyle name="Berechnung 2 12" xfId="48810" hidden="1"/>
    <cellStyle name="Berechnung 2 12" xfId="48851" hidden="1"/>
    <cellStyle name="Berechnung 2 12" xfId="48873" hidden="1"/>
    <cellStyle name="Berechnung 2 12" xfId="48908" hidden="1"/>
    <cellStyle name="Berechnung 2 12" xfId="48949" hidden="1"/>
    <cellStyle name="Berechnung 2 12" xfId="49027" hidden="1"/>
    <cellStyle name="Berechnung 2 12" xfId="49068" hidden="1"/>
    <cellStyle name="Berechnung 2 12" xfId="49090" hidden="1"/>
    <cellStyle name="Berechnung 2 12" xfId="49125" hidden="1"/>
    <cellStyle name="Berechnung 2 12" xfId="49200" hidden="1"/>
    <cellStyle name="Berechnung 2 12" xfId="49390" hidden="1"/>
    <cellStyle name="Berechnung 2 12" xfId="49431" hidden="1"/>
    <cellStyle name="Berechnung 2 12" xfId="49453" hidden="1"/>
    <cellStyle name="Berechnung 2 12" xfId="49488" hidden="1"/>
    <cellStyle name="Berechnung 2 12" xfId="49326" hidden="1"/>
    <cellStyle name="Berechnung 2 12" xfId="49537" hidden="1"/>
    <cellStyle name="Berechnung 2 12" xfId="49578" hidden="1"/>
    <cellStyle name="Berechnung 2 12" xfId="49600" hidden="1"/>
    <cellStyle name="Berechnung 2 12" xfId="49635" hidden="1"/>
    <cellStyle name="Berechnung 2 12" xfId="49162" hidden="1"/>
    <cellStyle name="Berechnung 2 12" xfId="49678" hidden="1"/>
    <cellStyle name="Berechnung 2 12" xfId="49719" hidden="1"/>
    <cellStyle name="Berechnung 2 12" xfId="49741" hidden="1"/>
    <cellStyle name="Berechnung 2 12" xfId="49776" hidden="1"/>
    <cellStyle name="Berechnung 2 12" xfId="49817" hidden="1"/>
    <cellStyle name="Berechnung 2 12" xfId="49895" hidden="1"/>
    <cellStyle name="Berechnung 2 12" xfId="49936" hidden="1"/>
    <cellStyle name="Berechnung 2 12" xfId="49958" hidden="1"/>
    <cellStyle name="Berechnung 2 12" xfId="49993" hidden="1"/>
    <cellStyle name="Berechnung 2 12" xfId="50049" hidden="1"/>
    <cellStyle name="Berechnung 2 12" xfId="50187" hidden="1"/>
    <cellStyle name="Berechnung 2 12" xfId="50228" hidden="1"/>
    <cellStyle name="Berechnung 2 12" xfId="50250" hidden="1"/>
    <cellStyle name="Berechnung 2 12" xfId="50285" hidden="1"/>
    <cellStyle name="Berechnung 2 12" xfId="50146" hidden="1"/>
    <cellStyle name="Berechnung 2 12" xfId="50329" hidden="1"/>
    <cellStyle name="Berechnung 2 12" xfId="50370" hidden="1"/>
    <cellStyle name="Berechnung 2 12" xfId="50392" hidden="1"/>
    <cellStyle name="Berechnung 2 12" xfId="50427" hidden="1"/>
    <cellStyle name="Berechnung 2 12" xfId="50468" hidden="1"/>
    <cellStyle name="Berechnung 2 12" xfId="50546" hidden="1"/>
    <cellStyle name="Berechnung 2 12" xfId="50587" hidden="1"/>
    <cellStyle name="Berechnung 2 12" xfId="50609" hidden="1"/>
    <cellStyle name="Berechnung 2 12" xfId="50644" hidden="1"/>
    <cellStyle name="Berechnung 2 12" xfId="50710" hidden="1"/>
    <cellStyle name="Berechnung 2 12" xfId="50937" hidden="1"/>
    <cellStyle name="Berechnung 2 12" xfId="50978" hidden="1"/>
    <cellStyle name="Berechnung 2 12" xfId="51000" hidden="1"/>
    <cellStyle name="Berechnung 2 12" xfId="51035" hidden="1"/>
    <cellStyle name="Berechnung 2 12" xfId="51108" hidden="1"/>
    <cellStyle name="Berechnung 2 12" xfId="51246" hidden="1"/>
    <cellStyle name="Berechnung 2 12" xfId="51287" hidden="1"/>
    <cellStyle name="Berechnung 2 12" xfId="51309" hidden="1"/>
    <cellStyle name="Berechnung 2 12" xfId="51344" hidden="1"/>
    <cellStyle name="Berechnung 2 12" xfId="51205" hidden="1"/>
    <cellStyle name="Berechnung 2 12" xfId="51390" hidden="1"/>
    <cellStyle name="Berechnung 2 12" xfId="51431" hidden="1"/>
    <cellStyle name="Berechnung 2 12" xfId="51453" hidden="1"/>
    <cellStyle name="Berechnung 2 12" xfId="51488" hidden="1"/>
    <cellStyle name="Berechnung 2 12" xfId="50904" hidden="1"/>
    <cellStyle name="Berechnung 2 12" xfId="51547" hidden="1"/>
    <cellStyle name="Berechnung 2 12" xfId="51588" hidden="1"/>
    <cellStyle name="Berechnung 2 12" xfId="51610" hidden="1"/>
    <cellStyle name="Berechnung 2 12" xfId="51645" hidden="1"/>
    <cellStyle name="Berechnung 2 12" xfId="51726" hidden="1"/>
    <cellStyle name="Berechnung 2 12" xfId="51917" hidden="1"/>
    <cellStyle name="Berechnung 2 12" xfId="51958" hidden="1"/>
    <cellStyle name="Berechnung 2 12" xfId="51980" hidden="1"/>
    <cellStyle name="Berechnung 2 12" xfId="52015" hidden="1"/>
    <cellStyle name="Berechnung 2 12" xfId="51852" hidden="1"/>
    <cellStyle name="Berechnung 2 12" xfId="52066" hidden="1"/>
    <cellStyle name="Berechnung 2 12" xfId="52107" hidden="1"/>
    <cellStyle name="Berechnung 2 12" xfId="52129" hidden="1"/>
    <cellStyle name="Berechnung 2 12" xfId="52164" hidden="1"/>
    <cellStyle name="Berechnung 2 12" xfId="51688" hidden="1"/>
    <cellStyle name="Berechnung 2 12" xfId="52209" hidden="1"/>
    <cellStyle name="Berechnung 2 12" xfId="52250" hidden="1"/>
    <cellStyle name="Berechnung 2 12" xfId="52272" hidden="1"/>
    <cellStyle name="Berechnung 2 12" xfId="52307" hidden="1"/>
    <cellStyle name="Berechnung 2 12" xfId="52350" hidden="1"/>
    <cellStyle name="Berechnung 2 12" xfId="52428" hidden="1"/>
    <cellStyle name="Berechnung 2 12" xfId="52469" hidden="1"/>
    <cellStyle name="Berechnung 2 12" xfId="52491" hidden="1"/>
    <cellStyle name="Berechnung 2 12" xfId="52526" hidden="1"/>
    <cellStyle name="Berechnung 2 12" xfId="52582" hidden="1"/>
    <cellStyle name="Berechnung 2 12" xfId="52720" hidden="1"/>
    <cellStyle name="Berechnung 2 12" xfId="52761" hidden="1"/>
    <cellStyle name="Berechnung 2 12" xfId="52783" hidden="1"/>
    <cellStyle name="Berechnung 2 12" xfId="52818" hidden="1"/>
    <cellStyle name="Berechnung 2 12" xfId="52679" hidden="1"/>
    <cellStyle name="Berechnung 2 12" xfId="52862" hidden="1"/>
    <cellStyle name="Berechnung 2 12" xfId="52903" hidden="1"/>
    <cellStyle name="Berechnung 2 12" xfId="52925" hidden="1"/>
    <cellStyle name="Berechnung 2 12" xfId="52960" hidden="1"/>
    <cellStyle name="Berechnung 2 12" xfId="50685" hidden="1"/>
    <cellStyle name="Berechnung 2 12" xfId="53002" hidden="1"/>
    <cellStyle name="Berechnung 2 12" xfId="53043" hidden="1"/>
    <cellStyle name="Berechnung 2 12" xfId="53065" hidden="1"/>
    <cellStyle name="Berechnung 2 12" xfId="53100" hidden="1"/>
    <cellStyle name="Berechnung 2 12" xfId="53178" hidden="1"/>
    <cellStyle name="Berechnung 2 12" xfId="53368" hidden="1"/>
    <cellStyle name="Berechnung 2 12" xfId="53409" hidden="1"/>
    <cellStyle name="Berechnung 2 12" xfId="53431" hidden="1"/>
    <cellStyle name="Berechnung 2 12" xfId="53466" hidden="1"/>
    <cellStyle name="Berechnung 2 12" xfId="53304" hidden="1"/>
    <cellStyle name="Berechnung 2 12" xfId="53517" hidden="1"/>
    <cellStyle name="Berechnung 2 12" xfId="53558" hidden="1"/>
    <cellStyle name="Berechnung 2 12" xfId="53580" hidden="1"/>
    <cellStyle name="Berechnung 2 12" xfId="53615" hidden="1"/>
    <cellStyle name="Berechnung 2 12" xfId="53140" hidden="1"/>
    <cellStyle name="Berechnung 2 12" xfId="53660" hidden="1"/>
    <cellStyle name="Berechnung 2 12" xfId="53701" hidden="1"/>
    <cellStyle name="Berechnung 2 12" xfId="53723" hidden="1"/>
    <cellStyle name="Berechnung 2 12" xfId="53758" hidden="1"/>
    <cellStyle name="Berechnung 2 12" xfId="53800" hidden="1"/>
    <cellStyle name="Berechnung 2 12" xfId="53878" hidden="1"/>
    <cellStyle name="Berechnung 2 12" xfId="53919" hidden="1"/>
    <cellStyle name="Berechnung 2 12" xfId="53941" hidden="1"/>
    <cellStyle name="Berechnung 2 12" xfId="53976" hidden="1"/>
    <cellStyle name="Berechnung 2 12" xfId="54032" hidden="1"/>
    <cellStyle name="Berechnung 2 12" xfId="54170" hidden="1"/>
    <cellStyle name="Berechnung 2 12" xfId="54211" hidden="1"/>
    <cellStyle name="Berechnung 2 12" xfId="54233" hidden="1"/>
    <cellStyle name="Berechnung 2 12" xfId="54268" hidden="1"/>
    <cellStyle name="Berechnung 2 12" xfId="54129" hidden="1"/>
    <cellStyle name="Berechnung 2 12" xfId="54312" hidden="1"/>
    <cellStyle name="Berechnung 2 12" xfId="54353" hidden="1"/>
    <cellStyle name="Berechnung 2 12" xfId="54375" hidden="1"/>
    <cellStyle name="Berechnung 2 12" xfId="54410" hidden="1"/>
    <cellStyle name="Berechnung 2 12" xfId="50850" hidden="1"/>
    <cellStyle name="Berechnung 2 12" xfId="54452" hidden="1"/>
    <cellStyle name="Berechnung 2 12" xfId="54493" hidden="1"/>
    <cellStyle name="Berechnung 2 12" xfId="54515" hidden="1"/>
    <cellStyle name="Berechnung 2 12" xfId="54550" hidden="1"/>
    <cellStyle name="Berechnung 2 12" xfId="54625" hidden="1"/>
    <cellStyle name="Berechnung 2 12" xfId="54815" hidden="1"/>
    <cellStyle name="Berechnung 2 12" xfId="54856" hidden="1"/>
    <cellStyle name="Berechnung 2 12" xfId="54878" hidden="1"/>
    <cellStyle name="Berechnung 2 12" xfId="54913" hidden="1"/>
    <cellStyle name="Berechnung 2 12" xfId="54751" hidden="1"/>
    <cellStyle name="Berechnung 2 12" xfId="54962" hidden="1"/>
    <cellStyle name="Berechnung 2 12" xfId="55003" hidden="1"/>
    <cellStyle name="Berechnung 2 12" xfId="55025" hidden="1"/>
    <cellStyle name="Berechnung 2 12" xfId="55060" hidden="1"/>
    <cellStyle name="Berechnung 2 12" xfId="54587" hidden="1"/>
    <cellStyle name="Berechnung 2 12" xfId="55103" hidden="1"/>
    <cellStyle name="Berechnung 2 12" xfId="55144" hidden="1"/>
    <cellStyle name="Berechnung 2 12" xfId="55166" hidden="1"/>
    <cellStyle name="Berechnung 2 12" xfId="55201" hidden="1"/>
    <cellStyle name="Berechnung 2 12" xfId="55242" hidden="1"/>
    <cellStyle name="Berechnung 2 12" xfId="55320" hidden="1"/>
    <cellStyle name="Berechnung 2 12" xfId="55361" hidden="1"/>
    <cellStyle name="Berechnung 2 12" xfId="55383" hidden="1"/>
    <cellStyle name="Berechnung 2 12" xfId="55418" hidden="1"/>
    <cellStyle name="Berechnung 2 12" xfId="55474" hidden="1"/>
    <cellStyle name="Berechnung 2 12" xfId="55612" hidden="1"/>
    <cellStyle name="Berechnung 2 12" xfId="55653" hidden="1"/>
    <cellStyle name="Berechnung 2 12" xfId="55675" hidden="1"/>
    <cellStyle name="Berechnung 2 12" xfId="55710" hidden="1"/>
    <cellStyle name="Berechnung 2 12" xfId="55571" hidden="1"/>
    <cellStyle name="Berechnung 2 12" xfId="55754" hidden="1"/>
    <cellStyle name="Berechnung 2 12" xfId="55795" hidden="1"/>
    <cellStyle name="Berechnung 2 12" xfId="55817" hidden="1"/>
    <cellStyle name="Berechnung 2 12" xfId="55852" hidden="1"/>
    <cellStyle name="Berechnung 2 12" xfId="55895" hidden="1"/>
    <cellStyle name="Berechnung 2 12" xfId="56047" hidden="1"/>
    <cellStyle name="Berechnung 2 12" xfId="56088" hidden="1"/>
    <cellStyle name="Berechnung 2 12" xfId="56110" hidden="1"/>
    <cellStyle name="Berechnung 2 12" xfId="56145" hidden="1"/>
    <cellStyle name="Berechnung 2 12" xfId="56221" hidden="1"/>
    <cellStyle name="Berechnung 2 12" xfId="56411" hidden="1"/>
    <cellStyle name="Berechnung 2 12" xfId="56452" hidden="1"/>
    <cellStyle name="Berechnung 2 12" xfId="56474" hidden="1"/>
    <cellStyle name="Berechnung 2 12" xfId="56509" hidden="1"/>
    <cellStyle name="Berechnung 2 12" xfId="56347" hidden="1"/>
    <cellStyle name="Berechnung 2 12" xfId="56558" hidden="1"/>
    <cellStyle name="Berechnung 2 12" xfId="56599" hidden="1"/>
    <cellStyle name="Berechnung 2 12" xfId="56621" hidden="1"/>
    <cellStyle name="Berechnung 2 12" xfId="56656" hidden="1"/>
    <cellStyle name="Berechnung 2 12" xfId="56183" hidden="1"/>
    <cellStyle name="Berechnung 2 12" xfId="56699" hidden="1"/>
    <cellStyle name="Berechnung 2 12" xfId="56740" hidden="1"/>
    <cellStyle name="Berechnung 2 12" xfId="56762" hidden="1"/>
    <cellStyle name="Berechnung 2 12" xfId="56797" hidden="1"/>
    <cellStyle name="Berechnung 2 12" xfId="56838" hidden="1"/>
    <cellStyle name="Berechnung 2 12" xfId="56916" hidden="1"/>
    <cellStyle name="Berechnung 2 12" xfId="56957" hidden="1"/>
    <cellStyle name="Berechnung 2 12" xfId="56979" hidden="1"/>
    <cellStyle name="Berechnung 2 12" xfId="57014" hidden="1"/>
    <cellStyle name="Berechnung 2 12" xfId="57070" hidden="1"/>
    <cellStyle name="Berechnung 2 12" xfId="57208" hidden="1"/>
    <cellStyle name="Berechnung 2 12" xfId="57249" hidden="1"/>
    <cellStyle name="Berechnung 2 12" xfId="57271" hidden="1"/>
    <cellStyle name="Berechnung 2 12" xfId="57306" hidden="1"/>
    <cellStyle name="Berechnung 2 12" xfId="57167" hidden="1"/>
    <cellStyle name="Berechnung 2 12" xfId="57350" hidden="1"/>
    <cellStyle name="Berechnung 2 12" xfId="57391" hidden="1"/>
    <cellStyle name="Berechnung 2 12" xfId="57413" hidden="1"/>
    <cellStyle name="Berechnung 2 12" xfId="57448" hidden="1"/>
    <cellStyle name="Berechnung 2 12" xfId="56019" hidden="1"/>
    <cellStyle name="Berechnung 2 12" xfId="57490" hidden="1"/>
    <cellStyle name="Berechnung 2 12" xfId="57531" hidden="1"/>
    <cellStyle name="Berechnung 2 12" xfId="57553" hidden="1"/>
    <cellStyle name="Berechnung 2 12" xfId="57588" hidden="1"/>
    <cellStyle name="Berechnung 2 12" xfId="57663" hidden="1"/>
    <cellStyle name="Berechnung 2 12" xfId="57853" hidden="1"/>
    <cellStyle name="Berechnung 2 12" xfId="57894" hidden="1"/>
    <cellStyle name="Berechnung 2 12" xfId="57916" hidden="1"/>
    <cellStyle name="Berechnung 2 12" xfId="57951" hidden="1"/>
    <cellStyle name="Berechnung 2 12" xfId="57789" hidden="1"/>
    <cellStyle name="Berechnung 2 12" xfId="58000" hidden="1"/>
    <cellStyle name="Berechnung 2 12" xfId="58041" hidden="1"/>
    <cellStyle name="Berechnung 2 12" xfId="58063" hidden="1"/>
    <cellStyle name="Berechnung 2 12" xfId="58098" hidden="1"/>
    <cellStyle name="Berechnung 2 12" xfId="57625" hidden="1"/>
    <cellStyle name="Berechnung 2 12" xfId="58141" hidden="1"/>
    <cellStyle name="Berechnung 2 12" xfId="58182" hidden="1"/>
    <cellStyle name="Berechnung 2 12" xfId="58204" hidden="1"/>
    <cellStyle name="Berechnung 2 12" xfId="58239" hidden="1"/>
    <cellStyle name="Berechnung 2 12" xfId="58280" hidden="1"/>
    <cellStyle name="Berechnung 2 12" xfId="58358" hidden="1"/>
    <cellStyle name="Berechnung 2 12" xfId="58399" hidden="1"/>
    <cellStyle name="Berechnung 2 12" xfId="58421" hidden="1"/>
    <cellStyle name="Berechnung 2 12" xfId="58456" hidden="1"/>
    <cellStyle name="Berechnung 2 12" xfId="58512" hidden="1"/>
    <cellStyle name="Berechnung 2 12" xfId="58650" hidden="1"/>
    <cellStyle name="Berechnung 2 12" xfId="58691" hidden="1"/>
    <cellStyle name="Berechnung 2 12" xfId="58713" hidden="1"/>
    <cellStyle name="Berechnung 2 12" xfId="58748" hidden="1"/>
    <cellStyle name="Berechnung 2 12" xfId="58609" hidden="1"/>
    <cellStyle name="Berechnung 2 12" xfId="58792" hidden="1"/>
    <cellStyle name="Berechnung 2 12" xfId="58833" hidden="1"/>
    <cellStyle name="Berechnung 2 12" xfId="58855" hidden="1"/>
    <cellStyle name="Berechnung 2 12" xfId="58890" hidden="1"/>
    <cellStyle name="Berechnung 2 13" xfId="150" hidden="1"/>
    <cellStyle name="Berechnung 2 13" xfId="539" hidden="1"/>
    <cellStyle name="Berechnung 2 13" xfId="578" hidden="1"/>
    <cellStyle name="Berechnung 2 13" xfId="602" hidden="1"/>
    <cellStyle name="Berechnung 2 13" xfId="637" hidden="1"/>
    <cellStyle name="Berechnung 2 13" xfId="757" hidden="1"/>
    <cellStyle name="Berechnung 2 13" xfId="947" hidden="1"/>
    <cellStyle name="Berechnung 2 13" xfId="986" hidden="1"/>
    <cellStyle name="Berechnung 2 13" xfId="1010" hidden="1"/>
    <cellStyle name="Berechnung 2 13" xfId="1045" hidden="1"/>
    <cellStyle name="Berechnung 2 13" xfId="881" hidden="1"/>
    <cellStyle name="Berechnung 2 13" xfId="1094" hidden="1"/>
    <cellStyle name="Berechnung 2 13" xfId="1133" hidden="1"/>
    <cellStyle name="Berechnung 2 13" xfId="1157" hidden="1"/>
    <cellStyle name="Berechnung 2 13" xfId="1192" hidden="1"/>
    <cellStyle name="Berechnung 2 13" xfId="725" hidden="1"/>
    <cellStyle name="Berechnung 2 13" xfId="1235" hidden="1"/>
    <cellStyle name="Berechnung 2 13" xfId="1274" hidden="1"/>
    <cellStyle name="Berechnung 2 13" xfId="1298" hidden="1"/>
    <cellStyle name="Berechnung 2 13" xfId="1333" hidden="1"/>
    <cellStyle name="Berechnung 2 13" xfId="1374" hidden="1"/>
    <cellStyle name="Berechnung 2 13" xfId="1452" hidden="1"/>
    <cellStyle name="Berechnung 2 13" xfId="1491" hidden="1"/>
    <cellStyle name="Berechnung 2 13" xfId="1515" hidden="1"/>
    <cellStyle name="Berechnung 2 13" xfId="1550" hidden="1"/>
    <cellStyle name="Berechnung 2 13" xfId="1606" hidden="1"/>
    <cellStyle name="Berechnung 2 13" xfId="1744" hidden="1"/>
    <cellStyle name="Berechnung 2 13" xfId="1783" hidden="1"/>
    <cellStyle name="Berechnung 2 13" xfId="1807" hidden="1"/>
    <cellStyle name="Berechnung 2 13" xfId="1842" hidden="1"/>
    <cellStyle name="Berechnung 2 13" xfId="1701" hidden="1"/>
    <cellStyle name="Berechnung 2 13" xfId="1886" hidden="1"/>
    <cellStyle name="Berechnung 2 13" xfId="1925" hidden="1"/>
    <cellStyle name="Berechnung 2 13" xfId="1949" hidden="1"/>
    <cellStyle name="Berechnung 2 13" xfId="1984" hidden="1"/>
    <cellStyle name="Berechnung 2 13" xfId="2073" hidden="1"/>
    <cellStyle name="Berechnung 2 13" xfId="2417" hidden="1"/>
    <cellStyle name="Berechnung 2 13" xfId="2456" hidden="1"/>
    <cellStyle name="Berechnung 2 13" xfId="2480" hidden="1"/>
    <cellStyle name="Berechnung 2 13" xfId="2515" hidden="1"/>
    <cellStyle name="Berechnung 2 13" xfId="2627" hidden="1"/>
    <cellStyle name="Berechnung 2 13" xfId="2817" hidden="1"/>
    <cellStyle name="Berechnung 2 13" xfId="2856" hidden="1"/>
    <cellStyle name="Berechnung 2 13" xfId="2880" hidden="1"/>
    <cellStyle name="Berechnung 2 13" xfId="2915" hidden="1"/>
    <cellStyle name="Berechnung 2 13" xfId="2751" hidden="1"/>
    <cellStyle name="Berechnung 2 13" xfId="2964" hidden="1"/>
    <cellStyle name="Berechnung 2 13" xfId="3003" hidden="1"/>
    <cellStyle name="Berechnung 2 13" xfId="3027" hidden="1"/>
    <cellStyle name="Berechnung 2 13" xfId="3062" hidden="1"/>
    <cellStyle name="Berechnung 2 13" xfId="2595" hidden="1"/>
    <cellStyle name="Berechnung 2 13" xfId="3105" hidden="1"/>
    <cellStyle name="Berechnung 2 13" xfId="3144" hidden="1"/>
    <cellStyle name="Berechnung 2 13" xfId="3168" hidden="1"/>
    <cellStyle name="Berechnung 2 13" xfId="3203" hidden="1"/>
    <cellStyle name="Berechnung 2 13" xfId="3244" hidden="1"/>
    <cellStyle name="Berechnung 2 13" xfId="3322" hidden="1"/>
    <cellStyle name="Berechnung 2 13" xfId="3361" hidden="1"/>
    <cellStyle name="Berechnung 2 13" xfId="3385" hidden="1"/>
    <cellStyle name="Berechnung 2 13" xfId="3420" hidden="1"/>
    <cellStyle name="Berechnung 2 13" xfId="3476" hidden="1"/>
    <cellStyle name="Berechnung 2 13" xfId="3614" hidden="1"/>
    <cellStyle name="Berechnung 2 13" xfId="3653" hidden="1"/>
    <cellStyle name="Berechnung 2 13" xfId="3677" hidden="1"/>
    <cellStyle name="Berechnung 2 13" xfId="3712" hidden="1"/>
    <cellStyle name="Berechnung 2 13" xfId="3571" hidden="1"/>
    <cellStyle name="Berechnung 2 13" xfId="3756" hidden="1"/>
    <cellStyle name="Berechnung 2 13" xfId="3795" hidden="1"/>
    <cellStyle name="Berechnung 2 13" xfId="3819" hidden="1"/>
    <cellStyle name="Berechnung 2 13" xfId="3854" hidden="1"/>
    <cellStyle name="Berechnung 2 13" xfId="2289" hidden="1"/>
    <cellStyle name="Berechnung 2 13" xfId="3923" hidden="1"/>
    <cellStyle name="Berechnung 2 13" xfId="3962" hidden="1"/>
    <cellStyle name="Berechnung 2 13" xfId="3986" hidden="1"/>
    <cellStyle name="Berechnung 2 13" xfId="4021" hidden="1"/>
    <cellStyle name="Berechnung 2 13" xfId="4133" hidden="1"/>
    <cellStyle name="Berechnung 2 13" xfId="4323" hidden="1"/>
    <cellStyle name="Berechnung 2 13" xfId="4362" hidden="1"/>
    <cellStyle name="Berechnung 2 13" xfId="4386" hidden="1"/>
    <cellStyle name="Berechnung 2 13" xfId="4421" hidden="1"/>
    <cellStyle name="Berechnung 2 13" xfId="4257" hidden="1"/>
    <cellStyle name="Berechnung 2 13" xfId="4470" hidden="1"/>
    <cellStyle name="Berechnung 2 13" xfId="4509" hidden="1"/>
    <cellStyle name="Berechnung 2 13" xfId="4533" hidden="1"/>
    <cellStyle name="Berechnung 2 13" xfId="4568" hidden="1"/>
    <cellStyle name="Berechnung 2 13" xfId="4101" hidden="1"/>
    <cellStyle name="Berechnung 2 13" xfId="4611" hidden="1"/>
    <cellStyle name="Berechnung 2 13" xfId="4650" hidden="1"/>
    <cellStyle name="Berechnung 2 13" xfId="4674" hidden="1"/>
    <cellStyle name="Berechnung 2 13" xfId="4709" hidden="1"/>
    <cellStyle name="Berechnung 2 13" xfId="4750" hidden="1"/>
    <cellStyle name="Berechnung 2 13" xfId="4828" hidden="1"/>
    <cellStyle name="Berechnung 2 13" xfId="4867" hidden="1"/>
    <cellStyle name="Berechnung 2 13" xfId="4891" hidden="1"/>
    <cellStyle name="Berechnung 2 13" xfId="4926" hidden="1"/>
    <cellStyle name="Berechnung 2 13" xfId="4982" hidden="1"/>
    <cellStyle name="Berechnung 2 13" xfId="5120" hidden="1"/>
    <cellStyle name="Berechnung 2 13" xfId="5159" hidden="1"/>
    <cellStyle name="Berechnung 2 13" xfId="5183" hidden="1"/>
    <cellStyle name="Berechnung 2 13" xfId="5218" hidden="1"/>
    <cellStyle name="Berechnung 2 13" xfId="5077" hidden="1"/>
    <cellStyle name="Berechnung 2 13" xfId="5262" hidden="1"/>
    <cellStyle name="Berechnung 2 13" xfId="5301" hidden="1"/>
    <cellStyle name="Berechnung 2 13" xfId="5325" hidden="1"/>
    <cellStyle name="Berechnung 2 13" xfId="5360" hidden="1"/>
    <cellStyle name="Berechnung 2 13" xfId="2342" hidden="1"/>
    <cellStyle name="Berechnung 2 13" xfId="5428" hidden="1"/>
    <cellStyle name="Berechnung 2 13" xfId="5467" hidden="1"/>
    <cellStyle name="Berechnung 2 13" xfId="5491" hidden="1"/>
    <cellStyle name="Berechnung 2 13" xfId="5526" hidden="1"/>
    <cellStyle name="Berechnung 2 13" xfId="5637" hidden="1"/>
    <cellStyle name="Berechnung 2 13" xfId="5827" hidden="1"/>
    <cellStyle name="Berechnung 2 13" xfId="5866" hidden="1"/>
    <cellStyle name="Berechnung 2 13" xfId="5890" hidden="1"/>
    <cellStyle name="Berechnung 2 13" xfId="5925" hidden="1"/>
    <cellStyle name="Berechnung 2 13" xfId="5761" hidden="1"/>
    <cellStyle name="Berechnung 2 13" xfId="5974" hidden="1"/>
    <cellStyle name="Berechnung 2 13" xfId="6013" hidden="1"/>
    <cellStyle name="Berechnung 2 13" xfId="6037" hidden="1"/>
    <cellStyle name="Berechnung 2 13" xfId="6072" hidden="1"/>
    <cellStyle name="Berechnung 2 13" xfId="5605" hidden="1"/>
    <cellStyle name="Berechnung 2 13" xfId="6115" hidden="1"/>
    <cellStyle name="Berechnung 2 13" xfId="6154" hidden="1"/>
    <cellStyle name="Berechnung 2 13" xfId="6178" hidden="1"/>
    <cellStyle name="Berechnung 2 13" xfId="6213" hidden="1"/>
    <cellStyle name="Berechnung 2 13" xfId="6254" hidden="1"/>
    <cellStyle name="Berechnung 2 13" xfId="6332" hidden="1"/>
    <cellStyle name="Berechnung 2 13" xfId="6371" hidden="1"/>
    <cellStyle name="Berechnung 2 13" xfId="6395" hidden="1"/>
    <cellStyle name="Berechnung 2 13" xfId="6430" hidden="1"/>
    <cellStyle name="Berechnung 2 13" xfId="6486" hidden="1"/>
    <cellStyle name="Berechnung 2 13" xfId="6624" hidden="1"/>
    <cellStyle name="Berechnung 2 13" xfId="6663" hidden="1"/>
    <cellStyle name="Berechnung 2 13" xfId="6687" hidden="1"/>
    <cellStyle name="Berechnung 2 13" xfId="6722" hidden="1"/>
    <cellStyle name="Berechnung 2 13" xfId="6581" hidden="1"/>
    <cellStyle name="Berechnung 2 13" xfId="6766" hidden="1"/>
    <cellStyle name="Berechnung 2 13" xfId="6805" hidden="1"/>
    <cellStyle name="Berechnung 2 13" xfId="6829" hidden="1"/>
    <cellStyle name="Berechnung 2 13" xfId="6864" hidden="1"/>
    <cellStyle name="Berechnung 2 13" xfId="2546" hidden="1"/>
    <cellStyle name="Berechnung 2 13" xfId="6930" hidden="1"/>
    <cellStyle name="Berechnung 2 13" xfId="6969" hidden="1"/>
    <cellStyle name="Berechnung 2 13" xfId="6993" hidden="1"/>
    <cellStyle name="Berechnung 2 13" xfId="7028" hidden="1"/>
    <cellStyle name="Berechnung 2 13" xfId="7135" hidden="1"/>
    <cellStyle name="Berechnung 2 13" xfId="7325" hidden="1"/>
    <cellStyle name="Berechnung 2 13" xfId="7364" hidden="1"/>
    <cellStyle name="Berechnung 2 13" xfId="7388" hidden="1"/>
    <cellStyle name="Berechnung 2 13" xfId="7423" hidden="1"/>
    <cellStyle name="Berechnung 2 13" xfId="7259" hidden="1"/>
    <cellStyle name="Berechnung 2 13" xfId="7472" hidden="1"/>
    <cellStyle name="Berechnung 2 13" xfId="7511" hidden="1"/>
    <cellStyle name="Berechnung 2 13" xfId="7535" hidden="1"/>
    <cellStyle name="Berechnung 2 13" xfId="7570" hidden="1"/>
    <cellStyle name="Berechnung 2 13" xfId="7103" hidden="1"/>
    <cellStyle name="Berechnung 2 13" xfId="7613" hidden="1"/>
    <cellStyle name="Berechnung 2 13" xfId="7652" hidden="1"/>
    <cellStyle name="Berechnung 2 13" xfId="7676" hidden="1"/>
    <cellStyle name="Berechnung 2 13" xfId="7711" hidden="1"/>
    <cellStyle name="Berechnung 2 13" xfId="7752" hidden="1"/>
    <cellStyle name="Berechnung 2 13" xfId="7830" hidden="1"/>
    <cellStyle name="Berechnung 2 13" xfId="7869" hidden="1"/>
    <cellStyle name="Berechnung 2 13" xfId="7893" hidden="1"/>
    <cellStyle name="Berechnung 2 13" xfId="7928" hidden="1"/>
    <cellStyle name="Berechnung 2 13" xfId="7984" hidden="1"/>
    <cellStyle name="Berechnung 2 13" xfId="8122" hidden="1"/>
    <cellStyle name="Berechnung 2 13" xfId="8161" hidden="1"/>
    <cellStyle name="Berechnung 2 13" xfId="8185" hidden="1"/>
    <cellStyle name="Berechnung 2 13" xfId="8220" hidden="1"/>
    <cellStyle name="Berechnung 2 13" xfId="8079" hidden="1"/>
    <cellStyle name="Berechnung 2 13" xfId="8264" hidden="1"/>
    <cellStyle name="Berechnung 2 13" xfId="8303" hidden="1"/>
    <cellStyle name="Berechnung 2 13" xfId="8327" hidden="1"/>
    <cellStyle name="Berechnung 2 13" xfId="8362" hidden="1"/>
    <cellStyle name="Berechnung 2 13" xfId="4052" hidden="1"/>
    <cellStyle name="Berechnung 2 13" xfId="8425" hidden="1"/>
    <cellStyle name="Berechnung 2 13" xfId="8464" hidden="1"/>
    <cellStyle name="Berechnung 2 13" xfId="8488" hidden="1"/>
    <cellStyle name="Berechnung 2 13" xfId="8523" hidden="1"/>
    <cellStyle name="Berechnung 2 13" xfId="8628" hidden="1"/>
    <cellStyle name="Berechnung 2 13" xfId="8818" hidden="1"/>
    <cellStyle name="Berechnung 2 13" xfId="8857" hidden="1"/>
    <cellStyle name="Berechnung 2 13" xfId="8881" hidden="1"/>
    <cellStyle name="Berechnung 2 13" xfId="8916" hidden="1"/>
    <cellStyle name="Berechnung 2 13" xfId="8752" hidden="1"/>
    <cellStyle name="Berechnung 2 13" xfId="8965" hidden="1"/>
    <cellStyle name="Berechnung 2 13" xfId="9004" hidden="1"/>
    <cellStyle name="Berechnung 2 13" xfId="9028" hidden="1"/>
    <cellStyle name="Berechnung 2 13" xfId="9063" hidden="1"/>
    <cellStyle name="Berechnung 2 13" xfId="8596" hidden="1"/>
    <cellStyle name="Berechnung 2 13" xfId="9106" hidden="1"/>
    <cellStyle name="Berechnung 2 13" xfId="9145" hidden="1"/>
    <cellStyle name="Berechnung 2 13" xfId="9169" hidden="1"/>
    <cellStyle name="Berechnung 2 13" xfId="9204" hidden="1"/>
    <cellStyle name="Berechnung 2 13" xfId="9245" hidden="1"/>
    <cellStyle name="Berechnung 2 13" xfId="9323" hidden="1"/>
    <cellStyle name="Berechnung 2 13" xfId="9362" hidden="1"/>
    <cellStyle name="Berechnung 2 13" xfId="9386" hidden="1"/>
    <cellStyle name="Berechnung 2 13" xfId="9421" hidden="1"/>
    <cellStyle name="Berechnung 2 13" xfId="9477" hidden="1"/>
    <cellStyle name="Berechnung 2 13" xfId="9615" hidden="1"/>
    <cellStyle name="Berechnung 2 13" xfId="9654" hidden="1"/>
    <cellStyle name="Berechnung 2 13" xfId="9678" hidden="1"/>
    <cellStyle name="Berechnung 2 13" xfId="9713" hidden="1"/>
    <cellStyle name="Berechnung 2 13" xfId="9572" hidden="1"/>
    <cellStyle name="Berechnung 2 13" xfId="9757" hidden="1"/>
    <cellStyle name="Berechnung 2 13" xfId="9796" hidden="1"/>
    <cellStyle name="Berechnung 2 13" xfId="9820" hidden="1"/>
    <cellStyle name="Berechnung 2 13" xfId="9855" hidden="1"/>
    <cellStyle name="Berechnung 2 13" xfId="5557" hidden="1"/>
    <cellStyle name="Berechnung 2 13" xfId="9916" hidden="1"/>
    <cellStyle name="Berechnung 2 13" xfId="9955" hidden="1"/>
    <cellStyle name="Berechnung 2 13" xfId="9979" hidden="1"/>
    <cellStyle name="Berechnung 2 13" xfId="10014" hidden="1"/>
    <cellStyle name="Berechnung 2 13" xfId="10114" hidden="1"/>
    <cellStyle name="Berechnung 2 13" xfId="10304" hidden="1"/>
    <cellStyle name="Berechnung 2 13" xfId="10343" hidden="1"/>
    <cellStyle name="Berechnung 2 13" xfId="10367" hidden="1"/>
    <cellStyle name="Berechnung 2 13" xfId="10402" hidden="1"/>
    <cellStyle name="Berechnung 2 13" xfId="10238" hidden="1"/>
    <cellStyle name="Berechnung 2 13" xfId="10451" hidden="1"/>
    <cellStyle name="Berechnung 2 13" xfId="10490" hidden="1"/>
    <cellStyle name="Berechnung 2 13" xfId="10514" hidden="1"/>
    <cellStyle name="Berechnung 2 13" xfId="10549" hidden="1"/>
    <cellStyle name="Berechnung 2 13" xfId="10082" hidden="1"/>
    <cellStyle name="Berechnung 2 13" xfId="10592" hidden="1"/>
    <cellStyle name="Berechnung 2 13" xfId="10631" hidden="1"/>
    <cellStyle name="Berechnung 2 13" xfId="10655" hidden="1"/>
    <cellStyle name="Berechnung 2 13" xfId="10690" hidden="1"/>
    <cellStyle name="Berechnung 2 13" xfId="10731" hidden="1"/>
    <cellStyle name="Berechnung 2 13" xfId="10809" hidden="1"/>
    <cellStyle name="Berechnung 2 13" xfId="10848" hidden="1"/>
    <cellStyle name="Berechnung 2 13" xfId="10872" hidden="1"/>
    <cellStyle name="Berechnung 2 13" xfId="10907" hidden="1"/>
    <cellStyle name="Berechnung 2 13" xfId="10963" hidden="1"/>
    <cellStyle name="Berechnung 2 13" xfId="11101" hidden="1"/>
    <cellStyle name="Berechnung 2 13" xfId="11140" hidden="1"/>
    <cellStyle name="Berechnung 2 13" xfId="11164" hidden="1"/>
    <cellStyle name="Berechnung 2 13" xfId="11199" hidden="1"/>
    <cellStyle name="Berechnung 2 13" xfId="11058" hidden="1"/>
    <cellStyle name="Berechnung 2 13" xfId="11243" hidden="1"/>
    <cellStyle name="Berechnung 2 13" xfId="11282" hidden="1"/>
    <cellStyle name="Berechnung 2 13" xfId="11306" hidden="1"/>
    <cellStyle name="Berechnung 2 13" xfId="11341" hidden="1"/>
    <cellStyle name="Berechnung 2 13" xfId="7059" hidden="1"/>
    <cellStyle name="Berechnung 2 13" xfId="11399" hidden="1"/>
    <cellStyle name="Berechnung 2 13" xfId="11438" hidden="1"/>
    <cellStyle name="Berechnung 2 13" xfId="11462" hidden="1"/>
    <cellStyle name="Berechnung 2 13" xfId="11497" hidden="1"/>
    <cellStyle name="Berechnung 2 13" xfId="11594" hidden="1"/>
    <cellStyle name="Berechnung 2 13" xfId="11784" hidden="1"/>
    <cellStyle name="Berechnung 2 13" xfId="11823" hidden="1"/>
    <cellStyle name="Berechnung 2 13" xfId="11847" hidden="1"/>
    <cellStyle name="Berechnung 2 13" xfId="11882" hidden="1"/>
    <cellStyle name="Berechnung 2 13" xfId="11718" hidden="1"/>
    <cellStyle name="Berechnung 2 13" xfId="11931" hidden="1"/>
    <cellStyle name="Berechnung 2 13" xfId="11970" hidden="1"/>
    <cellStyle name="Berechnung 2 13" xfId="11994" hidden="1"/>
    <cellStyle name="Berechnung 2 13" xfId="12029" hidden="1"/>
    <cellStyle name="Berechnung 2 13" xfId="11562" hidden="1"/>
    <cellStyle name="Berechnung 2 13" xfId="12072" hidden="1"/>
    <cellStyle name="Berechnung 2 13" xfId="12111" hidden="1"/>
    <cellStyle name="Berechnung 2 13" xfId="12135" hidden="1"/>
    <cellStyle name="Berechnung 2 13" xfId="12170" hidden="1"/>
    <cellStyle name="Berechnung 2 13" xfId="12211" hidden="1"/>
    <cellStyle name="Berechnung 2 13" xfId="12289" hidden="1"/>
    <cellStyle name="Berechnung 2 13" xfId="12328" hidden="1"/>
    <cellStyle name="Berechnung 2 13" xfId="12352" hidden="1"/>
    <cellStyle name="Berechnung 2 13" xfId="12387" hidden="1"/>
    <cellStyle name="Berechnung 2 13" xfId="12443" hidden="1"/>
    <cellStyle name="Berechnung 2 13" xfId="12581" hidden="1"/>
    <cellStyle name="Berechnung 2 13" xfId="12620" hidden="1"/>
    <cellStyle name="Berechnung 2 13" xfId="12644" hidden="1"/>
    <cellStyle name="Berechnung 2 13" xfId="12679" hidden="1"/>
    <cellStyle name="Berechnung 2 13" xfId="12538" hidden="1"/>
    <cellStyle name="Berechnung 2 13" xfId="12723" hidden="1"/>
    <cellStyle name="Berechnung 2 13" xfId="12762" hidden="1"/>
    <cellStyle name="Berechnung 2 13" xfId="12786" hidden="1"/>
    <cellStyle name="Berechnung 2 13" xfId="12821" hidden="1"/>
    <cellStyle name="Berechnung 2 13" xfId="8554" hidden="1"/>
    <cellStyle name="Berechnung 2 13" xfId="12878" hidden="1"/>
    <cellStyle name="Berechnung 2 13" xfId="12917" hidden="1"/>
    <cellStyle name="Berechnung 2 13" xfId="12941" hidden="1"/>
    <cellStyle name="Berechnung 2 13" xfId="12976" hidden="1"/>
    <cellStyle name="Berechnung 2 13" xfId="13065" hidden="1"/>
    <cellStyle name="Berechnung 2 13" xfId="13255" hidden="1"/>
    <cellStyle name="Berechnung 2 13" xfId="13294" hidden="1"/>
    <cellStyle name="Berechnung 2 13" xfId="13318" hidden="1"/>
    <cellStyle name="Berechnung 2 13" xfId="13353" hidden="1"/>
    <cellStyle name="Berechnung 2 13" xfId="13189" hidden="1"/>
    <cellStyle name="Berechnung 2 13" xfId="13402" hidden="1"/>
    <cellStyle name="Berechnung 2 13" xfId="13441" hidden="1"/>
    <cellStyle name="Berechnung 2 13" xfId="13465" hidden="1"/>
    <cellStyle name="Berechnung 2 13" xfId="13500" hidden="1"/>
    <cellStyle name="Berechnung 2 13" xfId="13033" hidden="1"/>
    <cellStyle name="Berechnung 2 13" xfId="13543" hidden="1"/>
    <cellStyle name="Berechnung 2 13" xfId="13582" hidden="1"/>
    <cellStyle name="Berechnung 2 13" xfId="13606" hidden="1"/>
    <cellStyle name="Berechnung 2 13" xfId="13641" hidden="1"/>
    <cellStyle name="Berechnung 2 13" xfId="13682" hidden="1"/>
    <cellStyle name="Berechnung 2 13" xfId="13760" hidden="1"/>
    <cellStyle name="Berechnung 2 13" xfId="13799" hidden="1"/>
    <cellStyle name="Berechnung 2 13" xfId="13823" hidden="1"/>
    <cellStyle name="Berechnung 2 13" xfId="13858" hidden="1"/>
    <cellStyle name="Berechnung 2 13" xfId="13914" hidden="1"/>
    <cellStyle name="Berechnung 2 13" xfId="14052" hidden="1"/>
    <cellStyle name="Berechnung 2 13" xfId="14091" hidden="1"/>
    <cellStyle name="Berechnung 2 13" xfId="14115" hidden="1"/>
    <cellStyle name="Berechnung 2 13" xfId="14150" hidden="1"/>
    <cellStyle name="Berechnung 2 13" xfId="14009" hidden="1"/>
    <cellStyle name="Berechnung 2 13" xfId="14194" hidden="1"/>
    <cellStyle name="Berechnung 2 13" xfId="14233" hidden="1"/>
    <cellStyle name="Berechnung 2 13" xfId="14257" hidden="1"/>
    <cellStyle name="Berechnung 2 13" xfId="14292" hidden="1"/>
    <cellStyle name="Berechnung 2 13" xfId="10045" hidden="1"/>
    <cellStyle name="Berechnung 2 13" xfId="14345" hidden="1"/>
    <cellStyle name="Berechnung 2 13" xfId="14384" hidden="1"/>
    <cellStyle name="Berechnung 2 13" xfId="14408" hidden="1"/>
    <cellStyle name="Berechnung 2 13" xfId="14443" hidden="1"/>
    <cellStyle name="Berechnung 2 13" xfId="14527" hidden="1"/>
    <cellStyle name="Berechnung 2 13" xfId="14717" hidden="1"/>
    <cellStyle name="Berechnung 2 13" xfId="14756" hidden="1"/>
    <cellStyle name="Berechnung 2 13" xfId="14780" hidden="1"/>
    <cellStyle name="Berechnung 2 13" xfId="14815" hidden="1"/>
    <cellStyle name="Berechnung 2 13" xfId="14651" hidden="1"/>
    <cellStyle name="Berechnung 2 13" xfId="14864" hidden="1"/>
    <cellStyle name="Berechnung 2 13" xfId="14903" hidden="1"/>
    <cellStyle name="Berechnung 2 13" xfId="14927" hidden="1"/>
    <cellStyle name="Berechnung 2 13" xfId="14962" hidden="1"/>
    <cellStyle name="Berechnung 2 13" xfId="14495" hidden="1"/>
    <cellStyle name="Berechnung 2 13" xfId="15005" hidden="1"/>
    <cellStyle name="Berechnung 2 13" xfId="15044" hidden="1"/>
    <cellStyle name="Berechnung 2 13" xfId="15068" hidden="1"/>
    <cellStyle name="Berechnung 2 13" xfId="15103" hidden="1"/>
    <cellStyle name="Berechnung 2 13" xfId="15144" hidden="1"/>
    <cellStyle name="Berechnung 2 13" xfId="15222" hidden="1"/>
    <cellStyle name="Berechnung 2 13" xfId="15261" hidden="1"/>
    <cellStyle name="Berechnung 2 13" xfId="15285" hidden="1"/>
    <cellStyle name="Berechnung 2 13" xfId="15320" hidden="1"/>
    <cellStyle name="Berechnung 2 13" xfId="15376" hidden="1"/>
    <cellStyle name="Berechnung 2 13" xfId="15514" hidden="1"/>
    <cellStyle name="Berechnung 2 13" xfId="15553" hidden="1"/>
    <cellStyle name="Berechnung 2 13" xfId="15577" hidden="1"/>
    <cellStyle name="Berechnung 2 13" xfId="15612" hidden="1"/>
    <cellStyle name="Berechnung 2 13" xfId="15471" hidden="1"/>
    <cellStyle name="Berechnung 2 13" xfId="15656" hidden="1"/>
    <cellStyle name="Berechnung 2 13" xfId="15695" hidden="1"/>
    <cellStyle name="Berechnung 2 13" xfId="15719" hidden="1"/>
    <cellStyle name="Berechnung 2 13" xfId="15754" hidden="1"/>
    <cellStyle name="Berechnung 2 13" xfId="11528" hidden="1"/>
    <cellStyle name="Berechnung 2 13" xfId="15807" hidden="1"/>
    <cellStyle name="Berechnung 2 13" xfId="15846" hidden="1"/>
    <cellStyle name="Berechnung 2 13" xfId="15870" hidden="1"/>
    <cellStyle name="Berechnung 2 13" xfId="15905" hidden="1"/>
    <cellStyle name="Berechnung 2 13" xfId="15983" hidden="1"/>
    <cellStyle name="Berechnung 2 13" xfId="16173" hidden="1"/>
    <cellStyle name="Berechnung 2 13" xfId="16212" hidden="1"/>
    <cellStyle name="Berechnung 2 13" xfId="16236" hidden="1"/>
    <cellStyle name="Berechnung 2 13" xfId="16271" hidden="1"/>
    <cellStyle name="Berechnung 2 13" xfId="16107" hidden="1"/>
    <cellStyle name="Berechnung 2 13" xfId="16320" hidden="1"/>
    <cellStyle name="Berechnung 2 13" xfId="16359" hidden="1"/>
    <cellStyle name="Berechnung 2 13" xfId="16383" hidden="1"/>
    <cellStyle name="Berechnung 2 13" xfId="16418" hidden="1"/>
    <cellStyle name="Berechnung 2 13" xfId="15951" hidden="1"/>
    <cellStyle name="Berechnung 2 13" xfId="16461" hidden="1"/>
    <cellStyle name="Berechnung 2 13" xfId="16500" hidden="1"/>
    <cellStyle name="Berechnung 2 13" xfId="16524" hidden="1"/>
    <cellStyle name="Berechnung 2 13" xfId="16559" hidden="1"/>
    <cellStyle name="Berechnung 2 13" xfId="16600" hidden="1"/>
    <cellStyle name="Berechnung 2 13" xfId="16678" hidden="1"/>
    <cellStyle name="Berechnung 2 13" xfId="16717" hidden="1"/>
    <cellStyle name="Berechnung 2 13" xfId="16741" hidden="1"/>
    <cellStyle name="Berechnung 2 13" xfId="16776" hidden="1"/>
    <cellStyle name="Berechnung 2 13" xfId="16832" hidden="1"/>
    <cellStyle name="Berechnung 2 13" xfId="16970" hidden="1"/>
    <cellStyle name="Berechnung 2 13" xfId="17009" hidden="1"/>
    <cellStyle name="Berechnung 2 13" xfId="17033" hidden="1"/>
    <cellStyle name="Berechnung 2 13" xfId="17068" hidden="1"/>
    <cellStyle name="Berechnung 2 13" xfId="16927" hidden="1"/>
    <cellStyle name="Berechnung 2 13" xfId="17112" hidden="1"/>
    <cellStyle name="Berechnung 2 13" xfId="17151" hidden="1"/>
    <cellStyle name="Berechnung 2 13" xfId="17175" hidden="1"/>
    <cellStyle name="Berechnung 2 13" xfId="17210" hidden="1"/>
    <cellStyle name="Berechnung 2 13" xfId="13005" hidden="1"/>
    <cellStyle name="Berechnung 2 13" xfId="17252" hidden="1"/>
    <cellStyle name="Berechnung 2 13" xfId="17291" hidden="1"/>
    <cellStyle name="Berechnung 2 13" xfId="17315" hidden="1"/>
    <cellStyle name="Berechnung 2 13" xfId="17350" hidden="1"/>
    <cellStyle name="Berechnung 2 13" xfId="17425" hidden="1"/>
    <cellStyle name="Berechnung 2 13" xfId="17615" hidden="1"/>
    <cellStyle name="Berechnung 2 13" xfId="17654" hidden="1"/>
    <cellStyle name="Berechnung 2 13" xfId="17678" hidden="1"/>
    <cellStyle name="Berechnung 2 13" xfId="17713" hidden="1"/>
    <cellStyle name="Berechnung 2 13" xfId="17549" hidden="1"/>
    <cellStyle name="Berechnung 2 13" xfId="17762" hidden="1"/>
    <cellStyle name="Berechnung 2 13" xfId="17801" hidden="1"/>
    <cellStyle name="Berechnung 2 13" xfId="17825" hidden="1"/>
    <cellStyle name="Berechnung 2 13" xfId="17860" hidden="1"/>
    <cellStyle name="Berechnung 2 13" xfId="17393" hidden="1"/>
    <cellStyle name="Berechnung 2 13" xfId="17903" hidden="1"/>
    <cellStyle name="Berechnung 2 13" xfId="17942" hidden="1"/>
    <cellStyle name="Berechnung 2 13" xfId="17966" hidden="1"/>
    <cellStyle name="Berechnung 2 13" xfId="18001" hidden="1"/>
    <cellStyle name="Berechnung 2 13" xfId="18042" hidden="1"/>
    <cellStyle name="Berechnung 2 13" xfId="18120" hidden="1"/>
    <cellStyle name="Berechnung 2 13" xfId="18159" hidden="1"/>
    <cellStyle name="Berechnung 2 13" xfId="18183" hidden="1"/>
    <cellStyle name="Berechnung 2 13" xfId="18218" hidden="1"/>
    <cellStyle name="Berechnung 2 13" xfId="18274" hidden="1"/>
    <cellStyle name="Berechnung 2 13" xfId="18412" hidden="1"/>
    <cellStyle name="Berechnung 2 13" xfId="18451" hidden="1"/>
    <cellStyle name="Berechnung 2 13" xfId="18475" hidden="1"/>
    <cellStyle name="Berechnung 2 13" xfId="18510" hidden="1"/>
    <cellStyle name="Berechnung 2 13" xfId="18369" hidden="1"/>
    <cellStyle name="Berechnung 2 13" xfId="18554" hidden="1"/>
    <cellStyle name="Berechnung 2 13" xfId="18593" hidden="1"/>
    <cellStyle name="Berechnung 2 13" xfId="18617" hidden="1"/>
    <cellStyle name="Berechnung 2 13" xfId="18652" hidden="1"/>
    <cellStyle name="Berechnung 2 13" xfId="18899" hidden="1"/>
    <cellStyle name="Berechnung 2 13" xfId="19052" hidden="1"/>
    <cellStyle name="Berechnung 2 13" xfId="19091" hidden="1"/>
    <cellStyle name="Berechnung 2 13" xfId="19115" hidden="1"/>
    <cellStyle name="Berechnung 2 13" xfId="19150" hidden="1"/>
    <cellStyle name="Berechnung 2 13" xfId="19232" hidden="1"/>
    <cellStyle name="Berechnung 2 13" xfId="19422" hidden="1"/>
    <cellStyle name="Berechnung 2 13" xfId="19461" hidden="1"/>
    <cellStyle name="Berechnung 2 13" xfId="19485" hidden="1"/>
    <cellStyle name="Berechnung 2 13" xfId="19520" hidden="1"/>
    <cellStyle name="Berechnung 2 13" xfId="19356" hidden="1"/>
    <cellStyle name="Berechnung 2 13" xfId="19569" hidden="1"/>
    <cellStyle name="Berechnung 2 13" xfId="19608" hidden="1"/>
    <cellStyle name="Berechnung 2 13" xfId="19632" hidden="1"/>
    <cellStyle name="Berechnung 2 13" xfId="19667" hidden="1"/>
    <cellStyle name="Berechnung 2 13" xfId="19200" hidden="1"/>
    <cellStyle name="Berechnung 2 13" xfId="19710" hidden="1"/>
    <cellStyle name="Berechnung 2 13" xfId="19749" hidden="1"/>
    <cellStyle name="Berechnung 2 13" xfId="19773" hidden="1"/>
    <cellStyle name="Berechnung 2 13" xfId="19808" hidden="1"/>
    <cellStyle name="Berechnung 2 13" xfId="19849" hidden="1"/>
    <cellStyle name="Berechnung 2 13" xfId="19927" hidden="1"/>
    <cellStyle name="Berechnung 2 13" xfId="19966" hidden="1"/>
    <cellStyle name="Berechnung 2 13" xfId="19990" hidden="1"/>
    <cellStyle name="Berechnung 2 13" xfId="20025" hidden="1"/>
    <cellStyle name="Berechnung 2 13" xfId="20081" hidden="1"/>
    <cellStyle name="Berechnung 2 13" xfId="20219" hidden="1"/>
    <cellStyle name="Berechnung 2 13" xfId="20258" hidden="1"/>
    <cellStyle name="Berechnung 2 13" xfId="20282" hidden="1"/>
    <cellStyle name="Berechnung 2 13" xfId="20317" hidden="1"/>
    <cellStyle name="Berechnung 2 13" xfId="20176" hidden="1"/>
    <cellStyle name="Berechnung 2 13" xfId="20361" hidden="1"/>
    <cellStyle name="Berechnung 2 13" xfId="20400" hidden="1"/>
    <cellStyle name="Berechnung 2 13" xfId="20424" hidden="1"/>
    <cellStyle name="Berechnung 2 13" xfId="20459" hidden="1"/>
    <cellStyle name="Berechnung 2 13" xfId="20500" hidden="1"/>
    <cellStyle name="Berechnung 2 13" xfId="20578" hidden="1"/>
    <cellStyle name="Berechnung 2 13" xfId="20617" hidden="1"/>
    <cellStyle name="Berechnung 2 13" xfId="20641" hidden="1"/>
    <cellStyle name="Berechnung 2 13" xfId="20676" hidden="1"/>
    <cellStyle name="Berechnung 2 13" xfId="20742" hidden="1"/>
    <cellStyle name="Berechnung 2 13" xfId="20969" hidden="1"/>
    <cellStyle name="Berechnung 2 13" xfId="21008" hidden="1"/>
    <cellStyle name="Berechnung 2 13" xfId="21032" hidden="1"/>
    <cellStyle name="Berechnung 2 13" xfId="21067" hidden="1"/>
    <cellStyle name="Berechnung 2 13" xfId="21140" hidden="1"/>
    <cellStyle name="Berechnung 2 13" xfId="21278" hidden="1"/>
    <cellStyle name="Berechnung 2 13" xfId="21317" hidden="1"/>
    <cellStyle name="Berechnung 2 13" xfId="21341" hidden="1"/>
    <cellStyle name="Berechnung 2 13" xfId="21376" hidden="1"/>
    <cellStyle name="Berechnung 2 13" xfId="21235" hidden="1"/>
    <cellStyle name="Berechnung 2 13" xfId="21422" hidden="1"/>
    <cellStyle name="Berechnung 2 13" xfId="21461" hidden="1"/>
    <cellStyle name="Berechnung 2 13" xfId="21485" hidden="1"/>
    <cellStyle name="Berechnung 2 13" xfId="21520" hidden="1"/>
    <cellStyle name="Berechnung 2 13" xfId="20934" hidden="1"/>
    <cellStyle name="Berechnung 2 13" xfId="21579" hidden="1"/>
    <cellStyle name="Berechnung 2 13" xfId="21618" hidden="1"/>
    <cellStyle name="Berechnung 2 13" xfId="21642" hidden="1"/>
    <cellStyle name="Berechnung 2 13" xfId="21677" hidden="1"/>
    <cellStyle name="Berechnung 2 13" xfId="21758" hidden="1"/>
    <cellStyle name="Berechnung 2 13" xfId="21949" hidden="1"/>
    <cellStyle name="Berechnung 2 13" xfId="21988" hidden="1"/>
    <cellStyle name="Berechnung 2 13" xfId="22012" hidden="1"/>
    <cellStyle name="Berechnung 2 13" xfId="22047" hidden="1"/>
    <cellStyle name="Berechnung 2 13" xfId="21882" hidden="1"/>
    <cellStyle name="Berechnung 2 13" xfId="22098" hidden="1"/>
    <cellStyle name="Berechnung 2 13" xfId="22137" hidden="1"/>
    <cellStyle name="Berechnung 2 13" xfId="22161" hidden="1"/>
    <cellStyle name="Berechnung 2 13" xfId="22196" hidden="1"/>
    <cellStyle name="Berechnung 2 13" xfId="21726" hidden="1"/>
    <cellStyle name="Berechnung 2 13" xfId="22241" hidden="1"/>
    <cellStyle name="Berechnung 2 13" xfId="22280" hidden="1"/>
    <cellStyle name="Berechnung 2 13" xfId="22304" hidden="1"/>
    <cellStyle name="Berechnung 2 13" xfId="22339" hidden="1"/>
    <cellStyle name="Berechnung 2 13" xfId="22382" hidden="1"/>
    <cellStyle name="Berechnung 2 13" xfId="22460" hidden="1"/>
    <cellStyle name="Berechnung 2 13" xfId="22499" hidden="1"/>
    <cellStyle name="Berechnung 2 13" xfId="22523" hidden="1"/>
    <cellStyle name="Berechnung 2 13" xfId="22558" hidden="1"/>
    <cellStyle name="Berechnung 2 13" xfId="22614" hidden="1"/>
    <cellStyle name="Berechnung 2 13" xfId="22752" hidden="1"/>
    <cellStyle name="Berechnung 2 13" xfId="22791" hidden="1"/>
    <cellStyle name="Berechnung 2 13" xfId="22815" hidden="1"/>
    <cellStyle name="Berechnung 2 13" xfId="22850" hidden="1"/>
    <cellStyle name="Berechnung 2 13" xfId="22709" hidden="1"/>
    <cellStyle name="Berechnung 2 13" xfId="22894" hidden="1"/>
    <cellStyle name="Berechnung 2 13" xfId="22933" hidden="1"/>
    <cellStyle name="Berechnung 2 13" xfId="22957" hidden="1"/>
    <cellStyle name="Berechnung 2 13" xfId="22992" hidden="1"/>
    <cellStyle name="Berechnung 2 13" xfId="21097" hidden="1"/>
    <cellStyle name="Berechnung 2 13" xfId="23034" hidden="1"/>
    <cellStyle name="Berechnung 2 13" xfId="23073" hidden="1"/>
    <cellStyle name="Berechnung 2 13" xfId="23097" hidden="1"/>
    <cellStyle name="Berechnung 2 13" xfId="23132" hidden="1"/>
    <cellStyle name="Berechnung 2 13" xfId="23211" hidden="1"/>
    <cellStyle name="Berechnung 2 13" xfId="23401" hidden="1"/>
    <cellStyle name="Berechnung 2 13" xfId="23440" hidden="1"/>
    <cellStyle name="Berechnung 2 13" xfId="23464" hidden="1"/>
    <cellStyle name="Berechnung 2 13" xfId="23499" hidden="1"/>
    <cellStyle name="Berechnung 2 13" xfId="23335" hidden="1"/>
    <cellStyle name="Berechnung 2 13" xfId="23550" hidden="1"/>
    <cellStyle name="Berechnung 2 13" xfId="23589" hidden="1"/>
    <cellStyle name="Berechnung 2 13" xfId="23613" hidden="1"/>
    <cellStyle name="Berechnung 2 13" xfId="23648" hidden="1"/>
    <cellStyle name="Berechnung 2 13" xfId="23179" hidden="1"/>
    <cellStyle name="Berechnung 2 13" xfId="23693" hidden="1"/>
    <cellStyle name="Berechnung 2 13" xfId="23732" hidden="1"/>
    <cellStyle name="Berechnung 2 13" xfId="23756" hidden="1"/>
    <cellStyle name="Berechnung 2 13" xfId="23791" hidden="1"/>
    <cellStyle name="Berechnung 2 13" xfId="23833" hidden="1"/>
    <cellStyle name="Berechnung 2 13" xfId="23911" hidden="1"/>
    <cellStyle name="Berechnung 2 13" xfId="23950" hidden="1"/>
    <cellStyle name="Berechnung 2 13" xfId="23974" hidden="1"/>
    <cellStyle name="Berechnung 2 13" xfId="24009" hidden="1"/>
    <cellStyle name="Berechnung 2 13" xfId="24065" hidden="1"/>
    <cellStyle name="Berechnung 2 13" xfId="24203" hidden="1"/>
    <cellStyle name="Berechnung 2 13" xfId="24242" hidden="1"/>
    <cellStyle name="Berechnung 2 13" xfId="24266" hidden="1"/>
    <cellStyle name="Berechnung 2 13" xfId="24301" hidden="1"/>
    <cellStyle name="Berechnung 2 13" xfId="24160" hidden="1"/>
    <cellStyle name="Berechnung 2 13" xfId="24345" hidden="1"/>
    <cellStyle name="Berechnung 2 13" xfId="24384" hidden="1"/>
    <cellStyle name="Berechnung 2 13" xfId="24408" hidden="1"/>
    <cellStyle name="Berechnung 2 13" xfId="24443" hidden="1"/>
    <cellStyle name="Berechnung 2 13" xfId="20717" hidden="1"/>
    <cellStyle name="Berechnung 2 13" xfId="24485" hidden="1"/>
    <cellStyle name="Berechnung 2 13" xfId="24524" hidden="1"/>
    <cellStyle name="Berechnung 2 13" xfId="24548" hidden="1"/>
    <cellStyle name="Berechnung 2 13" xfId="24583" hidden="1"/>
    <cellStyle name="Berechnung 2 13" xfId="24658" hidden="1"/>
    <cellStyle name="Berechnung 2 13" xfId="24848" hidden="1"/>
    <cellStyle name="Berechnung 2 13" xfId="24887" hidden="1"/>
    <cellStyle name="Berechnung 2 13" xfId="24911" hidden="1"/>
    <cellStyle name="Berechnung 2 13" xfId="24946" hidden="1"/>
    <cellStyle name="Berechnung 2 13" xfId="24782" hidden="1"/>
    <cellStyle name="Berechnung 2 13" xfId="24995" hidden="1"/>
    <cellStyle name="Berechnung 2 13" xfId="25034" hidden="1"/>
    <cellStyle name="Berechnung 2 13" xfId="25058" hidden="1"/>
    <cellStyle name="Berechnung 2 13" xfId="25093" hidden="1"/>
    <cellStyle name="Berechnung 2 13" xfId="24626" hidden="1"/>
    <cellStyle name="Berechnung 2 13" xfId="25136" hidden="1"/>
    <cellStyle name="Berechnung 2 13" xfId="25175" hidden="1"/>
    <cellStyle name="Berechnung 2 13" xfId="25199" hidden="1"/>
    <cellStyle name="Berechnung 2 13" xfId="25234" hidden="1"/>
    <cellStyle name="Berechnung 2 13" xfId="25275" hidden="1"/>
    <cellStyle name="Berechnung 2 13" xfId="25353" hidden="1"/>
    <cellStyle name="Berechnung 2 13" xfId="25392" hidden="1"/>
    <cellStyle name="Berechnung 2 13" xfId="25416" hidden="1"/>
    <cellStyle name="Berechnung 2 13" xfId="25451" hidden="1"/>
    <cellStyle name="Berechnung 2 13" xfId="25507" hidden="1"/>
    <cellStyle name="Berechnung 2 13" xfId="25645" hidden="1"/>
    <cellStyle name="Berechnung 2 13" xfId="25684" hidden="1"/>
    <cellStyle name="Berechnung 2 13" xfId="25708" hidden="1"/>
    <cellStyle name="Berechnung 2 13" xfId="25743" hidden="1"/>
    <cellStyle name="Berechnung 2 13" xfId="25602" hidden="1"/>
    <cellStyle name="Berechnung 2 13" xfId="25787" hidden="1"/>
    <cellStyle name="Berechnung 2 13" xfId="25826" hidden="1"/>
    <cellStyle name="Berechnung 2 13" xfId="25850" hidden="1"/>
    <cellStyle name="Berechnung 2 13" xfId="25885" hidden="1"/>
    <cellStyle name="Berechnung 2 13" xfId="25928" hidden="1"/>
    <cellStyle name="Berechnung 2 13" xfId="26080" hidden="1"/>
    <cellStyle name="Berechnung 2 13" xfId="26119" hidden="1"/>
    <cellStyle name="Berechnung 2 13" xfId="26143" hidden="1"/>
    <cellStyle name="Berechnung 2 13" xfId="26178" hidden="1"/>
    <cellStyle name="Berechnung 2 13" xfId="26254" hidden="1"/>
    <cellStyle name="Berechnung 2 13" xfId="26444" hidden="1"/>
    <cellStyle name="Berechnung 2 13" xfId="26483" hidden="1"/>
    <cellStyle name="Berechnung 2 13" xfId="26507" hidden="1"/>
    <cellStyle name="Berechnung 2 13" xfId="26542" hidden="1"/>
    <cellStyle name="Berechnung 2 13" xfId="26378" hidden="1"/>
    <cellStyle name="Berechnung 2 13" xfId="26591" hidden="1"/>
    <cellStyle name="Berechnung 2 13" xfId="26630" hidden="1"/>
    <cellStyle name="Berechnung 2 13" xfId="26654" hidden="1"/>
    <cellStyle name="Berechnung 2 13" xfId="26689" hidden="1"/>
    <cellStyle name="Berechnung 2 13" xfId="26222" hidden="1"/>
    <cellStyle name="Berechnung 2 13" xfId="26732" hidden="1"/>
    <cellStyle name="Berechnung 2 13" xfId="26771" hidden="1"/>
    <cellStyle name="Berechnung 2 13" xfId="26795" hidden="1"/>
    <cellStyle name="Berechnung 2 13" xfId="26830" hidden="1"/>
    <cellStyle name="Berechnung 2 13" xfId="26871" hidden="1"/>
    <cellStyle name="Berechnung 2 13" xfId="26949" hidden="1"/>
    <cellStyle name="Berechnung 2 13" xfId="26988" hidden="1"/>
    <cellStyle name="Berechnung 2 13" xfId="27012" hidden="1"/>
    <cellStyle name="Berechnung 2 13" xfId="27047" hidden="1"/>
    <cellStyle name="Berechnung 2 13" xfId="27103" hidden="1"/>
    <cellStyle name="Berechnung 2 13" xfId="27241" hidden="1"/>
    <cellStyle name="Berechnung 2 13" xfId="27280" hidden="1"/>
    <cellStyle name="Berechnung 2 13" xfId="27304" hidden="1"/>
    <cellStyle name="Berechnung 2 13" xfId="27339" hidden="1"/>
    <cellStyle name="Berechnung 2 13" xfId="27198" hidden="1"/>
    <cellStyle name="Berechnung 2 13" xfId="27383" hidden="1"/>
    <cellStyle name="Berechnung 2 13" xfId="27422" hidden="1"/>
    <cellStyle name="Berechnung 2 13" xfId="27446" hidden="1"/>
    <cellStyle name="Berechnung 2 13" xfId="27481" hidden="1"/>
    <cellStyle name="Berechnung 2 13" xfId="26036" hidden="1"/>
    <cellStyle name="Berechnung 2 13" xfId="27523" hidden="1"/>
    <cellStyle name="Berechnung 2 13" xfId="27562" hidden="1"/>
    <cellStyle name="Berechnung 2 13" xfId="27586" hidden="1"/>
    <cellStyle name="Berechnung 2 13" xfId="27621" hidden="1"/>
    <cellStyle name="Berechnung 2 13" xfId="27696" hidden="1"/>
    <cellStyle name="Berechnung 2 13" xfId="27886" hidden="1"/>
    <cellStyle name="Berechnung 2 13" xfId="27925" hidden="1"/>
    <cellStyle name="Berechnung 2 13" xfId="27949" hidden="1"/>
    <cellStyle name="Berechnung 2 13" xfId="27984" hidden="1"/>
    <cellStyle name="Berechnung 2 13" xfId="27820" hidden="1"/>
    <cellStyle name="Berechnung 2 13" xfId="28033" hidden="1"/>
    <cellStyle name="Berechnung 2 13" xfId="28072" hidden="1"/>
    <cellStyle name="Berechnung 2 13" xfId="28096" hidden="1"/>
    <cellStyle name="Berechnung 2 13" xfId="28131" hidden="1"/>
    <cellStyle name="Berechnung 2 13" xfId="27664" hidden="1"/>
    <cellStyle name="Berechnung 2 13" xfId="28174" hidden="1"/>
    <cellStyle name="Berechnung 2 13" xfId="28213" hidden="1"/>
    <cellStyle name="Berechnung 2 13" xfId="28237" hidden="1"/>
    <cellStyle name="Berechnung 2 13" xfId="28272" hidden="1"/>
    <cellStyle name="Berechnung 2 13" xfId="28313" hidden="1"/>
    <cellStyle name="Berechnung 2 13" xfId="28391" hidden="1"/>
    <cellStyle name="Berechnung 2 13" xfId="28430" hidden="1"/>
    <cellStyle name="Berechnung 2 13" xfId="28454" hidden="1"/>
    <cellStyle name="Berechnung 2 13" xfId="28489" hidden="1"/>
    <cellStyle name="Berechnung 2 13" xfId="28545" hidden="1"/>
    <cellStyle name="Berechnung 2 13" xfId="28683" hidden="1"/>
    <cellStyle name="Berechnung 2 13" xfId="28722" hidden="1"/>
    <cellStyle name="Berechnung 2 13" xfId="28746" hidden="1"/>
    <cellStyle name="Berechnung 2 13" xfId="28781" hidden="1"/>
    <cellStyle name="Berechnung 2 13" xfId="28640" hidden="1"/>
    <cellStyle name="Berechnung 2 13" xfId="28825" hidden="1"/>
    <cellStyle name="Berechnung 2 13" xfId="28864" hidden="1"/>
    <cellStyle name="Berechnung 2 13" xfId="28888" hidden="1"/>
    <cellStyle name="Berechnung 2 13" xfId="28923" hidden="1"/>
    <cellStyle name="Berechnung 2 13" xfId="28965" hidden="1"/>
    <cellStyle name="Berechnung 2 13" xfId="29043" hidden="1"/>
    <cellStyle name="Berechnung 2 13" xfId="29082" hidden="1"/>
    <cellStyle name="Berechnung 2 13" xfId="29106" hidden="1"/>
    <cellStyle name="Berechnung 2 13" xfId="29141" hidden="1"/>
    <cellStyle name="Berechnung 2 13" xfId="29216" hidden="1"/>
    <cellStyle name="Berechnung 2 13" xfId="29406" hidden="1"/>
    <cellStyle name="Berechnung 2 13" xfId="29445" hidden="1"/>
    <cellStyle name="Berechnung 2 13" xfId="29469" hidden="1"/>
    <cellStyle name="Berechnung 2 13" xfId="29504" hidden="1"/>
    <cellStyle name="Berechnung 2 13" xfId="29340" hidden="1"/>
    <cellStyle name="Berechnung 2 13" xfId="29553" hidden="1"/>
    <cellStyle name="Berechnung 2 13" xfId="29592" hidden="1"/>
    <cellStyle name="Berechnung 2 13" xfId="29616" hidden="1"/>
    <cellStyle name="Berechnung 2 13" xfId="29651" hidden="1"/>
    <cellStyle name="Berechnung 2 13" xfId="29184" hidden="1"/>
    <cellStyle name="Berechnung 2 13" xfId="29694" hidden="1"/>
    <cellStyle name="Berechnung 2 13" xfId="29733" hidden="1"/>
    <cellStyle name="Berechnung 2 13" xfId="29757" hidden="1"/>
    <cellStyle name="Berechnung 2 13" xfId="29792" hidden="1"/>
    <cellStyle name="Berechnung 2 13" xfId="29833" hidden="1"/>
    <cellStyle name="Berechnung 2 13" xfId="29911" hidden="1"/>
    <cellStyle name="Berechnung 2 13" xfId="29950" hidden="1"/>
    <cellStyle name="Berechnung 2 13" xfId="29974" hidden="1"/>
    <cellStyle name="Berechnung 2 13" xfId="30009" hidden="1"/>
    <cellStyle name="Berechnung 2 13" xfId="30065" hidden="1"/>
    <cellStyle name="Berechnung 2 13" xfId="30203" hidden="1"/>
    <cellStyle name="Berechnung 2 13" xfId="30242" hidden="1"/>
    <cellStyle name="Berechnung 2 13" xfId="30266" hidden="1"/>
    <cellStyle name="Berechnung 2 13" xfId="30301" hidden="1"/>
    <cellStyle name="Berechnung 2 13" xfId="30160" hidden="1"/>
    <cellStyle name="Berechnung 2 13" xfId="30345" hidden="1"/>
    <cellStyle name="Berechnung 2 13" xfId="30384" hidden="1"/>
    <cellStyle name="Berechnung 2 13" xfId="30408" hidden="1"/>
    <cellStyle name="Berechnung 2 13" xfId="30443" hidden="1"/>
    <cellStyle name="Berechnung 2 13" xfId="30484" hidden="1"/>
    <cellStyle name="Berechnung 2 13" xfId="30562" hidden="1"/>
    <cellStyle name="Berechnung 2 13" xfId="30601" hidden="1"/>
    <cellStyle name="Berechnung 2 13" xfId="30625" hidden="1"/>
    <cellStyle name="Berechnung 2 13" xfId="30660" hidden="1"/>
    <cellStyle name="Berechnung 2 13" xfId="30726" hidden="1"/>
    <cellStyle name="Berechnung 2 13" xfId="30953" hidden="1"/>
    <cellStyle name="Berechnung 2 13" xfId="30992" hidden="1"/>
    <cellStyle name="Berechnung 2 13" xfId="31016" hidden="1"/>
    <cellStyle name="Berechnung 2 13" xfId="31051" hidden="1"/>
    <cellStyle name="Berechnung 2 13" xfId="31124" hidden="1"/>
    <cellStyle name="Berechnung 2 13" xfId="31262" hidden="1"/>
    <cellStyle name="Berechnung 2 13" xfId="31301" hidden="1"/>
    <cellStyle name="Berechnung 2 13" xfId="31325" hidden="1"/>
    <cellStyle name="Berechnung 2 13" xfId="31360" hidden="1"/>
    <cellStyle name="Berechnung 2 13" xfId="31219" hidden="1"/>
    <cellStyle name="Berechnung 2 13" xfId="31406" hidden="1"/>
    <cellStyle name="Berechnung 2 13" xfId="31445" hidden="1"/>
    <cellStyle name="Berechnung 2 13" xfId="31469" hidden="1"/>
    <cellStyle name="Berechnung 2 13" xfId="31504" hidden="1"/>
    <cellStyle name="Berechnung 2 13" xfId="30918" hidden="1"/>
    <cellStyle name="Berechnung 2 13" xfId="31563" hidden="1"/>
    <cellStyle name="Berechnung 2 13" xfId="31602" hidden="1"/>
    <cellStyle name="Berechnung 2 13" xfId="31626" hidden="1"/>
    <cellStyle name="Berechnung 2 13" xfId="31661" hidden="1"/>
    <cellStyle name="Berechnung 2 13" xfId="31742" hidden="1"/>
    <cellStyle name="Berechnung 2 13" xfId="31933" hidden="1"/>
    <cellStyle name="Berechnung 2 13" xfId="31972" hidden="1"/>
    <cellStyle name="Berechnung 2 13" xfId="31996" hidden="1"/>
    <cellStyle name="Berechnung 2 13" xfId="32031" hidden="1"/>
    <cellStyle name="Berechnung 2 13" xfId="31866" hidden="1"/>
    <cellStyle name="Berechnung 2 13" xfId="32082" hidden="1"/>
    <cellStyle name="Berechnung 2 13" xfId="32121" hidden="1"/>
    <cellStyle name="Berechnung 2 13" xfId="32145" hidden="1"/>
    <cellStyle name="Berechnung 2 13" xfId="32180" hidden="1"/>
    <cellStyle name="Berechnung 2 13" xfId="31710" hidden="1"/>
    <cellStyle name="Berechnung 2 13" xfId="32225" hidden="1"/>
    <cellStyle name="Berechnung 2 13" xfId="32264" hidden="1"/>
    <cellStyle name="Berechnung 2 13" xfId="32288" hidden="1"/>
    <cellStyle name="Berechnung 2 13" xfId="32323" hidden="1"/>
    <cellStyle name="Berechnung 2 13" xfId="32366" hidden="1"/>
    <cellStyle name="Berechnung 2 13" xfId="32444" hidden="1"/>
    <cellStyle name="Berechnung 2 13" xfId="32483" hidden="1"/>
    <cellStyle name="Berechnung 2 13" xfId="32507" hidden="1"/>
    <cellStyle name="Berechnung 2 13" xfId="32542" hidden="1"/>
    <cellStyle name="Berechnung 2 13" xfId="32598" hidden="1"/>
    <cellStyle name="Berechnung 2 13" xfId="32736" hidden="1"/>
    <cellStyle name="Berechnung 2 13" xfId="32775" hidden="1"/>
    <cellStyle name="Berechnung 2 13" xfId="32799" hidden="1"/>
    <cellStyle name="Berechnung 2 13" xfId="32834" hidden="1"/>
    <cellStyle name="Berechnung 2 13" xfId="32693" hidden="1"/>
    <cellStyle name="Berechnung 2 13" xfId="32878" hidden="1"/>
    <cellStyle name="Berechnung 2 13" xfId="32917" hidden="1"/>
    <cellStyle name="Berechnung 2 13" xfId="32941" hidden="1"/>
    <cellStyle name="Berechnung 2 13" xfId="32976" hidden="1"/>
    <cellStyle name="Berechnung 2 13" xfId="31081" hidden="1"/>
    <cellStyle name="Berechnung 2 13" xfId="33018" hidden="1"/>
    <cellStyle name="Berechnung 2 13" xfId="33057" hidden="1"/>
    <cellStyle name="Berechnung 2 13" xfId="33081" hidden="1"/>
    <cellStyle name="Berechnung 2 13" xfId="33116" hidden="1"/>
    <cellStyle name="Berechnung 2 13" xfId="33194" hidden="1"/>
    <cellStyle name="Berechnung 2 13" xfId="33384" hidden="1"/>
    <cellStyle name="Berechnung 2 13" xfId="33423" hidden="1"/>
    <cellStyle name="Berechnung 2 13" xfId="33447" hidden="1"/>
    <cellStyle name="Berechnung 2 13" xfId="33482" hidden="1"/>
    <cellStyle name="Berechnung 2 13" xfId="33318" hidden="1"/>
    <cellStyle name="Berechnung 2 13" xfId="33533" hidden="1"/>
    <cellStyle name="Berechnung 2 13" xfId="33572" hidden="1"/>
    <cellStyle name="Berechnung 2 13" xfId="33596" hidden="1"/>
    <cellStyle name="Berechnung 2 13" xfId="33631" hidden="1"/>
    <cellStyle name="Berechnung 2 13" xfId="33162" hidden="1"/>
    <cellStyle name="Berechnung 2 13" xfId="33676" hidden="1"/>
    <cellStyle name="Berechnung 2 13" xfId="33715" hidden="1"/>
    <cellStyle name="Berechnung 2 13" xfId="33739" hidden="1"/>
    <cellStyle name="Berechnung 2 13" xfId="33774" hidden="1"/>
    <cellStyle name="Berechnung 2 13" xfId="33816" hidden="1"/>
    <cellStyle name="Berechnung 2 13" xfId="33894" hidden="1"/>
    <cellStyle name="Berechnung 2 13" xfId="33933" hidden="1"/>
    <cellStyle name="Berechnung 2 13" xfId="33957" hidden="1"/>
    <cellStyle name="Berechnung 2 13" xfId="33992" hidden="1"/>
    <cellStyle name="Berechnung 2 13" xfId="34048" hidden="1"/>
    <cellStyle name="Berechnung 2 13" xfId="34186" hidden="1"/>
    <cellStyle name="Berechnung 2 13" xfId="34225" hidden="1"/>
    <cellStyle name="Berechnung 2 13" xfId="34249" hidden="1"/>
    <cellStyle name="Berechnung 2 13" xfId="34284" hidden="1"/>
    <cellStyle name="Berechnung 2 13" xfId="34143" hidden="1"/>
    <cellStyle name="Berechnung 2 13" xfId="34328" hidden="1"/>
    <cellStyle name="Berechnung 2 13" xfId="34367" hidden="1"/>
    <cellStyle name="Berechnung 2 13" xfId="34391" hidden="1"/>
    <cellStyle name="Berechnung 2 13" xfId="34426" hidden="1"/>
    <cellStyle name="Berechnung 2 13" xfId="30701" hidden="1"/>
    <cellStyle name="Berechnung 2 13" xfId="34468" hidden="1"/>
    <cellStyle name="Berechnung 2 13" xfId="34507" hidden="1"/>
    <cellStyle name="Berechnung 2 13" xfId="34531" hidden="1"/>
    <cellStyle name="Berechnung 2 13" xfId="34566" hidden="1"/>
    <cellStyle name="Berechnung 2 13" xfId="34641" hidden="1"/>
    <cellStyle name="Berechnung 2 13" xfId="34831" hidden="1"/>
    <cellStyle name="Berechnung 2 13" xfId="34870" hidden="1"/>
    <cellStyle name="Berechnung 2 13" xfId="34894" hidden="1"/>
    <cellStyle name="Berechnung 2 13" xfId="34929" hidden="1"/>
    <cellStyle name="Berechnung 2 13" xfId="34765" hidden="1"/>
    <cellStyle name="Berechnung 2 13" xfId="34978" hidden="1"/>
    <cellStyle name="Berechnung 2 13" xfId="35017" hidden="1"/>
    <cellStyle name="Berechnung 2 13" xfId="35041" hidden="1"/>
    <cellStyle name="Berechnung 2 13" xfId="35076" hidden="1"/>
    <cellStyle name="Berechnung 2 13" xfId="34609" hidden="1"/>
    <cellStyle name="Berechnung 2 13" xfId="35119" hidden="1"/>
    <cellStyle name="Berechnung 2 13" xfId="35158" hidden="1"/>
    <cellStyle name="Berechnung 2 13" xfId="35182" hidden="1"/>
    <cellStyle name="Berechnung 2 13" xfId="35217" hidden="1"/>
    <cellStyle name="Berechnung 2 13" xfId="35258" hidden="1"/>
    <cellStyle name="Berechnung 2 13" xfId="35336" hidden="1"/>
    <cellStyle name="Berechnung 2 13" xfId="35375" hidden="1"/>
    <cellStyle name="Berechnung 2 13" xfId="35399" hidden="1"/>
    <cellStyle name="Berechnung 2 13" xfId="35434" hidden="1"/>
    <cellStyle name="Berechnung 2 13" xfId="35490" hidden="1"/>
    <cellStyle name="Berechnung 2 13" xfId="35628" hidden="1"/>
    <cellStyle name="Berechnung 2 13" xfId="35667" hidden="1"/>
    <cellStyle name="Berechnung 2 13" xfId="35691" hidden="1"/>
    <cellStyle name="Berechnung 2 13" xfId="35726" hidden="1"/>
    <cellStyle name="Berechnung 2 13" xfId="35585" hidden="1"/>
    <cellStyle name="Berechnung 2 13" xfId="35770" hidden="1"/>
    <cellStyle name="Berechnung 2 13" xfId="35809" hidden="1"/>
    <cellStyle name="Berechnung 2 13" xfId="35833" hidden="1"/>
    <cellStyle name="Berechnung 2 13" xfId="35868" hidden="1"/>
    <cellStyle name="Berechnung 2 13" xfId="35911" hidden="1"/>
    <cellStyle name="Berechnung 2 13" xfId="36063" hidden="1"/>
    <cellStyle name="Berechnung 2 13" xfId="36102" hidden="1"/>
    <cellStyle name="Berechnung 2 13" xfId="36126" hidden="1"/>
    <cellStyle name="Berechnung 2 13" xfId="36161" hidden="1"/>
    <cellStyle name="Berechnung 2 13" xfId="36237" hidden="1"/>
    <cellStyle name="Berechnung 2 13" xfId="36427" hidden="1"/>
    <cellStyle name="Berechnung 2 13" xfId="36466" hidden="1"/>
    <cellStyle name="Berechnung 2 13" xfId="36490" hidden="1"/>
    <cellStyle name="Berechnung 2 13" xfId="36525" hidden="1"/>
    <cellStyle name="Berechnung 2 13" xfId="36361" hidden="1"/>
    <cellStyle name="Berechnung 2 13" xfId="36574" hidden="1"/>
    <cellStyle name="Berechnung 2 13" xfId="36613" hidden="1"/>
    <cellStyle name="Berechnung 2 13" xfId="36637" hidden="1"/>
    <cellStyle name="Berechnung 2 13" xfId="36672" hidden="1"/>
    <cellStyle name="Berechnung 2 13" xfId="36205" hidden="1"/>
    <cellStyle name="Berechnung 2 13" xfId="36715" hidden="1"/>
    <cellStyle name="Berechnung 2 13" xfId="36754" hidden="1"/>
    <cellStyle name="Berechnung 2 13" xfId="36778" hidden="1"/>
    <cellStyle name="Berechnung 2 13" xfId="36813" hidden="1"/>
    <cellStyle name="Berechnung 2 13" xfId="36854" hidden="1"/>
    <cellStyle name="Berechnung 2 13" xfId="36932" hidden="1"/>
    <cellStyle name="Berechnung 2 13" xfId="36971" hidden="1"/>
    <cellStyle name="Berechnung 2 13" xfId="36995" hidden="1"/>
    <cellStyle name="Berechnung 2 13" xfId="37030" hidden="1"/>
    <cellStyle name="Berechnung 2 13" xfId="37086" hidden="1"/>
    <cellStyle name="Berechnung 2 13" xfId="37224" hidden="1"/>
    <cellStyle name="Berechnung 2 13" xfId="37263" hidden="1"/>
    <cellStyle name="Berechnung 2 13" xfId="37287" hidden="1"/>
    <cellStyle name="Berechnung 2 13" xfId="37322" hidden="1"/>
    <cellStyle name="Berechnung 2 13" xfId="37181" hidden="1"/>
    <cellStyle name="Berechnung 2 13" xfId="37366" hidden="1"/>
    <cellStyle name="Berechnung 2 13" xfId="37405" hidden="1"/>
    <cellStyle name="Berechnung 2 13" xfId="37429" hidden="1"/>
    <cellStyle name="Berechnung 2 13" xfId="37464" hidden="1"/>
    <cellStyle name="Berechnung 2 13" xfId="36019" hidden="1"/>
    <cellStyle name="Berechnung 2 13" xfId="37506" hidden="1"/>
    <cellStyle name="Berechnung 2 13" xfId="37545" hidden="1"/>
    <cellStyle name="Berechnung 2 13" xfId="37569" hidden="1"/>
    <cellStyle name="Berechnung 2 13" xfId="37604" hidden="1"/>
    <cellStyle name="Berechnung 2 13" xfId="37679" hidden="1"/>
    <cellStyle name="Berechnung 2 13" xfId="37869" hidden="1"/>
    <cellStyle name="Berechnung 2 13" xfId="37908" hidden="1"/>
    <cellStyle name="Berechnung 2 13" xfId="37932" hidden="1"/>
    <cellStyle name="Berechnung 2 13" xfId="37967" hidden="1"/>
    <cellStyle name="Berechnung 2 13" xfId="37803" hidden="1"/>
    <cellStyle name="Berechnung 2 13" xfId="38016" hidden="1"/>
    <cellStyle name="Berechnung 2 13" xfId="38055" hidden="1"/>
    <cellStyle name="Berechnung 2 13" xfId="38079" hidden="1"/>
    <cellStyle name="Berechnung 2 13" xfId="38114" hidden="1"/>
    <cellStyle name="Berechnung 2 13" xfId="37647" hidden="1"/>
    <cellStyle name="Berechnung 2 13" xfId="38157" hidden="1"/>
    <cellStyle name="Berechnung 2 13" xfId="38196" hidden="1"/>
    <cellStyle name="Berechnung 2 13" xfId="38220" hidden="1"/>
    <cellStyle name="Berechnung 2 13" xfId="38255" hidden="1"/>
    <cellStyle name="Berechnung 2 13" xfId="38296" hidden="1"/>
    <cellStyle name="Berechnung 2 13" xfId="38374" hidden="1"/>
    <cellStyle name="Berechnung 2 13" xfId="38413" hidden="1"/>
    <cellStyle name="Berechnung 2 13" xfId="38437" hidden="1"/>
    <cellStyle name="Berechnung 2 13" xfId="38472" hidden="1"/>
    <cellStyle name="Berechnung 2 13" xfId="38528" hidden="1"/>
    <cellStyle name="Berechnung 2 13" xfId="38666" hidden="1"/>
    <cellStyle name="Berechnung 2 13" xfId="38705" hidden="1"/>
    <cellStyle name="Berechnung 2 13" xfId="38729" hidden="1"/>
    <cellStyle name="Berechnung 2 13" xfId="38764" hidden="1"/>
    <cellStyle name="Berechnung 2 13" xfId="38623" hidden="1"/>
    <cellStyle name="Berechnung 2 13" xfId="38808" hidden="1"/>
    <cellStyle name="Berechnung 2 13" xfId="38847" hidden="1"/>
    <cellStyle name="Berechnung 2 13" xfId="38871" hidden="1"/>
    <cellStyle name="Berechnung 2 13" xfId="38906" hidden="1"/>
    <cellStyle name="Berechnung 2 13" xfId="38951" hidden="1"/>
    <cellStyle name="Berechnung 2 13" xfId="39046" hidden="1"/>
    <cellStyle name="Berechnung 2 13" xfId="39085" hidden="1"/>
    <cellStyle name="Berechnung 2 13" xfId="39109" hidden="1"/>
    <cellStyle name="Berechnung 2 13" xfId="39144" hidden="1"/>
    <cellStyle name="Berechnung 2 13" xfId="39219" hidden="1"/>
    <cellStyle name="Berechnung 2 13" xfId="39409" hidden="1"/>
    <cellStyle name="Berechnung 2 13" xfId="39448" hidden="1"/>
    <cellStyle name="Berechnung 2 13" xfId="39472" hidden="1"/>
    <cellStyle name="Berechnung 2 13" xfId="39507" hidden="1"/>
    <cellStyle name="Berechnung 2 13" xfId="39343" hidden="1"/>
    <cellStyle name="Berechnung 2 13" xfId="39556" hidden="1"/>
    <cellStyle name="Berechnung 2 13" xfId="39595" hidden="1"/>
    <cellStyle name="Berechnung 2 13" xfId="39619" hidden="1"/>
    <cellStyle name="Berechnung 2 13" xfId="39654" hidden="1"/>
    <cellStyle name="Berechnung 2 13" xfId="39187" hidden="1"/>
    <cellStyle name="Berechnung 2 13" xfId="39697" hidden="1"/>
    <cellStyle name="Berechnung 2 13" xfId="39736" hidden="1"/>
    <cellStyle name="Berechnung 2 13" xfId="39760" hidden="1"/>
    <cellStyle name="Berechnung 2 13" xfId="39795" hidden="1"/>
    <cellStyle name="Berechnung 2 13" xfId="39836" hidden="1"/>
    <cellStyle name="Berechnung 2 13" xfId="39914" hidden="1"/>
    <cellStyle name="Berechnung 2 13" xfId="39953" hidden="1"/>
    <cellStyle name="Berechnung 2 13" xfId="39977" hidden="1"/>
    <cellStyle name="Berechnung 2 13" xfId="40012" hidden="1"/>
    <cellStyle name="Berechnung 2 13" xfId="40068" hidden="1"/>
    <cellStyle name="Berechnung 2 13" xfId="40206" hidden="1"/>
    <cellStyle name="Berechnung 2 13" xfId="40245" hidden="1"/>
    <cellStyle name="Berechnung 2 13" xfId="40269" hidden="1"/>
    <cellStyle name="Berechnung 2 13" xfId="40304" hidden="1"/>
    <cellStyle name="Berechnung 2 13" xfId="40163" hidden="1"/>
    <cellStyle name="Berechnung 2 13" xfId="40348" hidden="1"/>
    <cellStyle name="Berechnung 2 13" xfId="40387" hidden="1"/>
    <cellStyle name="Berechnung 2 13" xfId="40411" hidden="1"/>
    <cellStyle name="Berechnung 2 13" xfId="40446" hidden="1"/>
    <cellStyle name="Berechnung 2 13" xfId="40487" hidden="1"/>
    <cellStyle name="Berechnung 2 13" xfId="40565" hidden="1"/>
    <cellStyle name="Berechnung 2 13" xfId="40604" hidden="1"/>
    <cellStyle name="Berechnung 2 13" xfId="40628" hidden="1"/>
    <cellStyle name="Berechnung 2 13" xfId="40663" hidden="1"/>
    <cellStyle name="Berechnung 2 13" xfId="40729" hidden="1"/>
    <cellStyle name="Berechnung 2 13" xfId="40956" hidden="1"/>
    <cellStyle name="Berechnung 2 13" xfId="40995" hidden="1"/>
    <cellStyle name="Berechnung 2 13" xfId="41019" hidden="1"/>
    <cellStyle name="Berechnung 2 13" xfId="41054" hidden="1"/>
    <cellStyle name="Berechnung 2 13" xfId="41127" hidden="1"/>
    <cellStyle name="Berechnung 2 13" xfId="41265" hidden="1"/>
    <cellStyle name="Berechnung 2 13" xfId="41304" hidden="1"/>
    <cellStyle name="Berechnung 2 13" xfId="41328" hidden="1"/>
    <cellStyle name="Berechnung 2 13" xfId="41363" hidden="1"/>
    <cellStyle name="Berechnung 2 13" xfId="41222" hidden="1"/>
    <cellStyle name="Berechnung 2 13" xfId="41409" hidden="1"/>
    <cellStyle name="Berechnung 2 13" xfId="41448" hidden="1"/>
    <cellStyle name="Berechnung 2 13" xfId="41472" hidden="1"/>
    <cellStyle name="Berechnung 2 13" xfId="41507" hidden="1"/>
    <cellStyle name="Berechnung 2 13" xfId="40921" hidden="1"/>
    <cellStyle name="Berechnung 2 13" xfId="41566" hidden="1"/>
    <cellStyle name="Berechnung 2 13" xfId="41605" hidden="1"/>
    <cellStyle name="Berechnung 2 13" xfId="41629" hidden="1"/>
    <cellStyle name="Berechnung 2 13" xfId="41664" hidden="1"/>
    <cellStyle name="Berechnung 2 13" xfId="41745" hidden="1"/>
    <cellStyle name="Berechnung 2 13" xfId="41936" hidden="1"/>
    <cellStyle name="Berechnung 2 13" xfId="41975" hidden="1"/>
    <cellStyle name="Berechnung 2 13" xfId="41999" hidden="1"/>
    <cellStyle name="Berechnung 2 13" xfId="42034" hidden="1"/>
    <cellStyle name="Berechnung 2 13" xfId="41869" hidden="1"/>
    <cellStyle name="Berechnung 2 13" xfId="42085" hidden="1"/>
    <cellStyle name="Berechnung 2 13" xfId="42124" hidden="1"/>
    <cellStyle name="Berechnung 2 13" xfId="42148" hidden="1"/>
    <cellStyle name="Berechnung 2 13" xfId="42183" hidden="1"/>
    <cellStyle name="Berechnung 2 13" xfId="41713" hidden="1"/>
    <cellStyle name="Berechnung 2 13" xfId="42228" hidden="1"/>
    <cellStyle name="Berechnung 2 13" xfId="42267" hidden="1"/>
    <cellStyle name="Berechnung 2 13" xfId="42291" hidden="1"/>
    <cellStyle name="Berechnung 2 13" xfId="42326" hidden="1"/>
    <cellStyle name="Berechnung 2 13" xfId="42369" hidden="1"/>
    <cellStyle name="Berechnung 2 13" xfId="42447" hidden="1"/>
    <cellStyle name="Berechnung 2 13" xfId="42486" hidden="1"/>
    <cellStyle name="Berechnung 2 13" xfId="42510" hidden="1"/>
    <cellStyle name="Berechnung 2 13" xfId="42545" hidden="1"/>
    <cellStyle name="Berechnung 2 13" xfId="42601" hidden="1"/>
    <cellStyle name="Berechnung 2 13" xfId="42739" hidden="1"/>
    <cellStyle name="Berechnung 2 13" xfId="42778" hidden="1"/>
    <cellStyle name="Berechnung 2 13" xfId="42802" hidden="1"/>
    <cellStyle name="Berechnung 2 13" xfId="42837" hidden="1"/>
    <cellStyle name="Berechnung 2 13" xfId="42696" hidden="1"/>
    <cellStyle name="Berechnung 2 13" xfId="42881" hidden="1"/>
    <cellStyle name="Berechnung 2 13" xfId="42920" hidden="1"/>
    <cellStyle name="Berechnung 2 13" xfId="42944" hidden="1"/>
    <cellStyle name="Berechnung 2 13" xfId="42979" hidden="1"/>
    <cellStyle name="Berechnung 2 13" xfId="41084" hidden="1"/>
    <cellStyle name="Berechnung 2 13" xfId="43021" hidden="1"/>
    <cellStyle name="Berechnung 2 13" xfId="43060" hidden="1"/>
    <cellStyle name="Berechnung 2 13" xfId="43084" hidden="1"/>
    <cellStyle name="Berechnung 2 13" xfId="43119" hidden="1"/>
    <cellStyle name="Berechnung 2 13" xfId="43197" hidden="1"/>
    <cellStyle name="Berechnung 2 13" xfId="43387" hidden="1"/>
    <cellStyle name="Berechnung 2 13" xfId="43426" hidden="1"/>
    <cellStyle name="Berechnung 2 13" xfId="43450" hidden="1"/>
    <cellStyle name="Berechnung 2 13" xfId="43485" hidden="1"/>
    <cellStyle name="Berechnung 2 13" xfId="43321" hidden="1"/>
    <cellStyle name="Berechnung 2 13" xfId="43536" hidden="1"/>
    <cellStyle name="Berechnung 2 13" xfId="43575" hidden="1"/>
    <cellStyle name="Berechnung 2 13" xfId="43599" hidden="1"/>
    <cellStyle name="Berechnung 2 13" xfId="43634" hidden="1"/>
    <cellStyle name="Berechnung 2 13" xfId="43165" hidden="1"/>
    <cellStyle name="Berechnung 2 13" xfId="43679" hidden="1"/>
    <cellStyle name="Berechnung 2 13" xfId="43718" hidden="1"/>
    <cellStyle name="Berechnung 2 13" xfId="43742" hidden="1"/>
    <cellStyle name="Berechnung 2 13" xfId="43777" hidden="1"/>
    <cellStyle name="Berechnung 2 13" xfId="43819" hidden="1"/>
    <cellStyle name="Berechnung 2 13" xfId="43897" hidden="1"/>
    <cellStyle name="Berechnung 2 13" xfId="43936" hidden="1"/>
    <cellStyle name="Berechnung 2 13" xfId="43960" hidden="1"/>
    <cellStyle name="Berechnung 2 13" xfId="43995" hidden="1"/>
    <cellStyle name="Berechnung 2 13" xfId="44051" hidden="1"/>
    <cellStyle name="Berechnung 2 13" xfId="44189" hidden="1"/>
    <cellStyle name="Berechnung 2 13" xfId="44228" hidden="1"/>
    <cellStyle name="Berechnung 2 13" xfId="44252" hidden="1"/>
    <cellStyle name="Berechnung 2 13" xfId="44287" hidden="1"/>
    <cellStyle name="Berechnung 2 13" xfId="44146" hidden="1"/>
    <cellStyle name="Berechnung 2 13" xfId="44331" hidden="1"/>
    <cellStyle name="Berechnung 2 13" xfId="44370" hidden="1"/>
    <cellStyle name="Berechnung 2 13" xfId="44394" hidden="1"/>
    <cellStyle name="Berechnung 2 13" xfId="44429" hidden="1"/>
    <cellStyle name="Berechnung 2 13" xfId="40704" hidden="1"/>
    <cellStyle name="Berechnung 2 13" xfId="44471" hidden="1"/>
    <cellStyle name="Berechnung 2 13" xfId="44510" hidden="1"/>
    <cellStyle name="Berechnung 2 13" xfId="44534" hidden="1"/>
    <cellStyle name="Berechnung 2 13" xfId="44569" hidden="1"/>
    <cellStyle name="Berechnung 2 13" xfId="44644" hidden="1"/>
    <cellStyle name="Berechnung 2 13" xfId="44834" hidden="1"/>
    <cellStyle name="Berechnung 2 13" xfId="44873" hidden="1"/>
    <cellStyle name="Berechnung 2 13" xfId="44897" hidden="1"/>
    <cellStyle name="Berechnung 2 13" xfId="44932" hidden="1"/>
    <cellStyle name="Berechnung 2 13" xfId="44768" hidden="1"/>
    <cellStyle name="Berechnung 2 13" xfId="44981" hidden="1"/>
    <cellStyle name="Berechnung 2 13" xfId="45020" hidden="1"/>
    <cellStyle name="Berechnung 2 13" xfId="45044" hidden="1"/>
    <cellStyle name="Berechnung 2 13" xfId="45079" hidden="1"/>
    <cellStyle name="Berechnung 2 13" xfId="44612" hidden="1"/>
    <cellStyle name="Berechnung 2 13" xfId="45122" hidden="1"/>
    <cellStyle name="Berechnung 2 13" xfId="45161" hidden="1"/>
    <cellStyle name="Berechnung 2 13" xfId="45185" hidden="1"/>
    <cellStyle name="Berechnung 2 13" xfId="45220" hidden="1"/>
    <cellStyle name="Berechnung 2 13" xfId="45261" hidden="1"/>
    <cellStyle name="Berechnung 2 13" xfId="45339" hidden="1"/>
    <cellStyle name="Berechnung 2 13" xfId="45378" hidden="1"/>
    <cellStyle name="Berechnung 2 13" xfId="45402" hidden="1"/>
    <cellStyle name="Berechnung 2 13" xfId="45437" hidden="1"/>
    <cellStyle name="Berechnung 2 13" xfId="45493" hidden="1"/>
    <cellStyle name="Berechnung 2 13" xfId="45631" hidden="1"/>
    <cellStyle name="Berechnung 2 13" xfId="45670" hidden="1"/>
    <cellStyle name="Berechnung 2 13" xfId="45694" hidden="1"/>
    <cellStyle name="Berechnung 2 13" xfId="45729" hidden="1"/>
    <cellStyle name="Berechnung 2 13" xfId="45588" hidden="1"/>
    <cellStyle name="Berechnung 2 13" xfId="45773" hidden="1"/>
    <cellStyle name="Berechnung 2 13" xfId="45812" hidden="1"/>
    <cellStyle name="Berechnung 2 13" xfId="45836" hidden="1"/>
    <cellStyle name="Berechnung 2 13" xfId="45871" hidden="1"/>
    <cellStyle name="Berechnung 2 13" xfId="45914" hidden="1"/>
    <cellStyle name="Berechnung 2 13" xfId="46066" hidden="1"/>
    <cellStyle name="Berechnung 2 13" xfId="46105" hidden="1"/>
    <cellStyle name="Berechnung 2 13" xfId="46129" hidden="1"/>
    <cellStyle name="Berechnung 2 13" xfId="46164" hidden="1"/>
    <cellStyle name="Berechnung 2 13" xfId="46240" hidden="1"/>
    <cellStyle name="Berechnung 2 13" xfId="46430" hidden="1"/>
    <cellStyle name="Berechnung 2 13" xfId="46469" hidden="1"/>
    <cellStyle name="Berechnung 2 13" xfId="46493" hidden="1"/>
    <cellStyle name="Berechnung 2 13" xfId="46528" hidden="1"/>
    <cellStyle name="Berechnung 2 13" xfId="46364" hidden="1"/>
    <cellStyle name="Berechnung 2 13" xfId="46577" hidden="1"/>
    <cellStyle name="Berechnung 2 13" xfId="46616" hidden="1"/>
    <cellStyle name="Berechnung 2 13" xfId="46640" hidden="1"/>
    <cellStyle name="Berechnung 2 13" xfId="46675" hidden="1"/>
    <cellStyle name="Berechnung 2 13" xfId="46208" hidden="1"/>
    <cellStyle name="Berechnung 2 13" xfId="46718" hidden="1"/>
    <cellStyle name="Berechnung 2 13" xfId="46757" hidden="1"/>
    <cellStyle name="Berechnung 2 13" xfId="46781" hidden="1"/>
    <cellStyle name="Berechnung 2 13" xfId="46816" hidden="1"/>
    <cellStyle name="Berechnung 2 13" xfId="46857" hidden="1"/>
    <cellStyle name="Berechnung 2 13" xfId="46935" hidden="1"/>
    <cellStyle name="Berechnung 2 13" xfId="46974" hidden="1"/>
    <cellStyle name="Berechnung 2 13" xfId="46998" hidden="1"/>
    <cellStyle name="Berechnung 2 13" xfId="47033" hidden="1"/>
    <cellStyle name="Berechnung 2 13" xfId="47089" hidden="1"/>
    <cellStyle name="Berechnung 2 13" xfId="47227" hidden="1"/>
    <cellStyle name="Berechnung 2 13" xfId="47266" hidden="1"/>
    <cellStyle name="Berechnung 2 13" xfId="47290" hidden="1"/>
    <cellStyle name="Berechnung 2 13" xfId="47325" hidden="1"/>
    <cellStyle name="Berechnung 2 13" xfId="47184" hidden="1"/>
    <cellStyle name="Berechnung 2 13" xfId="47369" hidden="1"/>
    <cellStyle name="Berechnung 2 13" xfId="47408" hidden="1"/>
    <cellStyle name="Berechnung 2 13" xfId="47432" hidden="1"/>
    <cellStyle name="Berechnung 2 13" xfId="47467" hidden="1"/>
    <cellStyle name="Berechnung 2 13" xfId="46022" hidden="1"/>
    <cellStyle name="Berechnung 2 13" xfId="47509" hidden="1"/>
    <cellStyle name="Berechnung 2 13" xfId="47548" hidden="1"/>
    <cellStyle name="Berechnung 2 13" xfId="47572" hidden="1"/>
    <cellStyle name="Berechnung 2 13" xfId="47607" hidden="1"/>
    <cellStyle name="Berechnung 2 13" xfId="47682" hidden="1"/>
    <cellStyle name="Berechnung 2 13" xfId="47872" hidden="1"/>
    <cellStyle name="Berechnung 2 13" xfId="47911" hidden="1"/>
    <cellStyle name="Berechnung 2 13" xfId="47935" hidden="1"/>
    <cellStyle name="Berechnung 2 13" xfId="47970" hidden="1"/>
    <cellStyle name="Berechnung 2 13" xfId="47806" hidden="1"/>
    <cellStyle name="Berechnung 2 13" xfId="48019" hidden="1"/>
    <cellStyle name="Berechnung 2 13" xfId="48058" hidden="1"/>
    <cellStyle name="Berechnung 2 13" xfId="48082" hidden="1"/>
    <cellStyle name="Berechnung 2 13" xfId="48117" hidden="1"/>
    <cellStyle name="Berechnung 2 13" xfId="47650" hidden="1"/>
    <cellStyle name="Berechnung 2 13" xfId="48160" hidden="1"/>
    <cellStyle name="Berechnung 2 13" xfId="48199" hidden="1"/>
    <cellStyle name="Berechnung 2 13" xfId="48223" hidden="1"/>
    <cellStyle name="Berechnung 2 13" xfId="48258" hidden="1"/>
    <cellStyle name="Berechnung 2 13" xfId="48299" hidden="1"/>
    <cellStyle name="Berechnung 2 13" xfId="48377" hidden="1"/>
    <cellStyle name="Berechnung 2 13" xfId="48416" hidden="1"/>
    <cellStyle name="Berechnung 2 13" xfId="48440" hidden="1"/>
    <cellStyle name="Berechnung 2 13" xfId="48475" hidden="1"/>
    <cellStyle name="Berechnung 2 13" xfId="48531" hidden="1"/>
    <cellStyle name="Berechnung 2 13" xfId="48669" hidden="1"/>
    <cellStyle name="Berechnung 2 13" xfId="48708" hidden="1"/>
    <cellStyle name="Berechnung 2 13" xfId="48732" hidden="1"/>
    <cellStyle name="Berechnung 2 13" xfId="48767" hidden="1"/>
    <cellStyle name="Berechnung 2 13" xfId="48626" hidden="1"/>
    <cellStyle name="Berechnung 2 13" xfId="48811" hidden="1"/>
    <cellStyle name="Berechnung 2 13" xfId="48850" hidden="1"/>
    <cellStyle name="Berechnung 2 13" xfId="48874" hidden="1"/>
    <cellStyle name="Berechnung 2 13" xfId="48909" hidden="1"/>
    <cellStyle name="Berechnung 2 13" xfId="48950" hidden="1"/>
    <cellStyle name="Berechnung 2 13" xfId="49028" hidden="1"/>
    <cellStyle name="Berechnung 2 13" xfId="49067" hidden="1"/>
    <cellStyle name="Berechnung 2 13" xfId="49091" hidden="1"/>
    <cellStyle name="Berechnung 2 13" xfId="49126" hidden="1"/>
    <cellStyle name="Berechnung 2 13" xfId="49201" hidden="1"/>
    <cellStyle name="Berechnung 2 13" xfId="49391" hidden="1"/>
    <cellStyle name="Berechnung 2 13" xfId="49430" hidden="1"/>
    <cellStyle name="Berechnung 2 13" xfId="49454" hidden="1"/>
    <cellStyle name="Berechnung 2 13" xfId="49489" hidden="1"/>
    <cellStyle name="Berechnung 2 13" xfId="49325" hidden="1"/>
    <cellStyle name="Berechnung 2 13" xfId="49538" hidden="1"/>
    <cellStyle name="Berechnung 2 13" xfId="49577" hidden="1"/>
    <cellStyle name="Berechnung 2 13" xfId="49601" hidden="1"/>
    <cellStyle name="Berechnung 2 13" xfId="49636" hidden="1"/>
    <cellStyle name="Berechnung 2 13" xfId="49169" hidden="1"/>
    <cellStyle name="Berechnung 2 13" xfId="49679" hidden="1"/>
    <cellStyle name="Berechnung 2 13" xfId="49718" hidden="1"/>
    <cellStyle name="Berechnung 2 13" xfId="49742" hidden="1"/>
    <cellStyle name="Berechnung 2 13" xfId="49777" hidden="1"/>
    <cellStyle name="Berechnung 2 13" xfId="49818" hidden="1"/>
    <cellStyle name="Berechnung 2 13" xfId="49896" hidden="1"/>
    <cellStyle name="Berechnung 2 13" xfId="49935" hidden="1"/>
    <cellStyle name="Berechnung 2 13" xfId="49959" hidden="1"/>
    <cellStyle name="Berechnung 2 13" xfId="49994" hidden="1"/>
    <cellStyle name="Berechnung 2 13" xfId="50050" hidden="1"/>
    <cellStyle name="Berechnung 2 13" xfId="50188" hidden="1"/>
    <cellStyle name="Berechnung 2 13" xfId="50227" hidden="1"/>
    <cellStyle name="Berechnung 2 13" xfId="50251" hidden="1"/>
    <cellStyle name="Berechnung 2 13" xfId="50286" hidden="1"/>
    <cellStyle name="Berechnung 2 13" xfId="50145" hidden="1"/>
    <cellStyle name="Berechnung 2 13" xfId="50330" hidden="1"/>
    <cellStyle name="Berechnung 2 13" xfId="50369" hidden="1"/>
    <cellStyle name="Berechnung 2 13" xfId="50393" hidden="1"/>
    <cellStyle name="Berechnung 2 13" xfId="50428" hidden="1"/>
    <cellStyle name="Berechnung 2 13" xfId="50469" hidden="1"/>
    <cellStyle name="Berechnung 2 13" xfId="50547" hidden="1"/>
    <cellStyle name="Berechnung 2 13" xfId="50586" hidden="1"/>
    <cellStyle name="Berechnung 2 13" xfId="50610" hidden="1"/>
    <cellStyle name="Berechnung 2 13" xfId="50645" hidden="1"/>
    <cellStyle name="Berechnung 2 13" xfId="50711" hidden="1"/>
    <cellStyle name="Berechnung 2 13" xfId="50938" hidden="1"/>
    <cellStyle name="Berechnung 2 13" xfId="50977" hidden="1"/>
    <cellStyle name="Berechnung 2 13" xfId="51001" hidden="1"/>
    <cellStyle name="Berechnung 2 13" xfId="51036" hidden="1"/>
    <cellStyle name="Berechnung 2 13" xfId="51109" hidden="1"/>
    <cellStyle name="Berechnung 2 13" xfId="51247" hidden="1"/>
    <cellStyle name="Berechnung 2 13" xfId="51286" hidden="1"/>
    <cellStyle name="Berechnung 2 13" xfId="51310" hidden="1"/>
    <cellStyle name="Berechnung 2 13" xfId="51345" hidden="1"/>
    <cellStyle name="Berechnung 2 13" xfId="51204" hidden="1"/>
    <cellStyle name="Berechnung 2 13" xfId="51391" hidden="1"/>
    <cellStyle name="Berechnung 2 13" xfId="51430" hidden="1"/>
    <cellStyle name="Berechnung 2 13" xfId="51454" hidden="1"/>
    <cellStyle name="Berechnung 2 13" xfId="51489" hidden="1"/>
    <cellStyle name="Berechnung 2 13" xfId="50903" hidden="1"/>
    <cellStyle name="Berechnung 2 13" xfId="51548" hidden="1"/>
    <cellStyle name="Berechnung 2 13" xfId="51587" hidden="1"/>
    <cellStyle name="Berechnung 2 13" xfId="51611" hidden="1"/>
    <cellStyle name="Berechnung 2 13" xfId="51646" hidden="1"/>
    <cellStyle name="Berechnung 2 13" xfId="51727" hidden="1"/>
    <cellStyle name="Berechnung 2 13" xfId="51918" hidden="1"/>
    <cellStyle name="Berechnung 2 13" xfId="51957" hidden="1"/>
    <cellStyle name="Berechnung 2 13" xfId="51981" hidden="1"/>
    <cellStyle name="Berechnung 2 13" xfId="52016" hidden="1"/>
    <cellStyle name="Berechnung 2 13" xfId="51851" hidden="1"/>
    <cellStyle name="Berechnung 2 13" xfId="52067" hidden="1"/>
    <cellStyle name="Berechnung 2 13" xfId="52106" hidden="1"/>
    <cellStyle name="Berechnung 2 13" xfId="52130" hidden="1"/>
    <cellStyle name="Berechnung 2 13" xfId="52165" hidden="1"/>
    <cellStyle name="Berechnung 2 13" xfId="51695" hidden="1"/>
    <cellStyle name="Berechnung 2 13" xfId="52210" hidden="1"/>
    <cellStyle name="Berechnung 2 13" xfId="52249" hidden="1"/>
    <cellStyle name="Berechnung 2 13" xfId="52273" hidden="1"/>
    <cellStyle name="Berechnung 2 13" xfId="52308" hidden="1"/>
    <cellStyle name="Berechnung 2 13" xfId="52351" hidden="1"/>
    <cellStyle name="Berechnung 2 13" xfId="52429" hidden="1"/>
    <cellStyle name="Berechnung 2 13" xfId="52468" hidden="1"/>
    <cellStyle name="Berechnung 2 13" xfId="52492" hidden="1"/>
    <cellStyle name="Berechnung 2 13" xfId="52527" hidden="1"/>
    <cellStyle name="Berechnung 2 13" xfId="52583" hidden="1"/>
    <cellStyle name="Berechnung 2 13" xfId="52721" hidden="1"/>
    <cellStyle name="Berechnung 2 13" xfId="52760" hidden="1"/>
    <cellStyle name="Berechnung 2 13" xfId="52784" hidden="1"/>
    <cellStyle name="Berechnung 2 13" xfId="52819" hidden="1"/>
    <cellStyle name="Berechnung 2 13" xfId="52678" hidden="1"/>
    <cellStyle name="Berechnung 2 13" xfId="52863" hidden="1"/>
    <cellStyle name="Berechnung 2 13" xfId="52902" hidden="1"/>
    <cellStyle name="Berechnung 2 13" xfId="52926" hidden="1"/>
    <cellStyle name="Berechnung 2 13" xfId="52961" hidden="1"/>
    <cellStyle name="Berechnung 2 13" xfId="51066" hidden="1"/>
    <cellStyle name="Berechnung 2 13" xfId="53003" hidden="1"/>
    <cellStyle name="Berechnung 2 13" xfId="53042" hidden="1"/>
    <cellStyle name="Berechnung 2 13" xfId="53066" hidden="1"/>
    <cellStyle name="Berechnung 2 13" xfId="53101" hidden="1"/>
    <cellStyle name="Berechnung 2 13" xfId="53179" hidden="1"/>
    <cellStyle name="Berechnung 2 13" xfId="53369" hidden="1"/>
    <cellStyle name="Berechnung 2 13" xfId="53408" hidden="1"/>
    <cellStyle name="Berechnung 2 13" xfId="53432" hidden="1"/>
    <cellStyle name="Berechnung 2 13" xfId="53467" hidden="1"/>
    <cellStyle name="Berechnung 2 13" xfId="53303" hidden="1"/>
    <cellStyle name="Berechnung 2 13" xfId="53518" hidden="1"/>
    <cellStyle name="Berechnung 2 13" xfId="53557" hidden="1"/>
    <cellStyle name="Berechnung 2 13" xfId="53581" hidden="1"/>
    <cellStyle name="Berechnung 2 13" xfId="53616" hidden="1"/>
    <cellStyle name="Berechnung 2 13" xfId="53147" hidden="1"/>
    <cellStyle name="Berechnung 2 13" xfId="53661" hidden="1"/>
    <cellStyle name="Berechnung 2 13" xfId="53700" hidden="1"/>
    <cellStyle name="Berechnung 2 13" xfId="53724" hidden="1"/>
    <cellStyle name="Berechnung 2 13" xfId="53759" hidden="1"/>
    <cellStyle name="Berechnung 2 13" xfId="53801" hidden="1"/>
    <cellStyle name="Berechnung 2 13" xfId="53879" hidden="1"/>
    <cellStyle name="Berechnung 2 13" xfId="53918" hidden="1"/>
    <cellStyle name="Berechnung 2 13" xfId="53942" hidden="1"/>
    <cellStyle name="Berechnung 2 13" xfId="53977" hidden="1"/>
    <cellStyle name="Berechnung 2 13" xfId="54033" hidden="1"/>
    <cellStyle name="Berechnung 2 13" xfId="54171" hidden="1"/>
    <cellStyle name="Berechnung 2 13" xfId="54210" hidden="1"/>
    <cellStyle name="Berechnung 2 13" xfId="54234" hidden="1"/>
    <cellStyle name="Berechnung 2 13" xfId="54269" hidden="1"/>
    <cellStyle name="Berechnung 2 13" xfId="54128" hidden="1"/>
    <cellStyle name="Berechnung 2 13" xfId="54313" hidden="1"/>
    <cellStyle name="Berechnung 2 13" xfId="54352" hidden="1"/>
    <cellStyle name="Berechnung 2 13" xfId="54376" hidden="1"/>
    <cellStyle name="Berechnung 2 13" xfId="54411" hidden="1"/>
    <cellStyle name="Berechnung 2 13" xfId="50686" hidden="1"/>
    <cellStyle name="Berechnung 2 13" xfId="54453" hidden="1"/>
    <cellStyle name="Berechnung 2 13" xfId="54492" hidden="1"/>
    <cellStyle name="Berechnung 2 13" xfId="54516" hidden="1"/>
    <cellStyle name="Berechnung 2 13" xfId="54551" hidden="1"/>
    <cellStyle name="Berechnung 2 13" xfId="54626" hidden="1"/>
    <cellStyle name="Berechnung 2 13" xfId="54816" hidden="1"/>
    <cellStyle name="Berechnung 2 13" xfId="54855" hidden="1"/>
    <cellStyle name="Berechnung 2 13" xfId="54879" hidden="1"/>
    <cellStyle name="Berechnung 2 13" xfId="54914" hidden="1"/>
    <cellStyle name="Berechnung 2 13" xfId="54750" hidden="1"/>
    <cellStyle name="Berechnung 2 13" xfId="54963" hidden="1"/>
    <cellStyle name="Berechnung 2 13" xfId="55002" hidden="1"/>
    <cellStyle name="Berechnung 2 13" xfId="55026" hidden="1"/>
    <cellStyle name="Berechnung 2 13" xfId="55061" hidden="1"/>
    <cellStyle name="Berechnung 2 13" xfId="54594" hidden="1"/>
    <cellStyle name="Berechnung 2 13" xfId="55104" hidden="1"/>
    <cellStyle name="Berechnung 2 13" xfId="55143" hidden="1"/>
    <cellStyle name="Berechnung 2 13" xfId="55167" hidden="1"/>
    <cellStyle name="Berechnung 2 13" xfId="55202" hidden="1"/>
    <cellStyle name="Berechnung 2 13" xfId="55243" hidden="1"/>
    <cellStyle name="Berechnung 2 13" xfId="55321" hidden="1"/>
    <cellStyle name="Berechnung 2 13" xfId="55360" hidden="1"/>
    <cellStyle name="Berechnung 2 13" xfId="55384" hidden="1"/>
    <cellStyle name="Berechnung 2 13" xfId="55419" hidden="1"/>
    <cellStyle name="Berechnung 2 13" xfId="55475" hidden="1"/>
    <cellStyle name="Berechnung 2 13" xfId="55613" hidden="1"/>
    <cellStyle name="Berechnung 2 13" xfId="55652" hidden="1"/>
    <cellStyle name="Berechnung 2 13" xfId="55676" hidden="1"/>
    <cellStyle name="Berechnung 2 13" xfId="55711" hidden="1"/>
    <cellStyle name="Berechnung 2 13" xfId="55570" hidden="1"/>
    <cellStyle name="Berechnung 2 13" xfId="55755" hidden="1"/>
    <cellStyle name="Berechnung 2 13" xfId="55794" hidden="1"/>
    <cellStyle name="Berechnung 2 13" xfId="55818" hidden="1"/>
    <cellStyle name="Berechnung 2 13" xfId="55853" hidden="1"/>
    <cellStyle name="Berechnung 2 13" xfId="55896" hidden="1"/>
    <cellStyle name="Berechnung 2 13" xfId="56048" hidden="1"/>
    <cellStyle name="Berechnung 2 13" xfId="56087" hidden="1"/>
    <cellStyle name="Berechnung 2 13" xfId="56111" hidden="1"/>
    <cellStyle name="Berechnung 2 13" xfId="56146" hidden="1"/>
    <cellStyle name="Berechnung 2 13" xfId="56222" hidden="1"/>
    <cellStyle name="Berechnung 2 13" xfId="56412" hidden="1"/>
    <cellStyle name="Berechnung 2 13" xfId="56451" hidden="1"/>
    <cellStyle name="Berechnung 2 13" xfId="56475" hidden="1"/>
    <cellStyle name="Berechnung 2 13" xfId="56510" hidden="1"/>
    <cellStyle name="Berechnung 2 13" xfId="56346" hidden="1"/>
    <cellStyle name="Berechnung 2 13" xfId="56559" hidden="1"/>
    <cellStyle name="Berechnung 2 13" xfId="56598" hidden="1"/>
    <cellStyle name="Berechnung 2 13" xfId="56622" hidden="1"/>
    <cellStyle name="Berechnung 2 13" xfId="56657" hidden="1"/>
    <cellStyle name="Berechnung 2 13" xfId="56190" hidden="1"/>
    <cellStyle name="Berechnung 2 13" xfId="56700" hidden="1"/>
    <cellStyle name="Berechnung 2 13" xfId="56739" hidden="1"/>
    <cellStyle name="Berechnung 2 13" xfId="56763" hidden="1"/>
    <cellStyle name="Berechnung 2 13" xfId="56798" hidden="1"/>
    <cellStyle name="Berechnung 2 13" xfId="56839" hidden="1"/>
    <cellStyle name="Berechnung 2 13" xfId="56917" hidden="1"/>
    <cellStyle name="Berechnung 2 13" xfId="56956" hidden="1"/>
    <cellStyle name="Berechnung 2 13" xfId="56980" hidden="1"/>
    <cellStyle name="Berechnung 2 13" xfId="57015" hidden="1"/>
    <cellStyle name="Berechnung 2 13" xfId="57071" hidden="1"/>
    <cellStyle name="Berechnung 2 13" xfId="57209" hidden="1"/>
    <cellStyle name="Berechnung 2 13" xfId="57248" hidden="1"/>
    <cellStyle name="Berechnung 2 13" xfId="57272" hidden="1"/>
    <cellStyle name="Berechnung 2 13" xfId="57307" hidden="1"/>
    <cellStyle name="Berechnung 2 13" xfId="57166" hidden="1"/>
    <cellStyle name="Berechnung 2 13" xfId="57351" hidden="1"/>
    <cellStyle name="Berechnung 2 13" xfId="57390" hidden="1"/>
    <cellStyle name="Berechnung 2 13" xfId="57414" hidden="1"/>
    <cellStyle name="Berechnung 2 13" xfId="57449" hidden="1"/>
    <cellStyle name="Berechnung 2 13" xfId="56004" hidden="1"/>
    <cellStyle name="Berechnung 2 13" xfId="57491" hidden="1"/>
    <cellStyle name="Berechnung 2 13" xfId="57530" hidden="1"/>
    <cellStyle name="Berechnung 2 13" xfId="57554" hidden="1"/>
    <cellStyle name="Berechnung 2 13" xfId="57589" hidden="1"/>
    <cellStyle name="Berechnung 2 13" xfId="57664" hidden="1"/>
    <cellStyle name="Berechnung 2 13" xfId="57854" hidden="1"/>
    <cellStyle name="Berechnung 2 13" xfId="57893" hidden="1"/>
    <cellStyle name="Berechnung 2 13" xfId="57917" hidden="1"/>
    <cellStyle name="Berechnung 2 13" xfId="57952" hidden="1"/>
    <cellStyle name="Berechnung 2 13" xfId="57788" hidden="1"/>
    <cellStyle name="Berechnung 2 13" xfId="58001" hidden="1"/>
    <cellStyle name="Berechnung 2 13" xfId="58040" hidden="1"/>
    <cellStyle name="Berechnung 2 13" xfId="58064" hidden="1"/>
    <cellStyle name="Berechnung 2 13" xfId="58099" hidden="1"/>
    <cellStyle name="Berechnung 2 13" xfId="57632" hidden="1"/>
    <cellStyle name="Berechnung 2 13" xfId="58142" hidden="1"/>
    <cellStyle name="Berechnung 2 13" xfId="58181" hidden="1"/>
    <cellStyle name="Berechnung 2 13" xfId="58205" hidden="1"/>
    <cellStyle name="Berechnung 2 13" xfId="58240" hidden="1"/>
    <cellStyle name="Berechnung 2 13" xfId="58281" hidden="1"/>
    <cellStyle name="Berechnung 2 13" xfId="58359" hidden="1"/>
    <cellStyle name="Berechnung 2 13" xfId="58398" hidden="1"/>
    <cellStyle name="Berechnung 2 13" xfId="58422" hidden="1"/>
    <cellStyle name="Berechnung 2 13" xfId="58457" hidden="1"/>
    <cellStyle name="Berechnung 2 13" xfId="58513" hidden="1"/>
    <cellStyle name="Berechnung 2 13" xfId="58651" hidden="1"/>
    <cellStyle name="Berechnung 2 13" xfId="58690" hidden="1"/>
    <cellStyle name="Berechnung 2 13" xfId="58714" hidden="1"/>
    <cellStyle name="Berechnung 2 13" xfId="58749" hidden="1"/>
    <cellStyle name="Berechnung 2 13" xfId="58608" hidden="1"/>
    <cellStyle name="Berechnung 2 13" xfId="58793" hidden="1"/>
    <cellStyle name="Berechnung 2 13" xfId="58832" hidden="1"/>
    <cellStyle name="Berechnung 2 13" xfId="58856" hidden="1"/>
    <cellStyle name="Berechnung 2 13" xfId="58891" hidden="1"/>
    <cellStyle name="Berechnung 2 14" xfId="151" hidden="1"/>
    <cellStyle name="Berechnung 2 14" xfId="540" hidden="1"/>
    <cellStyle name="Berechnung 2 14" xfId="577" hidden="1"/>
    <cellStyle name="Berechnung 2 14" xfId="603" hidden="1"/>
    <cellStyle name="Berechnung 2 14" xfId="638" hidden="1"/>
    <cellStyle name="Berechnung 2 14" xfId="758" hidden="1"/>
    <cellStyle name="Berechnung 2 14" xfId="948" hidden="1"/>
    <cellStyle name="Berechnung 2 14" xfId="985" hidden="1"/>
    <cellStyle name="Berechnung 2 14" xfId="1011" hidden="1"/>
    <cellStyle name="Berechnung 2 14" xfId="1046" hidden="1"/>
    <cellStyle name="Berechnung 2 14" xfId="880" hidden="1"/>
    <cellStyle name="Berechnung 2 14" xfId="1095" hidden="1"/>
    <cellStyle name="Berechnung 2 14" xfId="1132" hidden="1"/>
    <cellStyle name="Berechnung 2 14" xfId="1158" hidden="1"/>
    <cellStyle name="Berechnung 2 14" xfId="1193" hidden="1"/>
    <cellStyle name="Berechnung 2 14" xfId="1078" hidden="1"/>
    <cellStyle name="Berechnung 2 14" xfId="1236" hidden="1"/>
    <cellStyle name="Berechnung 2 14" xfId="1273" hidden="1"/>
    <cellStyle name="Berechnung 2 14" xfId="1299" hidden="1"/>
    <cellStyle name="Berechnung 2 14" xfId="1334" hidden="1"/>
    <cellStyle name="Berechnung 2 14" xfId="1375" hidden="1"/>
    <cellStyle name="Berechnung 2 14" xfId="1453" hidden="1"/>
    <cellStyle name="Berechnung 2 14" xfId="1490" hidden="1"/>
    <cellStyle name="Berechnung 2 14" xfId="1516" hidden="1"/>
    <cellStyle name="Berechnung 2 14" xfId="1551" hidden="1"/>
    <cellStyle name="Berechnung 2 14" xfId="1607" hidden="1"/>
    <cellStyle name="Berechnung 2 14" xfId="1745" hidden="1"/>
    <cellStyle name="Berechnung 2 14" xfId="1782" hidden="1"/>
    <cellStyle name="Berechnung 2 14" xfId="1808" hidden="1"/>
    <cellStyle name="Berechnung 2 14" xfId="1843" hidden="1"/>
    <cellStyle name="Berechnung 2 14" xfId="1700" hidden="1"/>
    <cellStyle name="Berechnung 2 14" xfId="1887" hidden="1"/>
    <cellStyle name="Berechnung 2 14" xfId="1924" hidden="1"/>
    <cellStyle name="Berechnung 2 14" xfId="1950" hidden="1"/>
    <cellStyle name="Berechnung 2 14" xfId="1985" hidden="1"/>
    <cellStyle name="Berechnung 2 14" xfId="2074" hidden="1"/>
    <cellStyle name="Berechnung 2 14" xfId="2418" hidden="1"/>
    <cellStyle name="Berechnung 2 14" xfId="2455" hidden="1"/>
    <cellStyle name="Berechnung 2 14" xfId="2481" hidden="1"/>
    <cellStyle name="Berechnung 2 14" xfId="2516" hidden="1"/>
    <cellStyle name="Berechnung 2 14" xfId="2628" hidden="1"/>
    <cellStyle name="Berechnung 2 14" xfId="2818" hidden="1"/>
    <cellStyle name="Berechnung 2 14" xfId="2855" hidden="1"/>
    <cellStyle name="Berechnung 2 14" xfId="2881" hidden="1"/>
    <cellStyle name="Berechnung 2 14" xfId="2916" hidden="1"/>
    <cellStyle name="Berechnung 2 14" xfId="2750" hidden="1"/>
    <cellStyle name="Berechnung 2 14" xfId="2965" hidden="1"/>
    <cellStyle name="Berechnung 2 14" xfId="3002" hidden="1"/>
    <cellStyle name="Berechnung 2 14" xfId="3028" hidden="1"/>
    <cellStyle name="Berechnung 2 14" xfId="3063" hidden="1"/>
    <cellStyle name="Berechnung 2 14" xfId="2948" hidden="1"/>
    <cellStyle name="Berechnung 2 14" xfId="3106" hidden="1"/>
    <cellStyle name="Berechnung 2 14" xfId="3143" hidden="1"/>
    <cellStyle name="Berechnung 2 14" xfId="3169" hidden="1"/>
    <cellStyle name="Berechnung 2 14" xfId="3204" hidden="1"/>
    <cellStyle name="Berechnung 2 14" xfId="3245" hidden="1"/>
    <cellStyle name="Berechnung 2 14" xfId="3323" hidden="1"/>
    <cellStyle name="Berechnung 2 14" xfId="3360" hidden="1"/>
    <cellStyle name="Berechnung 2 14" xfId="3386" hidden="1"/>
    <cellStyle name="Berechnung 2 14" xfId="3421" hidden="1"/>
    <cellStyle name="Berechnung 2 14" xfId="3477" hidden="1"/>
    <cellStyle name="Berechnung 2 14" xfId="3615" hidden="1"/>
    <cellStyle name="Berechnung 2 14" xfId="3652" hidden="1"/>
    <cellStyle name="Berechnung 2 14" xfId="3678" hidden="1"/>
    <cellStyle name="Berechnung 2 14" xfId="3713" hidden="1"/>
    <cellStyle name="Berechnung 2 14" xfId="3570" hidden="1"/>
    <cellStyle name="Berechnung 2 14" xfId="3757" hidden="1"/>
    <cellStyle name="Berechnung 2 14" xfId="3794" hidden="1"/>
    <cellStyle name="Berechnung 2 14" xfId="3820" hidden="1"/>
    <cellStyle name="Berechnung 2 14" xfId="3855" hidden="1"/>
    <cellStyle name="Berechnung 2 14" xfId="2248" hidden="1"/>
    <cellStyle name="Berechnung 2 14" xfId="3924" hidden="1"/>
    <cellStyle name="Berechnung 2 14" xfId="3961" hidden="1"/>
    <cellStyle name="Berechnung 2 14" xfId="3987" hidden="1"/>
    <cellStyle name="Berechnung 2 14" xfId="4022" hidden="1"/>
    <cellStyle name="Berechnung 2 14" xfId="4134" hidden="1"/>
    <cellStyle name="Berechnung 2 14" xfId="4324" hidden="1"/>
    <cellStyle name="Berechnung 2 14" xfId="4361" hidden="1"/>
    <cellStyle name="Berechnung 2 14" xfId="4387" hidden="1"/>
    <cellStyle name="Berechnung 2 14" xfId="4422" hidden="1"/>
    <cellStyle name="Berechnung 2 14" xfId="4256" hidden="1"/>
    <cellStyle name="Berechnung 2 14" xfId="4471" hidden="1"/>
    <cellStyle name="Berechnung 2 14" xfId="4508" hidden="1"/>
    <cellStyle name="Berechnung 2 14" xfId="4534" hidden="1"/>
    <cellStyle name="Berechnung 2 14" xfId="4569" hidden="1"/>
    <cellStyle name="Berechnung 2 14" xfId="4454" hidden="1"/>
    <cellStyle name="Berechnung 2 14" xfId="4612" hidden="1"/>
    <cellStyle name="Berechnung 2 14" xfId="4649" hidden="1"/>
    <cellStyle name="Berechnung 2 14" xfId="4675" hidden="1"/>
    <cellStyle name="Berechnung 2 14" xfId="4710" hidden="1"/>
    <cellStyle name="Berechnung 2 14" xfId="4751" hidden="1"/>
    <cellStyle name="Berechnung 2 14" xfId="4829" hidden="1"/>
    <cellStyle name="Berechnung 2 14" xfId="4866" hidden="1"/>
    <cellStyle name="Berechnung 2 14" xfId="4892" hidden="1"/>
    <cellStyle name="Berechnung 2 14" xfId="4927" hidden="1"/>
    <cellStyle name="Berechnung 2 14" xfId="4983" hidden="1"/>
    <cellStyle name="Berechnung 2 14" xfId="5121" hidden="1"/>
    <cellStyle name="Berechnung 2 14" xfId="5158" hidden="1"/>
    <cellStyle name="Berechnung 2 14" xfId="5184" hidden="1"/>
    <cellStyle name="Berechnung 2 14" xfId="5219" hidden="1"/>
    <cellStyle name="Berechnung 2 14" xfId="5076" hidden="1"/>
    <cellStyle name="Berechnung 2 14" xfId="5263" hidden="1"/>
    <cellStyle name="Berechnung 2 14" xfId="5300" hidden="1"/>
    <cellStyle name="Berechnung 2 14" xfId="5326" hidden="1"/>
    <cellStyle name="Berechnung 2 14" xfId="5361" hidden="1"/>
    <cellStyle name="Berechnung 2 14" xfId="2058" hidden="1"/>
    <cellStyle name="Berechnung 2 14" xfId="5429" hidden="1"/>
    <cellStyle name="Berechnung 2 14" xfId="5466" hidden="1"/>
    <cellStyle name="Berechnung 2 14" xfId="5492" hidden="1"/>
    <cellStyle name="Berechnung 2 14" xfId="5527" hidden="1"/>
    <cellStyle name="Berechnung 2 14" xfId="5638" hidden="1"/>
    <cellStyle name="Berechnung 2 14" xfId="5828" hidden="1"/>
    <cellStyle name="Berechnung 2 14" xfId="5865" hidden="1"/>
    <cellStyle name="Berechnung 2 14" xfId="5891" hidden="1"/>
    <cellStyle name="Berechnung 2 14" xfId="5926" hidden="1"/>
    <cellStyle name="Berechnung 2 14" xfId="5760" hidden="1"/>
    <cellStyle name="Berechnung 2 14" xfId="5975" hidden="1"/>
    <cellStyle name="Berechnung 2 14" xfId="6012" hidden="1"/>
    <cellStyle name="Berechnung 2 14" xfId="6038" hidden="1"/>
    <cellStyle name="Berechnung 2 14" xfId="6073" hidden="1"/>
    <cellStyle name="Berechnung 2 14" xfId="5958" hidden="1"/>
    <cellStyle name="Berechnung 2 14" xfId="6116" hidden="1"/>
    <cellStyle name="Berechnung 2 14" xfId="6153" hidden="1"/>
    <cellStyle name="Berechnung 2 14" xfId="6179" hidden="1"/>
    <cellStyle name="Berechnung 2 14" xfId="6214" hidden="1"/>
    <cellStyle name="Berechnung 2 14" xfId="6255" hidden="1"/>
    <cellStyle name="Berechnung 2 14" xfId="6333" hidden="1"/>
    <cellStyle name="Berechnung 2 14" xfId="6370" hidden="1"/>
    <cellStyle name="Berechnung 2 14" xfId="6396" hidden="1"/>
    <cellStyle name="Berechnung 2 14" xfId="6431" hidden="1"/>
    <cellStyle name="Berechnung 2 14" xfId="6487" hidden="1"/>
    <cellStyle name="Berechnung 2 14" xfId="6625" hidden="1"/>
    <cellStyle name="Berechnung 2 14" xfId="6662" hidden="1"/>
    <cellStyle name="Berechnung 2 14" xfId="6688" hidden="1"/>
    <cellStyle name="Berechnung 2 14" xfId="6723" hidden="1"/>
    <cellStyle name="Berechnung 2 14" xfId="6580" hidden="1"/>
    <cellStyle name="Berechnung 2 14" xfId="6767" hidden="1"/>
    <cellStyle name="Berechnung 2 14" xfId="6804" hidden="1"/>
    <cellStyle name="Berechnung 2 14" xfId="6830" hidden="1"/>
    <cellStyle name="Berechnung 2 14" xfId="6865" hidden="1"/>
    <cellStyle name="Berechnung 2 14" xfId="2376" hidden="1"/>
    <cellStyle name="Berechnung 2 14" xfId="6931" hidden="1"/>
    <cellStyle name="Berechnung 2 14" xfId="6968" hidden="1"/>
    <cellStyle name="Berechnung 2 14" xfId="6994" hidden="1"/>
    <cellStyle name="Berechnung 2 14" xfId="7029" hidden="1"/>
    <cellStyle name="Berechnung 2 14" xfId="7136" hidden="1"/>
    <cellStyle name="Berechnung 2 14" xfId="7326" hidden="1"/>
    <cellStyle name="Berechnung 2 14" xfId="7363" hidden="1"/>
    <cellStyle name="Berechnung 2 14" xfId="7389" hidden="1"/>
    <cellStyle name="Berechnung 2 14" xfId="7424" hidden="1"/>
    <cellStyle name="Berechnung 2 14" xfId="7258" hidden="1"/>
    <cellStyle name="Berechnung 2 14" xfId="7473" hidden="1"/>
    <cellStyle name="Berechnung 2 14" xfId="7510" hidden="1"/>
    <cellStyle name="Berechnung 2 14" xfId="7536" hidden="1"/>
    <cellStyle name="Berechnung 2 14" xfId="7571" hidden="1"/>
    <cellStyle name="Berechnung 2 14" xfId="7456" hidden="1"/>
    <cellStyle name="Berechnung 2 14" xfId="7614" hidden="1"/>
    <cellStyle name="Berechnung 2 14" xfId="7651" hidden="1"/>
    <cellStyle name="Berechnung 2 14" xfId="7677" hidden="1"/>
    <cellStyle name="Berechnung 2 14" xfId="7712" hidden="1"/>
    <cellStyle name="Berechnung 2 14" xfId="7753" hidden="1"/>
    <cellStyle name="Berechnung 2 14" xfId="7831" hidden="1"/>
    <cellStyle name="Berechnung 2 14" xfId="7868" hidden="1"/>
    <cellStyle name="Berechnung 2 14" xfId="7894" hidden="1"/>
    <cellStyle name="Berechnung 2 14" xfId="7929" hidden="1"/>
    <cellStyle name="Berechnung 2 14" xfId="7985" hidden="1"/>
    <cellStyle name="Berechnung 2 14" xfId="8123" hidden="1"/>
    <cellStyle name="Berechnung 2 14" xfId="8160" hidden="1"/>
    <cellStyle name="Berechnung 2 14" xfId="8186" hidden="1"/>
    <cellStyle name="Berechnung 2 14" xfId="8221" hidden="1"/>
    <cellStyle name="Berechnung 2 14" xfId="8078" hidden="1"/>
    <cellStyle name="Berechnung 2 14" xfId="8265" hidden="1"/>
    <cellStyle name="Berechnung 2 14" xfId="8302" hidden="1"/>
    <cellStyle name="Berechnung 2 14" xfId="8328" hidden="1"/>
    <cellStyle name="Berechnung 2 14" xfId="8363" hidden="1"/>
    <cellStyle name="Berechnung 2 14" xfId="3883" hidden="1"/>
    <cellStyle name="Berechnung 2 14" xfId="8426" hidden="1"/>
    <cellStyle name="Berechnung 2 14" xfId="8463" hidden="1"/>
    <cellStyle name="Berechnung 2 14" xfId="8489" hidden="1"/>
    <cellStyle name="Berechnung 2 14" xfId="8524" hidden="1"/>
    <cellStyle name="Berechnung 2 14" xfId="8629" hidden="1"/>
    <cellStyle name="Berechnung 2 14" xfId="8819" hidden="1"/>
    <cellStyle name="Berechnung 2 14" xfId="8856" hidden="1"/>
    <cellStyle name="Berechnung 2 14" xfId="8882" hidden="1"/>
    <cellStyle name="Berechnung 2 14" xfId="8917" hidden="1"/>
    <cellStyle name="Berechnung 2 14" xfId="8751" hidden="1"/>
    <cellStyle name="Berechnung 2 14" xfId="8966" hidden="1"/>
    <cellStyle name="Berechnung 2 14" xfId="9003" hidden="1"/>
    <cellStyle name="Berechnung 2 14" xfId="9029" hidden="1"/>
    <cellStyle name="Berechnung 2 14" xfId="9064" hidden="1"/>
    <cellStyle name="Berechnung 2 14" xfId="8949" hidden="1"/>
    <cellStyle name="Berechnung 2 14" xfId="9107" hidden="1"/>
    <cellStyle name="Berechnung 2 14" xfId="9144" hidden="1"/>
    <cellStyle name="Berechnung 2 14" xfId="9170" hidden="1"/>
    <cellStyle name="Berechnung 2 14" xfId="9205" hidden="1"/>
    <cellStyle name="Berechnung 2 14" xfId="9246" hidden="1"/>
    <cellStyle name="Berechnung 2 14" xfId="9324" hidden="1"/>
    <cellStyle name="Berechnung 2 14" xfId="9361" hidden="1"/>
    <cellStyle name="Berechnung 2 14" xfId="9387" hidden="1"/>
    <cellStyle name="Berechnung 2 14" xfId="9422" hidden="1"/>
    <cellStyle name="Berechnung 2 14" xfId="9478" hidden="1"/>
    <cellStyle name="Berechnung 2 14" xfId="9616" hidden="1"/>
    <cellStyle name="Berechnung 2 14" xfId="9653" hidden="1"/>
    <cellStyle name="Berechnung 2 14" xfId="9679" hidden="1"/>
    <cellStyle name="Berechnung 2 14" xfId="9714" hidden="1"/>
    <cellStyle name="Berechnung 2 14" xfId="9571" hidden="1"/>
    <cellStyle name="Berechnung 2 14" xfId="9758" hidden="1"/>
    <cellStyle name="Berechnung 2 14" xfId="9795" hidden="1"/>
    <cellStyle name="Berechnung 2 14" xfId="9821" hidden="1"/>
    <cellStyle name="Berechnung 2 14" xfId="9856" hidden="1"/>
    <cellStyle name="Berechnung 2 14" xfId="5389" hidden="1"/>
    <cellStyle name="Berechnung 2 14" xfId="9917" hidden="1"/>
    <cellStyle name="Berechnung 2 14" xfId="9954" hidden="1"/>
    <cellStyle name="Berechnung 2 14" xfId="9980" hidden="1"/>
    <cellStyle name="Berechnung 2 14" xfId="10015" hidden="1"/>
    <cellStyle name="Berechnung 2 14" xfId="10115" hidden="1"/>
    <cellStyle name="Berechnung 2 14" xfId="10305" hidden="1"/>
    <cellStyle name="Berechnung 2 14" xfId="10342" hidden="1"/>
    <cellStyle name="Berechnung 2 14" xfId="10368" hidden="1"/>
    <cellStyle name="Berechnung 2 14" xfId="10403" hidden="1"/>
    <cellStyle name="Berechnung 2 14" xfId="10237" hidden="1"/>
    <cellStyle name="Berechnung 2 14" xfId="10452" hidden="1"/>
    <cellStyle name="Berechnung 2 14" xfId="10489" hidden="1"/>
    <cellStyle name="Berechnung 2 14" xfId="10515" hidden="1"/>
    <cellStyle name="Berechnung 2 14" xfId="10550" hidden="1"/>
    <cellStyle name="Berechnung 2 14" xfId="10435" hidden="1"/>
    <cellStyle name="Berechnung 2 14" xfId="10593" hidden="1"/>
    <cellStyle name="Berechnung 2 14" xfId="10630" hidden="1"/>
    <cellStyle name="Berechnung 2 14" xfId="10656" hidden="1"/>
    <cellStyle name="Berechnung 2 14" xfId="10691" hidden="1"/>
    <cellStyle name="Berechnung 2 14" xfId="10732" hidden="1"/>
    <cellStyle name="Berechnung 2 14" xfId="10810" hidden="1"/>
    <cellStyle name="Berechnung 2 14" xfId="10847" hidden="1"/>
    <cellStyle name="Berechnung 2 14" xfId="10873" hidden="1"/>
    <cellStyle name="Berechnung 2 14" xfId="10908" hidden="1"/>
    <cellStyle name="Berechnung 2 14" xfId="10964" hidden="1"/>
    <cellStyle name="Berechnung 2 14" xfId="11102" hidden="1"/>
    <cellStyle name="Berechnung 2 14" xfId="11139" hidden="1"/>
    <cellStyle name="Berechnung 2 14" xfId="11165" hidden="1"/>
    <cellStyle name="Berechnung 2 14" xfId="11200" hidden="1"/>
    <cellStyle name="Berechnung 2 14" xfId="11057" hidden="1"/>
    <cellStyle name="Berechnung 2 14" xfId="11244" hidden="1"/>
    <cellStyle name="Berechnung 2 14" xfId="11281" hidden="1"/>
    <cellStyle name="Berechnung 2 14" xfId="11307" hidden="1"/>
    <cellStyle name="Berechnung 2 14" xfId="11342" hidden="1"/>
    <cellStyle name="Berechnung 2 14" xfId="6893" hidden="1"/>
    <cellStyle name="Berechnung 2 14" xfId="11400" hidden="1"/>
    <cellStyle name="Berechnung 2 14" xfId="11437" hidden="1"/>
    <cellStyle name="Berechnung 2 14" xfId="11463" hidden="1"/>
    <cellStyle name="Berechnung 2 14" xfId="11498" hidden="1"/>
    <cellStyle name="Berechnung 2 14" xfId="11595" hidden="1"/>
    <cellStyle name="Berechnung 2 14" xfId="11785" hidden="1"/>
    <cellStyle name="Berechnung 2 14" xfId="11822" hidden="1"/>
    <cellStyle name="Berechnung 2 14" xfId="11848" hidden="1"/>
    <cellStyle name="Berechnung 2 14" xfId="11883" hidden="1"/>
    <cellStyle name="Berechnung 2 14" xfId="11717" hidden="1"/>
    <cellStyle name="Berechnung 2 14" xfId="11932" hidden="1"/>
    <cellStyle name="Berechnung 2 14" xfId="11969" hidden="1"/>
    <cellStyle name="Berechnung 2 14" xfId="11995" hidden="1"/>
    <cellStyle name="Berechnung 2 14" xfId="12030" hidden="1"/>
    <cellStyle name="Berechnung 2 14" xfId="11915" hidden="1"/>
    <cellStyle name="Berechnung 2 14" xfId="12073" hidden="1"/>
    <cellStyle name="Berechnung 2 14" xfId="12110" hidden="1"/>
    <cellStyle name="Berechnung 2 14" xfId="12136" hidden="1"/>
    <cellStyle name="Berechnung 2 14" xfId="12171" hidden="1"/>
    <cellStyle name="Berechnung 2 14" xfId="12212" hidden="1"/>
    <cellStyle name="Berechnung 2 14" xfId="12290" hidden="1"/>
    <cellStyle name="Berechnung 2 14" xfId="12327" hidden="1"/>
    <cellStyle name="Berechnung 2 14" xfId="12353" hidden="1"/>
    <cellStyle name="Berechnung 2 14" xfId="12388" hidden="1"/>
    <cellStyle name="Berechnung 2 14" xfId="12444" hidden="1"/>
    <cellStyle name="Berechnung 2 14" xfId="12582" hidden="1"/>
    <cellStyle name="Berechnung 2 14" xfId="12619" hidden="1"/>
    <cellStyle name="Berechnung 2 14" xfId="12645" hidden="1"/>
    <cellStyle name="Berechnung 2 14" xfId="12680" hidden="1"/>
    <cellStyle name="Berechnung 2 14" xfId="12537" hidden="1"/>
    <cellStyle name="Berechnung 2 14" xfId="12724" hidden="1"/>
    <cellStyle name="Berechnung 2 14" xfId="12761" hidden="1"/>
    <cellStyle name="Berechnung 2 14" xfId="12787" hidden="1"/>
    <cellStyle name="Berechnung 2 14" xfId="12822" hidden="1"/>
    <cellStyle name="Berechnung 2 14" xfId="8391" hidden="1"/>
    <cellStyle name="Berechnung 2 14" xfId="12879" hidden="1"/>
    <cellStyle name="Berechnung 2 14" xfId="12916" hidden="1"/>
    <cellStyle name="Berechnung 2 14" xfId="12942" hidden="1"/>
    <cellStyle name="Berechnung 2 14" xfId="12977" hidden="1"/>
    <cellStyle name="Berechnung 2 14" xfId="13066" hidden="1"/>
    <cellStyle name="Berechnung 2 14" xfId="13256" hidden="1"/>
    <cellStyle name="Berechnung 2 14" xfId="13293" hidden="1"/>
    <cellStyle name="Berechnung 2 14" xfId="13319" hidden="1"/>
    <cellStyle name="Berechnung 2 14" xfId="13354" hidden="1"/>
    <cellStyle name="Berechnung 2 14" xfId="13188" hidden="1"/>
    <cellStyle name="Berechnung 2 14" xfId="13403" hidden="1"/>
    <cellStyle name="Berechnung 2 14" xfId="13440" hidden="1"/>
    <cellStyle name="Berechnung 2 14" xfId="13466" hidden="1"/>
    <cellStyle name="Berechnung 2 14" xfId="13501" hidden="1"/>
    <cellStyle name="Berechnung 2 14" xfId="13386" hidden="1"/>
    <cellStyle name="Berechnung 2 14" xfId="13544" hidden="1"/>
    <cellStyle name="Berechnung 2 14" xfId="13581" hidden="1"/>
    <cellStyle name="Berechnung 2 14" xfId="13607" hidden="1"/>
    <cellStyle name="Berechnung 2 14" xfId="13642" hidden="1"/>
    <cellStyle name="Berechnung 2 14" xfId="13683" hidden="1"/>
    <cellStyle name="Berechnung 2 14" xfId="13761" hidden="1"/>
    <cellStyle name="Berechnung 2 14" xfId="13798" hidden="1"/>
    <cellStyle name="Berechnung 2 14" xfId="13824" hidden="1"/>
    <cellStyle name="Berechnung 2 14" xfId="13859" hidden="1"/>
    <cellStyle name="Berechnung 2 14" xfId="13915" hidden="1"/>
    <cellStyle name="Berechnung 2 14" xfId="14053" hidden="1"/>
    <cellStyle name="Berechnung 2 14" xfId="14090" hidden="1"/>
    <cellStyle name="Berechnung 2 14" xfId="14116" hidden="1"/>
    <cellStyle name="Berechnung 2 14" xfId="14151" hidden="1"/>
    <cellStyle name="Berechnung 2 14" xfId="14008" hidden="1"/>
    <cellStyle name="Berechnung 2 14" xfId="14195" hidden="1"/>
    <cellStyle name="Berechnung 2 14" xfId="14232" hidden="1"/>
    <cellStyle name="Berechnung 2 14" xfId="14258" hidden="1"/>
    <cellStyle name="Berechnung 2 14" xfId="14293" hidden="1"/>
    <cellStyle name="Berechnung 2 14" xfId="9884" hidden="1"/>
    <cellStyle name="Berechnung 2 14" xfId="14346" hidden="1"/>
    <cellStyle name="Berechnung 2 14" xfId="14383" hidden="1"/>
    <cellStyle name="Berechnung 2 14" xfId="14409" hidden="1"/>
    <cellStyle name="Berechnung 2 14" xfId="14444" hidden="1"/>
    <cellStyle name="Berechnung 2 14" xfId="14528" hidden="1"/>
    <cellStyle name="Berechnung 2 14" xfId="14718" hidden="1"/>
    <cellStyle name="Berechnung 2 14" xfId="14755" hidden="1"/>
    <cellStyle name="Berechnung 2 14" xfId="14781" hidden="1"/>
    <cellStyle name="Berechnung 2 14" xfId="14816" hidden="1"/>
    <cellStyle name="Berechnung 2 14" xfId="14650" hidden="1"/>
    <cellStyle name="Berechnung 2 14" xfId="14865" hidden="1"/>
    <cellStyle name="Berechnung 2 14" xfId="14902" hidden="1"/>
    <cellStyle name="Berechnung 2 14" xfId="14928" hidden="1"/>
    <cellStyle name="Berechnung 2 14" xfId="14963" hidden="1"/>
    <cellStyle name="Berechnung 2 14" xfId="14848" hidden="1"/>
    <cellStyle name="Berechnung 2 14" xfId="15006" hidden="1"/>
    <cellStyle name="Berechnung 2 14" xfId="15043" hidden="1"/>
    <cellStyle name="Berechnung 2 14" xfId="15069" hidden="1"/>
    <cellStyle name="Berechnung 2 14" xfId="15104" hidden="1"/>
    <cellStyle name="Berechnung 2 14" xfId="15145" hidden="1"/>
    <cellStyle name="Berechnung 2 14" xfId="15223" hidden="1"/>
    <cellStyle name="Berechnung 2 14" xfId="15260" hidden="1"/>
    <cellStyle name="Berechnung 2 14" xfId="15286" hidden="1"/>
    <cellStyle name="Berechnung 2 14" xfId="15321" hidden="1"/>
    <cellStyle name="Berechnung 2 14" xfId="15377" hidden="1"/>
    <cellStyle name="Berechnung 2 14" xfId="15515" hidden="1"/>
    <cellStyle name="Berechnung 2 14" xfId="15552" hidden="1"/>
    <cellStyle name="Berechnung 2 14" xfId="15578" hidden="1"/>
    <cellStyle name="Berechnung 2 14" xfId="15613" hidden="1"/>
    <cellStyle name="Berechnung 2 14" xfId="15470" hidden="1"/>
    <cellStyle name="Berechnung 2 14" xfId="15657" hidden="1"/>
    <cellStyle name="Berechnung 2 14" xfId="15694" hidden="1"/>
    <cellStyle name="Berechnung 2 14" xfId="15720" hidden="1"/>
    <cellStyle name="Berechnung 2 14" xfId="15755" hidden="1"/>
    <cellStyle name="Berechnung 2 14" xfId="11370" hidden="1"/>
    <cellStyle name="Berechnung 2 14" xfId="15808" hidden="1"/>
    <cellStyle name="Berechnung 2 14" xfId="15845" hidden="1"/>
    <cellStyle name="Berechnung 2 14" xfId="15871" hidden="1"/>
    <cellStyle name="Berechnung 2 14" xfId="15906" hidden="1"/>
    <cellStyle name="Berechnung 2 14" xfId="15984" hidden="1"/>
    <cellStyle name="Berechnung 2 14" xfId="16174" hidden="1"/>
    <cellStyle name="Berechnung 2 14" xfId="16211" hidden="1"/>
    <cellStyle name="Berechnung 2 14" xfId="16237" hidden="1"/>
    <cellStyle name="Berechnung 2 14" xfId="16272" hidden="1"/>
    <cellStyle name="Berechnung 2 14" xfId="16106" hidden="1"/>
    <cellStyle name="Berechnung 2 14" xfId="16321" hidden="1"/>
    <cellStyle name="Berechnung 2 14" xfId="16358" hidden="1"/>
    <cellStyle name="Berechnung 2 14" xfId="16384" hidden="1"/>
    <cellStyle name="Berechnung 2 14" xfId="16419" hidden="1"/>
    <cellStyle name="Berechnung 2 14" xfId="16304" hidden="1"/>
    <cellStyle name="Berechnung 2 14" xfId="16462" hidden="1"/>
    <cellStyle name="Berechnung 2 14" xfId="16499" hidden="1"/>
    <cellStyle name="Berechnung 2 14" xfId="16525" hidden="1"/>
    <cellStyle name="Berechnung 2 14" xfId="16560" hidden="1"/>
    <cellStyle name="Berechnung 2 14" xfId="16601" hidden="1"/>
    <cellStyle name="Berechnung 2 14" xfId="16679" hidden="1"/>
    <cellStyle name="Berechnung 2 14" xfId="16716" hidden="1"/>
    <cellStyle name="Berechnung 2 14" xfId="16742" hidden="1"/>
    <cellStyle name="Berechnung 2 14" xfId="16777" hidden="1"/>
    <cellStyle name="Berechnung 2 14" xfId="16833" hidden="1"/>
    <cellStyle name="Berechnung 2 14" xfId="16971" hidden="1"/>
    <cellStyle name="Berechnung 2 14" xfId="17008" hidden="1"/>
    <cellStyle name="Berechnung 2 14" xfId="17034" hidden="1"/>
    <cellStyle name="Berechnung 2 14" xfId="17069" hidden="1"/>
    <cellStyle name="Berechnung 2 14" xfId="16926" hidden="1"/>
    <cellStyle name="Berechnung 2 14" xfId="17113" hidden="1"/>
    <cellStyle name="Berechnung 2 14" xfId="17150" hidden="1"/>
    <cellStyle name="Berechnung 2 14" xfId="17176" hidden="1"/>
    <cellStyle name="Berechnung 2 14" xfId="17211" hidden="1"/>
    <cellStyle name="Berechnung 2 14" xfId="12850" hidden="1"/>
    <cellStyle name="Berechnung 2 14" xfId="17253" hidden="1"/>
    <cellStyle name="Berechnung 2 14" xfId="17290" hidden="1"/>
    <cellStyle name="Berechnung 2 14" xfId="17316" hidden="1"/>
    <cellStyle name="Berechnung 2 14" xfId="17351" hidden="1"/>
    <cellStyle name="Berechnung 2 14" xfId="17426" hidden="1"/>
    <cellStyle name="Berechnung 2 14" xfId="17616" hidden="1"/>
    <cellStyle name="Berechnung 2 14" xfId="17653" hidden="1"/>
    <cellStyle name="Berechnung 2 14" xfId="17679" hidden="1"/>
    <cellStyle name="Berechnung 2 14" xfId="17714" hidden="1"/>
    <cellStyle name="Berechnung 2 14" xfId="17548" hidden="1"/>
    <cellStyle name="Berechnung 2 14" xfId="17763" hidden="1"/>
    <cellStyle name="Berechnung 2 14" xfId="17800" hidden="1"/>
    <cellStyle name="Berechnung 2 14" xfId="17826" hidden="1"/>
    <cellStyle name="Berechnung 2 14" xfId="17861" hidden="1"/>
    <cellStyle name="Berechnung 2 14" xfId="17746" hidden="1"/>
    <cellStyle name="Berechnung 2 14" xfId="17904" hidden="1"/>
    <cellStyle name="Berechnung 2 14" xfId="17941" hidden="1"/>
    <cellStyle name="Berechnung 2 14" xfId="17967" hidden="1"/>
    <cellStyle name="Berechnung 2 14" xfId="18002" hidden="1"/>
    <cellStyle name="Berechnung 2 14" xfId="18043" hidden="1"/>
    <cellStyle name="Berechnung 2 14" xfId="18121" hidden="1"/>
    <cellStyle name="Berechnung 2 14" xfId="18158" hidden="1"/>
    <cellStyle name="Berechnung 2 14" xfId="18184" hidden="1"/>
    <cellStyle name="Berechnung 2 14" xfId="18219" hidden="1"/>
    <cellStyle name="Berechnung 2 14" xfId="18275" hidden="1"/>
    <cellStyle name="Berechnung 2 14" xfId="18413" hidden="1"/>
    <cellStyle name="Berechnung 2 14" xfId="18450" hidden="1"/>
    <cellStyle name="Berechnung 2 14" xfId="18476" hidden="1"/>
    <cellStyle name="Berechnung 2 14" xfId="18511" hidden="1"/>
    <cellStyle name="Berechnung 2 14" xfId="18368" hidden="1"/>
    <cellStyle name="Berechnung 2 14" xfId="18555" hidden="1"/>
    <cellStyle name="Berechnung 2 14" xfId="18592" hidden="1"/>
    <cellStyle name="Berechnung 2 14" xfId="18618" hidden="1"/>
    <cellStyle name="Berechnung 2 14" xfId="18653" hidden="1"/>
    <cellStyle name="Berechnung 2 14" xfId="18900" hidden="1"/>
    <cellStyle name="Berechnung 2 14" xfId="19053" hidden="1"/>
    <cellStyle name="Berechnung 2 14" xfId="19090" hidden="1"/>
    <cellStyle name="Berechnung 2 14" xfId="19116" hidden="1"/>
    <cellStyle name="Berechnung 2 14" xfId="19151" hidden="1"/>
    <cellStyle name="Berechnung 2 14" xfId="19233" hidden="1"/>
    <cellStyle name="Berechnung 2 14" xfId="19423" hidden="1"/>
    <cellStyle name="Berechnung 2 14" xfId="19460" hidden="1"/>
    <cellStyle name="Berechnung 2 14" xfId="19486" hidden="1"/>
    <cellStyle name="Berechnung 2 14" xfId="19521" hidden="1"/>
    <cellStyle name="Berechnung 2 14" xfId="19355" hidden="1"/>
    <cellStyle name="Berechnung 2 14" xfId="19570" hidden="1"/>
    <cellStyle name="Berechnung 2 14" xfId="19607" hidden="1"/>
    <cellStyle name="Berechnung 2 14" xfId="19633" hidden="1"/>
    <cellStyle name="Berechnung 2 14" xfId="19668" hidden="1"/>
    <cellStyle name="Berechnung 2 14" xfId="19553" hidden="1"/>
    <cellStyle name="Berechnung 2 14" xfId="19711" hidden="1"/>
    <cellStyle name="Berechnung 2 14" xfId="19748" hidden="1"/>
    <cellStyle name="Berechnung 2 14" xfId="19774" hidden="1"/>
    <cellStyle name="Berechnung 2 14" xfId="19809" hidden="1"/>
    <cellStyle name="Berechnung 2 14" xfId="19850" hidden="1"/>
    <cellStyle name="Berechnung 2 14" xfId="19928" hidden="1"/>
    <cellStyle name="Berechnung 2 14" xfId="19965" hidden="1"/>
    <cellStyle name="Berechnung 2 14" xfId="19991" hidden="1"/>
    <cellStyle name="Berechnung 2 14" xfId="20026" hidden="1"/>
    <cellStyle name="Berechnung 2 14" xfId="20082" hidden="1"/>
    <cellStyle name="Berechnung 2 14" xfId="20220" hidden="1"/>
    <cellStyle name="Berechnung 2 14" xfId="20257" hidden="1"/>
    <cellStyle name="Berechnung 2 14" xfId="20283" hidden="1"/>
    <cellStyle name="Berechnung 2 14" xfId="20318" hidden="1"/>
    <cellStyle name="Berechnung 2 14" xfId="20175" hidden="1"/>
    <cellStyle name="Berechnung 2 14" xfId="20362" hidden="1"/>
    <cellStyle name="Berechnung 2 14" xfId="20399" hidden="1"/>
    <cellStyle name="Berechnung 2 14" xfId="20425" hidden="1"/>
    <cellStyle name="Berechnung 2 14" xfId="20460" hidden="1"/>
    <cellStyle name="Berechnung 2 14" xfId="20501" hidden="1"/>
    <cellStyle name="Berechnung 2 14" xfId="20579" hidden="1"/>
    <cellStyle name="Berechnung 2 14" xfId="20616" hidden="1"/>
    <cellStyle name="Berechnung 2 14" xfId="20642" hidden="1"/>
    <cellStyle name="Berechnung 2 14" xfId="20677" hidden="1"/>
    <cellStyle name="Berechnung 2 14" xfId="20743" hidden="1"/>
    <cellStyle name="Berechnung 2 14" xfId="20970" hidden="1"/>
    <cellStyle name="Berechnung 2 14" xfId="21007" hidden="1"/>
    <cellStyle name="Berechnung 2 14" xfId="21033" hidden="1"/>
    <cellStyle name="Berechnung 2 14" xfId="21068" hidden="1"/>
    <cellStyle name="Berechnung 2 14" xfId="21141" hidden="1"/>
    <cellStyle name="Berechnung 2 14" xfId="21279" hidden="1"/>
    <cellStyle name="Berechnung 2 14" xfId="21316" hidden="1"/>
    <cellStyle name="Berechnung 2 14" xfId="21342" hidden="1"/>
    <cellStyle name="Berechnung 2 14" xfId="21377" hidden="1"/>
    <cellStyle name="Berechnung 2 14" xfId="21234" hidden="1"/>
    <cellStyle name="Berechnung 2 14" xfId="21423" hidden="1"/>
    <cellStyle name="Berechnung 2 14" xfId="21460" hidden="1"/>
    <cellStyle name="Berechnung 2 14" xfId="21486" hidden="1"/>
    <cellStyle name="Berechnung 2 14" xfId="21521" hidden="1"/>
    <cellStyle name="Berechnung 2 14" xfId="20933" hidden="1"/>
    <cellStyle name="Berechnung 2 14" xfId="21580" hidden="1"/>
    <cellStyle name="Berechnung 2 14" xfId="21617" hidden="1"/>
    <cellStyle name="Berechnung 2 14" xfId="21643" hidden="1"/>
    <cellStyle name="Berechnung 2 14" xfId="21678" hidden="1"/>
    <cellStyle name="Berechnung 2 14" xfId="21759" hidden="1"/>
    <cellStyle name="Berechnung 2 14" xfId="21950" hidden="1"/>
    <cellStyle name="Berechnung 2 14" xfId="21987" hidden="1"/>
    <cellStyle name="Berechnung 2 14" xfId="22013" hidden="1"/>
    <cellStyle name="Berechnung 2 14" xfId="22048" hidden="1"/>
    <cellStyle name="Berechnung 2 14" xfId="21881" hidden="1"/>
    <cellStyle name="Berechnung 2 14" xfId="22099" hidden="1"/>
    <cellStyle name="Berechnung 2 14" xfId="22136" hidden="1"/>
    <cellStyle name="Berechnung 2 14" xfId="22162" hidden="1"/>
    <cellStyle name="Berechnung 2 14" xfId="22197" hidden="1"/>
    <cellStyle name="Berechnung 2 14" xfId="22082" hidden="1"/>
    <cellStyle name="Berechnung 2 14" xfId="22242" hidden="1"/>
    <cellStyle name="Berechnung 2 14" xfId="22279" hidden="1"/>
    <cellStyle name="Berechnung 2 14" xfId="22305" hidden="1"/>
    <cellStyle name="Berechnung 2 14" xfId="22340" hidden="1"/>
    <cellStyle name="Berechnung 2 14" xfId="22383" hidden="1"/>
    <cellStyle name="Berechnung 2 14" xfId="22461" hidden="1"/>
    <cellStyle name="Berechnung 2 14" xfId="22498" hidden="1"/>
    <cellStyle name="Berechnung 2 14" xfId="22524" hidden="1"/>
    <cellStyle name="Berechnung 2 14" xfId="22559" hidden="1"/>
    <cellStyle name="Berechnung 2 14" xfId="22615" hidden="1"/>
    <cellStyle name="Berechnung 2 14" xfId="22753" hidden="1"/>
    <cellStyle name="Berechnung 2 14" xfId="22790" hidden="1"/>
    <cellStyle name="Berechnung 2 14" xfId="22816" hidden="1"/>
    <cellStyle name="Berechnung 2 14" xfId="22851" hidden="1"/>
    <cellStyle name="Berechnung 2 14" xfId="22708" hidden="1"/>
    <cellStyle name="Berechnung 2 14" xfId="22895" hidden="1"/>
    <cellStyle name="Berechnung 2 14" xfId="22932" hidden="1"/>
    <cellStyle name="Berechnung 2 14" xfId="22958" hidden="1"/>
    <cellStyle name="Berechnung 2 14" xfId="22993" hidden="1"/>
    <cellStyle name="Berechnung 2 14" xfId="20926" hidden="1"/>
    <cellStyle name="Berechnung 2 14" xfId="23035" hidden="1"/>
    <cellStyle name="Berechnung 2 14" xfId="23072" hidden="1"/>
    <cellStyle name="Berechnung 2 14" xfId="23098" hidden="1"/>
    <cellStyle name="Berechnung 2 14" xfId="23133" hidden="1"/>
    <cellStyle name="Berechnung 2 14" xfId="23212" hidden="1"/>
    <cellStyle name="Berechnung 2 14" xfId="23402" hidden="1"/>
    <cellStyle name="Berechnung 2 14" xfId="23439" hidden="1"/>
    <cellStyle name="Berechnung 2 14" xfId="23465" hidden="1"/>
    <cellStyle name="Berechnung 2 14" xfId="23500" hidden="1"/>
    <cellStyle name="Berechnung 2 14" xfId="23334" hidden="1"/>
    <cellStyle name="Berechnung 2 14" xfId="23551" hidden="1"/>
    <cellStyle name="Berechnung 2 14" xfId="23588" hidden="1"/>
    <cellStyle name="Berechnung 2 14" xfId="23614" hidden="1"/>
    <cellStyle name="Berechnung 2 14" xfId="23649" hidden="1"/>
    <cellStyle name="Berechnung 2 14" xfId="23534" hidden="1"/>
    <cellStyle name="Berechnung 2 14" xfId="23694" hidden="1"/>
    <cellStyle name="Berechnung 2 14" xfId="23731" hidden="1"/>
    <cellStyle name="Berechnung 2 14" xfId="23757" hidden="1"/>
    <cellStyle name="Berechnung 2 14" xfId="23792" hidden="1"/>
    <cellStyle name="Berechnung 2 14" xfId="23834" hidden="1"/>
    <cellStyle name="Berechnung 2 14" xfId="23912" hidden="1"/>
    <cellStyle name="Berechnung 2 14" xfId="23949" hidden="1"/>
    <cellStyle name="Berechnung 2 14" xfId="23975" hidden="1"/>
    <cellStyle name="Berechnung 2 14" xfId="24010" hidden="1"/>
    <cellStyle name="Berechnung 2 14" xfId="24066" hidden="1"/>
    <cellStyle name="Berechnung 2 14" xfId="24204" hidden="1"/>
    <cellStyle name="Berechnung 2 14" xfId="24241" hidden="1"/>
    <cellStyle name="Berechnung 2 14" xfId="24267" hidden="1"/>
    <cellStyle name="Berechnung 2 14" xfId="24302" hidden="1"/>
    <cellStyle name="Berechnung 2 14" xfId="24159" hidden="1"/>
    <cellStyle name="Berechnung 2 14" xfId="24346" hidden="1"/>
    <cellStyle name="Berechnung 2 14" xfId="24383" hidden="1"/>
    <cellStyle name="Berechnung 2 14" xfId="24409" hidden="1"/>
    <cellStyle name="Berechnung 2 14" xfId="24444" hidden="1"/>
    <cellStyle name="Berechnung 2 14" xfId="20880" hidden="1"/>
    <cellStyle name="Berechnung 2 14" xfId="24486" hidden="1"/>
    <cellStyle name="Berechnung 2 14" xfId="24523" hidden="1"/>
    <cellStyle name="Berechnung 2 14" xfId="24549" hidden="1"/>
    <cellStyle name="Berechnung 2 14" xfId="24584" hidden="1"/>
    <cellStyle name="Berechnung 2 14" xfId="24659" hidden="1"/>
    <cellStyle name="Berechnung 2 14" xfId="24849" hidden="1"/>
    <cellStyle name="Berechnung 2 14" xfId="24886" hidden="1"/>
    <cellStyle name="Berechnung 2 14" xfId="24912" hidden="1"/>
    <cellStyle name="Berechnung 2 14" xfId="24947" hidden="1"/>
    <cellStyle name="Berechnung 2 14" xfId="24781" hidden="1"/>
    <cellStyle name="Berechnung 2 14" xfId="24996" hidden="1"/>
    <cellStyle name="Berechnung 2 14" xfId="25033" hidden="1"/>
    <cellStyle name="Berechnung 2 14" xfId="25059" hidden="1"/>
    <cellStyle name="Berechnung 2 14" xfId="25094" hidden="1"/>
    <cellStyle name="Berechnung 2 14" xfId="24979" hidden="1"/>
    <cellStyle name="Berechnung 2 14" xfId="25137" hidden="1"/>
    <cellStyle name="Berechnung 2 14" xfId="25174" hidden="1"/>
    <cellStyle name="Berechnung 2 14" xfId="25200" hidden="1"/>
    <cellStyle name="Berechnung 2 14" xfId="25235" hidden="1"/>
    <cellStyle name="Berechnung 2 14" xfId="25276" hidden="1"/>
    <cellStyle name="Berechnung 2 14" xfId="25354" hidden="1"/>
    <cellStyle name="Berechnung 2 14" xfId="25391" hidden="1"/>
    <cellStyle name="Berechnung 2 14" xfId="25417" hidden="1"/>
    <cellStyle name="Berechnung 2 14" xfId="25452" hidden="1"/>
    <cellStyle name="Berechnung 2 14" xfId="25508" hidden="1"/>
    <cellStyle name="Berechnung 2 14" xfId="25646" hidden="1"/>
    <cellStyle name="Berechnung 2 14" xfId="25683" hidden="1"/>
    <cellStyle name="Berechnung 2 14" xfId="25709" hidden="1"/>
    <cellStyle name="Berechnung 2 14" xfId="25744" hidden="1"/>
    <cellStyle name="Berechnung 2 14" xfId="25601" hidden="1"/>
    <cellStyle name="Berechnung 2 14" xfId="25788" hidden="1"/>
    <cellStyle name="Berechnung 2 14" xfId="25825" hidden="1"/>
    <cellStyle name="Berechnung 2 14" xfId="25851" hidden="1"/>
    <cellStyle name="Berechnung 2 14" xfId="25886" hidden="1"/>
    <cellStyle name="Berechnung 2 14" xfId="25929" hidden="1"/>
    <cellStyle name="Berechnung 2 14" xfId="26081" hidden="1"/>
    <cellStyle name="Berechnung 2 14" xfId="26118" hidden="1"/>
    <cellStyle name="Berechnung 2 14" xfId="26144" hidden="1"/>
    <cellStyle name="Berechnung 2 14" xfId="26179" hidden="1"/>
    <cellStyle name="Berechnung 2 14" xfId="26255" hidden="1"/>
    <cellStyle name="Berechnung 2 14" xfId="26445" hidden="1"/>
    <cellStyle name="Berechnung 2 14" xfId="26482" hidden="1"/>
    <cellStyle name="Berechnung 2 14" xfId="26508" hidden="1"/>
    <cellStyle name="Berechnung 2 14" xfId="26543" hidden="1"/>
    <cellStyle name="Berechnung 2 14" xfId="26377" hidden="1"/>
    <cellStyle name="Berechnung 2 14" xfId="26592" hidden="1"/>
    <cellStyle name="Berechnung 2 14" xfId="26629" hidden="1"/>
    <cellStyle name="Berechnung 2 14" xfId="26655" hidden="1"/>
    <cellStyle name="Berechnung 2 14" xfId="26690" hidden="1"/>
    <cellStyle name="Berechnung 2 14" xfId="26575" hidden="1"/>
    <cellStyle name="Berechnung 2 14" xfId="26733" hidden="1"/>
    <cellStyle name="Berechnung 2 14" xfId="26770" hidden="1"/>
    <cellStyle name="Berechnung 2 14" xfId="26796" hidden="1"/>
    <cellStyle name="Berechnung 2 14" xfId="26831" hidden="1"/>
    <cellStyle name="Berechnung 2 14" xfId="26872" hidden="1"/>
    <cellStyle name="Berechnung 2 14" xfId="26950" hidden="1"/>
    <cellStyle name="Berechnung 2 14" xfId="26987" hidden="1"/>
    <cellStyle name="Berechnung 2 14" xfId="27013" hidden="1"/>
    <cellStyle name="Berechnung 2 14" xfId="27048" hidden="1"/>
    <cellStyle name="Berechnung 2 14" xfId="27104" hidden="1"/>
    <cellStyle name="Berechnung 2 14" xfId="27242" hidden="1"/>
    <cellStyle name="Berechnung 2 14" xfId="27279" hidden="1"/>
    <cellStyle name="Berechnung 2 14" xfId="27305" hidden="1"/>
    <cellStyle name="Berechnung 2 14" xfId="27340" hidden="1"/>
    <cellStyle name="Berechnung 2 14" xfId="27197" hidden="1"/>
    <cellStyle name="Berechnung 2 14" xfId="27384" hidden="1"/>
    <cellStyle name="Berechnung 2 14" xfId="27421" hidden="1"/>
    <cellStyle name="Berechnung 2 14" xfId="27447" hidden="1"/>
    <cellStyle name="Berechnung 2 14" xfId="27482" hidden="1"/>
    <cellStyle name="Berechnung 2 14" xfId="26024" hidden="1"/>
    <cellStyle name="Berechnung 2 14" xfId="27524" hidden="1"/>
    <cellStyle name="Berechnung 2 14" xfId="27561" hidden="1"/>
    <cellStyle name="Berechnung 2 14" xfId="27587" hidden="1"/>
    <cellStyle name="Berechnung 2 14" xfId="27622" hidden="1"/>
    <cellStyle name="Berechnung 2 14" xfId="27697" hidden="1"/>
    <cellStyle name="Berechnung 2 14" xfId="27887" hidden="1"/>
    <cellStyle name="Berechnung 2 14" xfId="27924" hidden="1"/>
    <cellStyle name="Berechnung 2 14" xfId="27950" hidden="1"/>
    <cellStyle name="Berechnung 2 14" xfId="27985" hidden="1"/>
    <cellStyle name="Berechnung 2 14" xfId="27819" hidden="1"/>
    <cellStyle name="Berechnung 2 14" xfId="28034" hidden="1"/>
    <cellStyle name="Berechnung 2 14" xfId="28071" hidden="1"/>
    <cellStyle name="Berechnung 2 14" xfId="28097" hidden="1"/>
    <cellStyle name="Berechnung 2 14" xfId="28132" hidden="1"/>
    <cellStyle name="Berechnung 2 14" xfId="28017" hidden="1"/>
    <cellStyle name="Berechnung 2 14" xfId="28175" hidden="1"/>
    <cellStyle name="Berechnung 2 14" xfId="28212" hidden="1"/>
    <cellStyle name="Berechnung 2 14" xfId="28238" hidden="1"/>
    <cellStyle name="Berechnung 2 14" xfId="28273" hidden="1"/>
    <cellStyle name="Berechnung 2 14" xfId="28314" hidden="1"/>
    <cellStyle name="Berechnung 2 14" xfId="28392" hidden="1"/>
    <cellStyle name="Berechnung 2 14" xfId="28429" hidden="1"/>
    <cellStyle name="Berechnung 2 14" xfId="28455" hidden="1"/>
    <cellStyle name="Berechnung 2 14" xfId="28490" hidden="1"/>
    <cellStyle name="Berechnung 2 14" xfId="28546" hidden="1"/>
    <cellStyle name="Berechnung 2 14" xfId="28684" hidden="1"/>
    <cellStyle name="Berechnung 2 14" xfId="28721" hidden="1"/>
    <cellStyle name="Berechnung 2 14" xfId="28747" hidden="1"/>
    <cellStyle name="Berechnung 2 14" xfId="28782" hidden="1"/>
    <cellStyle name="Berechnung 2 14" xfId="28639" hidden="1"/>
    <cellStyle name="Berechnung 2 14" xfId="28826" hidden="1"/>
    <cellStyle name="Berechnung 2 14" xfId="28863" hidden="1"/>
    <cellStyle name="Berechnung 2 14" xfId="28889" hidden="1"/>
    <cellStyle name="Berechnung 2 14" xfId="28924" hidden="1"/>
    <cellStyle name="Berechnung 2 14" xfId="28966" hidden="1"/>
    <cellStyle name="Berechnung 2 14" xfId="29044" hidden="1"/>
    <cellStyle name="Berechnung 2 14" xfId="29081" hidden="1"/>
    <cellStyle name="Berechnung 2 14" xfId="29107" hidden="1"/>
    <cellStyle name="Berechnung 2 14" xfId="29142" hidden="1"/>
    <cellStyle name="Berechnung 2 14" xfId="29217" hidden="1"/>
    <cellStyle name="Berechnung 2 14" xfId="29407" hidden="1"/>
    <cellStyle name="Berechnung 2 14" xfId="29444" hidden="1"/>
    <cellStyle name="Berechnung 2 14" xfId="29470" hidden="1"/>
    <cellStyle name="Berechnung 2 14" xfId="29505" hidden="1"/>
    <cellStyle name="Berechnung 2 14" xfId="29339" hidden="1"/>
    <cellStyle name="Berechnung 2 14" xfId="29554" hidden="1"/>
    <cellStyle name="Berechnung 2 14" xfId="29591" hidden="1"/>
    <cellStyle name="Berechnung 2 14" xfId="29617" hidden="1"/>
    <cellStyle name="Berechnung 2 14" xfId="29652" hidden="1"/>
    <cellStyle name="Berechnung 2 14" xfId="29537" hidden="1"/>
    <cellStyle name="Berechnung 2 14" xfId="29695" hidden="1"/>
    <cellStyle name="Berechnung 2 14" xfId="29732" hidden="1"/>
    <cellStyle name="Berechnung 2 14" xfId="29758" hidden="1"/>
    <cellStyle name="Berechnung 2 14" xfId="29793" hidden="1"/>
    <cellStyle name="Berechnung 2 14" xfId="29834" hidden="1"/>
    <cellStyle name="Berechnung 2 14" xfId="29912" hidden="1"/>
    <cellStyle name="Berechnung 2 14" xfId="29949" hidden="1"/>
    <cellStyle name="Berechnung 2 14" xfId="29975" hidden="1"/>
    <cellStyle name="Berechnung 2 14" xfId="30010" hidden="1"/>
    <cellStyle name="Berechnung 2 14" xfId="30066" hidden="1"/>
    <cellStyle name="Berechnung 2 14" xfId="30204" hidden="1"/>
    <cellStyle name="Berechnung 2 14" xfId="30241" hidden="1"/>
    <cellStyle name="Berechnung 2 14" xfId="30267" hidden="1"/>
    <cellStyle name="Berechnung 2 14" xfId="30302" hidden="1"/>
    <cellStyle name="Berechnung 2 14" xfId="30159" hidden="1"/>
    <cellStyle name="Berechnung 2 14" xfId="30346" hidden="1"/>
    <cellStyle name="Berechnung 2 14" xfId="30383" hidden="1"/>
    <cellStyle name="Berechnung 2 14" xfId="30409" hidden="1"/>
    <cellStyle name="Berechnung 2 14" xfId="30444" hidden="1"/>
    <cellStyle name="Berechnung 2 14" xfId="30485" hidden="1"/>
    <cellStyle name="Berechnung 2 14" xfId="30563" hidden="1"/>
    <cellStyle name="Berechnung 2 14" xfId="30600" hidden="1"/>
    <cellStyle name="Berechnung 2 14" xfId="30626" hidden="1"/>
    <cellStyle name="Berechnung 2 14" xfId="30661" hidden="1"/>
    <cellStyle name="Berechnung 2 14" xfId="30727" hidden="1"/>
    <cellStyle name="Berechnung 2 14" xfId="30954" hidden="1"/>
    <cellStyle name="Berechnung 2 14" xfId="30991" hidden="1"/>
    <cellStyle name="Berechnung 2 14" xfId="31017" hidden="1"/>
    <cellStyle name="Berechnung 2 14" xfId="31052" hidden="1"/>
    <cellStyle name="Berechnung 2 14" xfId="31125" hidden="1"/>
    <cellStyle name="Berechnung 2 14" xfId="31263" hidden="1"/>
    <cellStyle name="Berechnung 2 14" xfId="31300" hidden="1"/>
    <cellStyle name="Berechnung 2 14" xfId="31326" hidden="1"/>
    <cellStyle name="Berechnung 2 14" xfId="31361" hidden="1"/>
    <cellStyle name="Berechnung 2 14" xfId="31218" hidden="1"/>
    <cellStyle name="Berechnung 2 14" xfId="31407" hidden="1"/>
    <cellStyle name="Berechnung 2 14" xfId="31444" hidden="1"/>
    <cellStyle name="Berechnung 2 14" xfId="31470" hidden="1"/>
    <cellStyle name="Berechnung 2 14" xfId="31505" hidden="1"/>
    <cellStyle name="Berechnung 2 14" xfId="30917" hidden="1"/>
    <cellStyle name="Berechnung 2 14" xfId="31564" hidden="1"/>
    <cellStyle name="Berechnung 2 14" xfId="31601" hidden="1"/>
    <cellStyle name="Berechnung 2 14" xfId="31627" hidden="1"/>
    <cellStyle name="Berechnung 2 14" xfId="31662" hidden="1"/>
    <cellStyle name="Berechnung 2 14" xfId="31743" hidden="1"/>
    <cellStyle name="Berechnung 2 14" xfId="31934" hidden="1"/>
    <cellStyle name="Berechnung 2 14" xfId="31971" hidden="1"/>
    <cellStyle name="Berechnung 2 14" xfId="31997" hidden="1"/>
    <cellStyle name="Berechnung 2 14" xfId="32032" hidden="1"/>
    <cellStyle name="Berechnung 2 14" xfId="31865" hidden="1"/>
    <cellStyle name="Berechnung 2 14" xfId="32083" hidden="1"/>
    <cellStyle name="Berechnung 2 14" xfId="32120" hidden="1"/>
    <cellStyle name="Berechnung 2 14" xfId="32146" hidden="1"/>
    <cellStyle name="Berechnung 2 14" xfId="32181" hidden="1"/>
    <cellStyle name="Berechnung 2 14" xfId="32066" hidden="1"/>
    <cellStyle name="Berechnung 2 14" xfId="32226" hidden="1"/>
    <cellStyle name="Berechnung 2 14" xfId="32263" hidden="1"/>
    <cellStyle name="Berechnung 2 14" xfId="32289" hidden="1"/>
    <cellStyle name="Berechnung 2 14" xfId="32324" hidden="1"/>
    <cellStyle name="Berechnung 2 14" xfId="32367" hidden="1"/>
    <cellStyle name="Berechnung 2 14" xfId="32445" hidden="1"/>
    <cellStyle name="Berechnung 2 14" xfId="32482" hidden="1"/>
    <cellStyle name="Berechnung 2 14" xfId="32508" hidden="1"/>
    <cellStyle name="Berechnung 2 14" xfId="32543" hidden="1"/>
    <cellStyle name="Berechnung 2 14" xfId="32599" hidden="1"/>
    <cellStyle name="Berechnung 2 14" xfId="32737" hidden="1"/>
    <cellStyle name="Berechnung 2 14" xfId="32774" hidden="1"/>
    <cellStyle name="Berechnung 2 14" xfId="32800" hidden="1"/>
    <cellStyle name="Berechnung 2 14" xfId="32835" hidden="1"/>
    <cellStyle name="Berechnung 2 14" xfId="32692" hidden="1"/>
    <cellStyle name="Berechnung 2 14" xfId="32879" hidden="1"/>
    <cellStyle name="Berechnung 2 14" xfId="32916" hidden="1"/>
    <cellStyle name="Berechnung 2 14" xfId="32942" hidden="1"/>
    <cellStyle name="Berechnung 2 14" xfId="32977" hidden="1"/>
    <cellStyle name="Berechnung 2 14" xfId="30910" hidden="1"/>
    <cellStyle name="Berechnung 2 14" xfId="33019" hidden="1"/>
    <cellStyle name="Berechnung 2 14" xfId="33056" hidden="1"/>
    <cellStyle name="Berechnung 2 14" xfId="33082" hidden="1"/>
    <cellStyle name="Berechnung 2 14" xfId="33117" hidden="1"/>
    <cellStyle name="Berechnung 2 14" xfId="33195" hidden="1"/>
    <cellStyle name="Berechnung 2 14" xfId="33385" hidden="1"/>
    <cellStyle name="Berechnung 2 14" xfId="33422" hidden="1"/>
    <cellStyle name="Berechnung 2 14" xfId="33448" hidden="1"/>
    <cellStyle name="Berechnung 2 14" xfId="33483" hidden="1"/>
    <cellStyle name="Berechnung 2 14" xfId="33317" hidden="1"/>
    <cellStyle name="Berechnung 2 14" xfId="33534" hidden="1"/>
    <cellStyle name="Berechnung 2 14" xfId="33571" hidden="1"/>
    <cellStyle name="Berechnung 2 14" xfId="33597" hidden="1"/>
    <cellStyle name="Berechnung 2 14" xfId="33632" hidden="1"/>
    <cellStyle name="Berechnung 2 14" xfId="33517" hidden="1"/>
    <cellStyle name="Berechnung 2 14" xfId="33677" hidden="1"/>
    <cellStyle name="Berechnung 2 14" xfId="33714" hidden="1"/>
    <cellStyle name="Berechnung 2 14" xfId="33740" hidden="1"/>
    <cellStyle name="Berechnung 2 14" xfId="33775" hidden="1"/>
    <cellStyle name="Berechnung 2 14" xfId="33817" hidden="1"/>
    <cellStyle name="Berechnung 2 14" xfId="33895" hidden="1"/>
    <cellStyle name="Berechnung 2 14" xfId="33932" hidden="1"/>
    <cellStyle name="Berechnung 2 14" xfId="33958" hidden="1"/>
    <cellStyle name="Berechnung 2 14" xfId="33993" hidden="1"/>
    <cellStyle name="Berechnung 2 14" xfId="34049" hidden="1"/>
    <cellStyle name="Berechnung 2 14" xfId="34187" hidden="1"/>
    <cellStyle name="Berechnung 2 14" xfId="34224" hidden="1"/>
    <cellStyle name="Berechnung 2 14" xfId="34250" hidden="1"/>
    <cellStyle name="Berechnung 2 14" xfId="34285" hidden="1"/>
    <cellStyle name="Berechnung 2 14" xfId="34142" hidden="1"/>
    <cellStyle name="Berechnung 2 14" xfId="34329" hidden="1"/>
    <cellStyle name="Berechnung 2 14" xfId="34366" hidden="1"/>
    <cellStyle name="Berechnung 2 14" xfId="34392" hidden="1"/>
    <cellStyle name="Berechnung 2 14" xfId="34427" hidden="1"/>
    <cellStyle name="Berechnung 2 14" xfId="30864" hidden="1"/>
    <cellStyle name="Berechnung 2 14" xfId="34469" hidden="1"/>
    <cellStyle name="Berechnung 2 14" xfId="34506" hidden="1"/>
    <cellStyle name="Berechnung 2 14" xfId="34532" hidden="1"/>
    <cellStyle name="Berechnung 2 14" xfId="34567" hidden="1"/>
    <cellStyle name="Berechnung 2 14" xfId="34642" hidden="1"/>
    <cellStyle name="Berechnung 2 14" xfId="34832" hidden="1"/>
    <cellStyle name="Berechnung 2 14" xfId="34869" hidden="1"/>
    <cellStyle name="Berechnung 2 14" xfId="34895" hidden="1"/>
    <cellStyle name="Berechnung 2 14" xfId="34930" hidden="1"/>
    <cellStyle name="Berechnung 2 14" xfId="34764" hidden="1"/>
    <cellStyle name="Berechnung 2 14" xfId="34979" hidden="1"/>
    <cellStyle name="Berechnung 2 14" xfId="35016" hidden="1"/>
    <cellStyle name="Berechnung 2 14" xfId="35042" hidden="1"/>
    <cellStyle name="Berechnung 2 14" xfId="35077" hidden="1"/>
    <cellStyle name="Berechnung 2 14" xfId="34962" hidden="1"/>
    <cellStyle name="Berechnung 2 14" xfId="35120" hidden="1"/>
    <cellStyle name="Berechnung 2 14" xfId="35157" hidden="1"/>
    <cellStyle name="Berechnung 2 14" xfId="35183" hidden="1"/>
    <cellStyle name="Berechnung 2 14" xfId="35218" hidden="1"/>
    <cellStyle name="Berechnung 2 14" xfId="35259" hidden="1"/>
    <cellStyle name="Berechnung 2 14" xfId="35337" hidden="1"/>
    <cellStyle name="Berechnung 2 14" xfId="35374" hidden="1"/>
    <cellStyle name="Berechnung 2 14" xfId="35400" hidden="1"/>
    <cellStyle name="Berechnung 2 14" xfId="35435" hidden="1"/>
    <cellStyle name="Berechnung 2 14" xfId="35491" hidden="1"/>
    <cellStyle name="Berechnung 2 14" xfId="35629" hidden="1"/>
    <cellStyle name="Berechnung 2 14" xfId="35666" hidden="1"/>
    <cellStyle name="Berechnung 2 14" xfId="35692" hidden="1"/>
    <cellStyle name="Berechnung 2 14" xfId="35727" hidden="1"/>
    <cellStyle name="Berechnung 2 14" xfId="35584" hidden="1"/>
    <cellStyle name="Berechnung 2 14" xfId="35771" hidden="1"/>
    <cellStyle name="Berechnung 2 14" xfId="35808" hidden="1"/>
    <cellStyle name="Berechnung 2 14" xfId="35834" hidden="1"/>
    <cellStyle name="Berechnung 2 14" xfId="35869" hidden="1"/>
    <cellStyle name="Berechnung 2 14" xfId="35912" hidden="1"/>
    <cellStyle name="Berechnung 2 14" xfId="36064" hidden="1"/>
    <cellStyle name="Berechnung 2 14" xfId="36101" hidden="1"/>
    <cellStyle name="Berechnung 2 14" xfId="36127" hidden="1"/>
    <cellStyle name="Berechnung 2 14" xfId="36162" hidden="1"/>
    <cellStyle name="Berechnung 2 14" xfId="36238" hidden="1"/>
    <cellStyle name="Berechnung 2 14" xfId="36428" hidden="1"/>
    <cellStyle name="Berechnung 2 14" xfId="36465" hidden="1"/>
    <cellStyle name="Berechnung 2 14" xfId="36491" hidden="1"/>
    <cellStyle name="Berechnung 2 14" xfId="36526" hidden="1"/>
    <cellStyle name="Berechnung 2 14" xfId="36360" hidden="1"/>
    <cellStyle name="Berechnung 2 14" xfId="36575" hidden="1"/>
    <cellStyle name="Berechnung 2 14" xfId="36612" hidden="1"/>
    <cellStyle name="Berechnung 2 14" xfId="36638" hidden="1"/>
    <cellStyle name="Berechnung 2 14" xfId="36673" hidden="1"/>
    <cellStyle name="Berechnung 2 14" xfId="36558" hidden="1"/>
    <cellStyle name="Berechnung 2 14" xfId="36716" hidden="1"/>
    <cellStyle name="Berechnung 2 14" xfId="36753" hidden="1"/>
    <cellStyle name="Berechnung 2 14" xfId="36779" hidden="1"/>
    <cellStyle name="Berechnung 2 14" xfId="36814" hidden="1"/>
    <cellStyle name="Berechnung 2 14" xfId="36855" hidden="1"/>
    <cellStyle name="Berechnung 2 14" xfId="36933" hidden="1"/>
    <cellStyle name="Berechnung 2 14" xfId="36970" hidden="1"/>
    <cellStyle name="Berechnung 2 14" xfId="36996" hidden="1"/>
    <cellStyle name="Berechnung 2 14" xfId="37031" hidden="1"/>
    <cellStyle name="Berechnung 2 14" xfId="37087" hidden="1"/>
    <cellStyle name="Berechnung 2 14" xfId="37225" hidden="1"/>
    <cellStyle name="Berechnung 2 14" xfId="37262" hidden="1"/>
    <cellStyle name="Berechnung 2 14" xfId="37288" hidden="1"/>
    <cellStyle name="Berechnung 2 14" xfId="37323" hidden="1"/>
    <cellStyle name="Berechnung 2 14" xfId="37180" hidden="1"/>
    <cellStyle name="Berechnung 2 14" xfId="37367" hidden="1"/>
    <cellStyle name="Berechnung 2 14" xfId="37404" hidden="1"/>
    <cellStyle name="Berechnung 2 14" xfId="37430" hidden="1"/>
    <cellStyle name="Berechnung 2 14" xfId="37465" hidden="1"/>
    <cellStyle name="Berechnung 2 14" xfId="36007" hidden="1"/>
    <cellStyle name="Berechnung 2 14" xfId="37507" hidden="1"/>
    <cellStyle name="Berechnung 2 14" xfId="37544" hidden="1"/>
    <cellStyle name="Berechnung 2 14" xfId="37570" hidden="1"/>
    <cellStyle name="Berechnung 2 14" xfId="37605" hidden="1"/>
    <cellStyle name="Berechnung 2 14" xfId="37680" hidden="1"/>
    <cellStyle name="Berechnung 2 14" xfId="37870" hidden="1"/>
    <cellStyle name="Berechnung 2 14" xfId="37907" hidden="1"/>
    <cellStyle name="Berechnung 2 14" xfId="37933" hidden="1"/>
    <cellStyle name="Berechnung 2 14" xfId="37968" hidden="1"/>
    <cellStyle name="Berechnung 2 14" xfId="37802" hidden="1"/>
    <cellStyle name="Berechnung 2 14" xfId="38017" hidden="1"/>
    <cellStyle name="Berechnung 2 14" xfId="38054" hidden="1"/>
    <cellStyle name="Berechnung 2 14" xfId="38080" hidden="1"/>
    <cellStyle name="Berechnung 2 14" xfId="38115" hidden="1"/>
    <cellStyle name="Berechnung 2 14" xfId="38000" hidden="1"/>
    <cellStyle name="Berechnung 2 14" xfId="38158" hidden="1"/>
    <cellStyle name="Berechnung 2 14" xfId="38195" hidden="1"/>
    <cellStyle name="Berechnung 2 14" xfId="38221" hidden="1"/>
    <cellStyle name="Berechnung 2 14" xfId="38256" hidden="1"/>
    <cellStyle name="Berechnung 2 14" xfId="38297" hidden="1"/>
    <cellStyle name="Berechnung 2 14" xfId="38375" hidden="1"/>
    <cellStyle name="Berechnung 2 14" xfId="38412" hidden="1"/>
    <cellStyle name="Berechnung 2 14" xfId="38438" hidden="1"/>
    <cellStyle name="Berechnung 2 14" xfId="38473" hidden="1"/>
    <cellStyle name="Berechnung 2 14" xfId="38529" hidden="1"/>
    <cellStyle name="Berechnung 2 14" xfId="38667" hidden="1"/>
    <cellStyle name="Berechnung 2 14" xfId="38704" hidden="1"/>
    <cellStyle name="Berechnung 2 14" xfId="38730" hidden="1"/>
    <cellStyle name="Berechnung 2 14" xfId="38765" hidden="1"/>
    <cellStyle name="Berechnung 2 14" xfId="38622" hidden="1"/>
    <cellStyle name="Berechnung 2 14" xfId="38809" hidden="1"/>
    <cellStyle name="Berechnung 2 14" xfId="38846" hidden="1"/>
    <cellStyle name="Berechnung 2 14" xfId="38872" hidden="1"/>
    <cellStyle name="Berechnung 2 14" xfId="38907" hidden="1"/>
    <cellStyle name="Berechnung 2 14" xfId="38952" hidden="1"/>
    <cellStyle name="Berechnung 2 14" xfId="39047" hidden="1"/>
    <cellStyle name="Berechnung 2 14" xfId="39084" hidden="1"/>
    <cellStyle name="Berechnung 2 14" xfId="39110" hidden="1"/>
    <cellStyle name="Berechnung 2 14" xfId="39145" hidden="1"/>
    <cellStyle name="Berechnung 2 14" xfId="39220" hidden="1"/>
    <cellStyle name="Berechnung 2 14" xfId="39410" hidden="1"/>
    <cellStyle name="Berechnung 2 14" xfId="39447" hidden="1"/>
    <cellStyle name="Berechnung 2 14" xfId="39473" hidden="1"/>
    <cellStyle name="Berechnung 2 14" xfId="39508" hidden="1"/>
    <cellStyle name="Berechnung 2 14" xfId="39342" hidden="1"/>
    <cellStyle name="Berechnung 2 14" xfId="39557" hidden="1"/>
    <cellStyle name="Berechnung 2 14" xfId="39594" hidden="1"/>
    <cellStyle name="Berechnung 2 14" xfId="39620" hidden="1"/>
    <cellStyle name="Berechnung 2 14" xfId="39655" hidden="1"/>
    <cellStyle name="Berechnung 2 14" xfId="39540" hidden="1"/>
    <cellStyle name="Berechnung 2 14" xfId="39698" hidden="1"/>
    <cellStyle name="Berechnung 2 14" xfId="39735" hidden="1"/>
    <cellStyle name="Berechnung 2 14" xfId="39761" hidden="1"/>
    <cellStyle name="Berechnung 2 14" xfId="39796" hidden="1"/>
    <cellStyle name="Berechnung 2 14" xfId="39837" hidden="1"/>
    <cellStyle name="Berechnung 2 14" xfId="39915" hidden="1"/>
    <cellStyle name="Berechnung 2 14" xfId="39952" hidden="1"/>
    <cellStyle name="Berechnung 2 14" xfId="39978" hidden="1"/>
    <cellStyle name="Berechnung 2 14" xfId="40013" hidden="1"/>
    <cellStyle name="Berechnung 2 14" xfId="40069" hidden="1"/>
    <cellStyle name="Berechnung 2 14" xfId="40207" hidden="1"/>
    <cellStyle name="Berechnung 2 14" xfId="40244" hidden="1"/>
    <cellStyle name="Berechnung 2 14" xfId="40270" hidden="1"/>
    <cellStyle name="Berechnung 2 14" xfId="40305" hidden="1"/>
    <cellStyle name="Berechnung 2 14" xfId="40162" hidden="1"/>
    <cellStyle name="Berechnung 2 14" xfId="40349" hidden="1"/>
    <cellStyle name="Berechnung 2 14" xfId="40386" hidden="1"/>
    <cellStyle name="Berechnung 2 14" xfId="40412" hidden="1"/>
    <cellStyle name="Berechnung 2 14" xfId="40447" hidden="1"/>
    <cellStyle name="Berechnung 2 14" xfId="40488" hidden="1"/>
    <cellStyle name="Berechnung 2 14" xfId="40566" hidden="1"/>
    <cellStyle name="Berechnung 2 14" xfId="40603" hidden="1"/>
    <cellStyle name="Berechnung 2 14" xfId="40629" hidden="1"/>
    <cellStyle name="Berechnung 2 14" xfId="40664" hidden="1"/>
    <cellStyle name="Berechnung 2 14" xfId="40730" hidden="1"/>
    <cellStyle name="Berechnung 2 14" xfId="40957" hidden="1"/>
    <cellStyle name="Berechnung 2 14" xfId="40994" hidden="1"/>
    <cellStyle name="Berechnung 2 14" xfId="41020" hidden="1"/>
    <cellStyle name="Berechnung 2 14" xfId="41055" hidden="1"/>
    <cellStyle name="Berechnung 2 14" xfId="41128" hidden="1"/>
    <cellStyle name="Berechnung 2 14" xfId="41266" hidden="1"/>
    <cellStyle name="Berechnung 2 14" xfId="41303" hidden="1"/>
    <cellStyle name="Berechnung 2 14" xfId="41329" hidden="1"/>
    <cellStyle name="Berechnung 2 14" xfId="41364" hidden="1"/>
    <cellStyle name="Berechnung 2 14" xfId="41221" hidden="1"/>
    <cellStyle name="Berechnung 2 14" xfId="41410" hidden="1"/>
    <cellStyle name="Berechnung 2 14" xfId="41447" hidden="1"/>
    <cellStyle name="Berechnung 2 14" xfId="41473" hidden="1"/>
    <cellStyle name="Berechnung 2 14" xfId="41508" hidden="1"/>
    <cellStyle name="Berechnung 2 14" xfId="40920" hidden="1"/>
    <cellStyle name="Berechnung 2 14" xfId="41567" hidden="1"/>
    <cellStyle name="Berechnung 2 14" xfId="41604" hidden="1"/>
    <cellStyle name="Berechnung 2 14" xfId="41630" hidden="1"/>
    <cellStyle name="Berechnung 2 14" xfId="41665" hidden="1"/>
    <cellStyle name="Berechnung 2 14" xfId="41746" hidden="1"/>
    <cellStyle name="Berechnung 2 14" xfId="41937" hidden="1"/>
    <cellStyle name="Berechnung 2 14" xfId="41974" hidden="1"/>
    <cellStyle name="Berechnung 2 14" xfId="42000" hidden="1"/>
    <cellStyle name="Berechnung 2 14" xfId="42035" hidden="1"/>
    <cellStyle name="Berechnung 2 14" xfId="41868" hidden="1"/>
    <cellStyle name="Berechnung 2 14" xfId="42086" hidden="1"/>
    <cellStyle name="Berechnung 2 14" xfId="42123" hidden="1"/>
    <cellStyle name="Berechnung 2 14" xfId="42149" hidden="1"/>
    <cellStyle name="Berechnung 2 14" xfId="42184" hidden="1"/>
    <cellStyle name="Berechnung 2 14" xfId="42069" hidden="1"/>
    <cellStyle name="Berechnung 2 14" xfId="42229" hidden="1"/>
    <cellStyle name="Berechnung 2 14" xfId="42266" hidden="1"/>
    <cellStyle name="Berechnung 2 14" xfId="42292" hidden="1"/>
    <cellStyle name="Berechnung 2 14" xfId="42327" hidden="1"/>
    <cellStyle name="Berechnung 2 14" xfId="42370" hidden="1"/>
    <cellStyle name="Berechnung 2 14" xfId="42448" hidden="1"/>
    <cellStyle name="Berechnung 2 14" xfId="42485" hidden="1"/>
    <cellStyle name="Berechnung 2 14" xfId="42511" hidden="1"/>
    <cellStyle name="Berechnung 2 14" xfId="42546" hidden="1"/>
    <cellStyle name="Berechnung 2 14" xfId="42602" hidden="1"/>
    <cellStyle name="Berechnung 2 14" xfId="42740" hidden="1"/>
    <cellStyle name="Berechnung 2 14" xfId="42777" hidden="1"/>
    <cellStyle name="Berechnung 2 14" xfId="42803" hidden="1"/>
    <cellStyle name="Berechnung 2 14" xfId="42838" hidden="1"/>
    <cellStyle name="Berechnung 2 14" xfId="42695" hidden="1"/>
    <cellStyle name="Berechnung 2 14" xfId="42882" hidden="1"/>
    <cellStyle name="Berechnung 2 14" xfId="42919" hidden="1"/>
    <cellStyle name="Berechnung 2 14" xfId="42945" hidden="1"/>
    <cellStyle name="Berechnung 2 14" xfId="42980" hidden="1"/>
    <cellStyle name="Berechnung 2 14" xfId="40913" hidden="1"/>
    <cellStyle name="Berechnung 2 14" xfId="43022" hidden="1"/>
    <cellStyle name="Berechnung 2 14" xfId="43059" hidden="1"/>
    <cellStyle name="Berechnung 2 14" xfId="43085" hidden="1"/>
    <cellStyle name="Berechnung 2 14" xfId="43120" hidden="1"/>
    <cellStyle name="Berechnung 2 14" xfId="43198" hidden="1"/>
    <cellStyle name="Berechnung 2 14" xfId="43388" hidden="1"/>
    <cellStyle name="Berechnung 2 14" xfId="43425" hidden="1"/>
    <cellStyle name="Berechnung 2 14" xfId="43451" hidden="1"/>
    <cellStyle name="Berechnung 2 14" xfId="43486" hidden="1"/>
    <cellStyle name="Berechnung 2 14" xfId="43320" hidden="1"/>
    <cellStyle name="Berechnung 2 14" xfId="43537" hidden="1"/>
    <cellStyle name="Berechnung 2 14" xfId="43574" hidden="1"/>
    <cellStyle name="Berechnung 2 14" xfId="43600" hidden="1"/>
    <cellStyle name="Berechnung 2 14" xfId="43635" hidden="1"/>
    <cellStyle name="Berechnung 2 14" xfId="43520" hidden="1"/>
    <cellStyle name="Berechnung 2 14" xfId="43680" hidden="1"/>
    <cellStyle name="Berechnung 2 14" xfId="43717" hidden="1"/>
    <cellStyle name="Berechnung 2 14" xfId="43743" hidden="1"/>
    <cellStyle name="Berechnung 2 14" xfId="43778" hidden="1"/>
    <cellStyle name="Berechnung 2 14" xfId="43820" hidden="1"/>
    <cellStyle name="Berechnung 2 14" xfId="43898" hidden="1"/>
    <cellStyle name="Berechnung 2 14" xfId="43935" hidden="1"/>
    <cellStyle name="Berechnung 2 14" xfId="43961" hidden="1"/>
    <cellStyle name="Berechnung 2 14" xfId="43996" hidden="1"/>
    <cellStyle name="Berechnung 2 14" xfId="44052" hidden="1"/>
    <cellStyle name="Berechnung 2 14" xfId="44190" hidden="1"/>
    <cellStyle name="Berechnung 2 14" xfId="44227" hidden="1"/>
    <cellStyle name="Berechnung 2 14" xfId="44253" hidden="1"/>
    <cellStyle name="Berechnung 2 14" xfId="44288" hidden="1"/>
    <cellStyle name="Berechnung 2 14" xfId="44145" hidden="1"/>
    <cellStyle name="Berechnung 2 14" xfId="44332" hidden="1"/>
    <cellStyle name="Berechnung 2 14" xfId="44369" hidden="1"/>
    <cellStyle name="Berechnung 2 14" xfId="44395" hidden="1"/>
    <cellStyle name="Berechnung 2 14" xfId="44430" hidden="1"/>
    <cellStyle name="Berechnung 2 14" xfId="40867" hidden="1"/>
    <cellStyle name="Berechnung 2 14" xfId="44472" hidden="1"/>
    <cellStyle name="Berechnung 2 14" xfId="44509" hidden="1"/>
    <cellStyle name="Berechnung 2 14" xfId="44535" hidden="1"/>
    <cellStyle name="Berechnung 2 14" xfId="44570" hidden="1"/>
    <cellStyle name="Berechnung 2 14" xfId="44645" hidden="1"/>
    <cellStyle name="Berechnung 2 14" xfId="44835" hidden="1"/>
    <cellStyle name="Berechnung 2 14" xfId="44872" hidden="1"/>
    <cellStyle name="Berechnung 2 14" xfId="44898" hidden="1"/>
    <cellStyle name="Berechnung 2 14" xfId="44933" hidden="1"/>
    <cellStyle name="Berechnung 2 14" xfId="44767" hidden="1"/>
    <cellStyle name="Berechnung 2 14" xfId="44982" hidden="1"/>
    <cellStyle name="Berechnung 2 14" xfId="45019" hidden="1"/>
    <cellStyle name="Berechnung 2 14" xfId="45045" hidden="1"/>
    <cellStyle name="Berechnung 2 14" xfId="45080" hidden="1"/>
    <cellStyle name="Berechnung 2 14" xfId="44965" hidden="1"/>
    <cellStyle name="Berechnung 2 14" xfId="45123" hidden="1"/>
    <cellStyle name="Berechnung 2 14" xfId="45160" hidden="1"/>
    <cellStyle name="Berechnung 2 14" xfId="45186" hidden="1"/>
    <cellStyle name="Berechnung 2 14" xfId="45221" hidden="1"/>
    <cellStyle name="Berechnung 2 14" xfId="45262" hidden="1"/>
    <cellStyle name="Berechnung 2 14" xfId="45340" hidden="1"/>
    <cellStyle name="Berechnung 2 14" xfId="45377" hidden="1"/>
    <cellStyle name="Berechnung 2 14" xfId="45403" hidden="1"/>
    <cellStyle name="Berechnung 2 14" xfId="45438" hidden="1"/>
    <cellStyle name="Berechnung 2 14" xfId="45494" hidden="1"/>
    <cellStyle name="Berechnung 2 14" xfId="45632" hidden="1"/>
    <cellStyle name="Berechnung 2 14" xfId="45669" hidden="1"/>
    <cellStyle name="Berechnung 2 14" xfId="45695" hidden="1"/>
    <cellStyle name="Berechnung 2 14" xfId="45730" hidden="1"/>
    <cellStyle name="Berechnung 2 14" xfId="45587" hidden="1"/>
    <cellStyle name="Berechnung 2 14" xfId="45774" hidden="1"/>
    <cellStyle name="Berechnung 2 14" xfId="45811" hidden="1"/>
    <cellStyle name="Berechnung 2 14" xfId="45837" hidden="1"/>
    <cellStyle name="Berechnung 2 14" xfId="45872" hidden="1"/>
    <cellStyle name="Berechnung 2 14" xfId="45915" hidden="1"/>
    <cellStyle name="Berechnung 2 14" xfId="46067" hidden="1"/>
    <cellStyle name="Berechnung 2 14" xfId="46104" hidden="1"/>
    <cellStyle name="Berechnung 2 14" xfId="46130" hidden="1"/>
    <cellStyle name="Berechnung 2 14" xfId="46165" hidden="1"/>
    <cellStyle name="Berechnung 2 14" xfId="46241" hidden="1"/>
    <cellStyle name="Berechnung 2 14" xfId="46431" hidden="1"/>
    <cellStyle name="Berechnung 2 14" xfId="46468" hidden="1"/>
    <cellStyle name="Berechnung 2 14" xfId="46494" hidden="1"/>
    <cellStyle name="Berechnung 2 14" xfId="46529" hidden="1"/>
    <cellStyle name="Berechnung 2 14" xfId="46363" hidden="1"/>
    <cellStyle name="Berechnung 2 14" xfId="46578" hidden="1"/>
    <cellStyle name="Berechnung 2 14" xfId="46615" hidden="1"/>
    <cellStyle name="Berechnung 2 14" xfId="46641" hidden="1"/>
    <cellStyle name="Berechnung 2 14" xfId="46676" hidden="1"/>
    <cellStyle name="Berechnung 2 14" xfId="46561" hidden="1"/>
    <cellStyle name="Berechnung 2 14" xfId="46719" hidden="1"/>
    <cellStyle name="Berechnung 2 14" xfId="46756" hidden="1"/>
    <cellStyle name="Berechnung 2 14" xfId="46782" hidden="1"/>
    <cellStyle name="Berechnung 2 14" xfId="46817" hidden="1"/>
    <cellStyle name="Berechnung 2 14" xfId="46858" hidden="1"/>
    <cellStyle name="Berechnung 2 14" xfId="46936" hidden="1"/>
    <cellStyle name="Berechnung 2 14" xfId="46973" hidden="1"/>
    <cellStyle name="Berechnung 2 14" xfId="46999" hidden="1"/>
    <cellStyle name="Berechnung 2 14" xfId="47034" hidden="1"/>
    <cellStyle name="Berechnung 2 14" xfId="47090" hidden="1"/>
    <cellStyle name="Berechnung 2 14" xfId="47228" hidden="1"/>
    <cellStyle name="Berechnung 2 14" xfId="47265" hidden="1"/>
    <cellStyle name="Berechnung 2 14" xfId="47291" hidden="1"/>
    <cellStyle name="Berechnung 2 14" xfId="47326" hidden="1"/>
    <cellStyle name="Berechnung 2 14" xfId="47183" hidden="1"/>
    <cellStyle name="Berechnung 2 14" xfId="47370" hidden="1"/>
    <cellStyle name="Berechnung 2 14" xfId="47407" hidden="1"/>
    <cellStyle name="Berechnung 2 14" xfId="47433" hidden="1"/>
    <cellStyle name="Berechnung 2 14" xfId="47468" hidden="1"/>
    <cellStyle name="Berechnung 2 14" xfId="46010" hidden="1"/>
    <cellStyle name="Berechnung 2 14" xfId="47510" hidden="1"/>
    <cellStyle name="Berechnung 2 14" xfId="47547" hidden="1"/>
    <cellStyle name="Berechnung 2 14" xfId="47573" hidden="1"/>
    <cellStyle name="Berechnung 2 14" xfId="47608" hidden="1"/>
    <cellStyle name="Berechnung 2 14" xfId="47683" hidden="1"/>
    <cellStyle name="Berechnung 2 14" xfId="47873" hidden="1"/>
    <cellStyle name="Berechnung 2 14" xfId="47910" hidden="1"/>
    <cellStyle name="Berechnung 2 14" xfId="47936" hidden="1"/>
    <cellStyle name="Berechnung 2 14" xfId="47971" hidden="1"/>
    <cellStyle name="Berechnung 2 14" xfId="47805" hidden="1"/>
    <cellStyle name="Berechnung 2 14" xfId="48020" hidden="1"/>
    <cellStyle name="Berechnung 2 14" xfId="48057" hidden="1"/>
    <cellStyle name="Berechnung 2 14" xfId="48083" hidden="1"/>
    <cellStyle name="Berechnung 2 14" xfId="48118" hidden="1"/>
    <cellStyle name="Berechnung 2 14" xfId="48003" hidden="1"/>
    <cellStyle name="Berechnung 2 14" xfId="48161" hidden="1"/>
    <cellStyle name="Berechnung 2 14" xfId="48198" hidden="1"/>
    <cellStyle name="Berechnung 2 14" xfId="48224" hidden="1"/>
    <cellStyle name="Berechnung 2 14" xfId="48259" hidden="1"/>
    <cellStyle name="Berechnung 2 14" xfId="48300" hidden="1"/>
    <cellStyle name="Berechnung 2 14" xfId="48378" hidden="1"/>
    <cellStyle name="Berechnung 2 14" xfId="48415" hidden="1"/>
    <cellStyle name="Berechnung 2 14" xfId="48441" hidden="1"/>
    <cellStyle name="Berechnung 2 14" xfId="48476" hidden="1"/>
    <cellStyle name="Berechnung 2 14" xfId="48532" hidden="1"/>
    <cellStyle name="Berechnung 2 14" xfId="48670" hidden="1"/>
    <cellStyle name="Berechnung 2 14" xfId="48707" hidden="1"/>
    <cellStyle name="Berechnung 2 14" xfId="48733" hidden="1"/>
    <cellStyle name="Berechnung 2 14" xfId="48768" hidden="1"/>
    <cellStyle name="Berechnung 2 14" xfId="48625" hidden="1"/>
    <cellStyle name="Berechnung 2 14" xfId="48812" hidden="1"/>
    <cellStyle name="Berechnung 2 14" xfId="48849" hidden="1"/>
    <cellStyle name="Berechnung 2 14" xfId="48875" hidden="1"/>
    <cellStyle name="Berechnung 2 14" xfId="48910" hidden="1"/>
    <cellStyle name="Berechnung 2 14" xfId="48951" hidden="1"/>
    <cellStyle name="Berechnung 2 14" xfId="49029" hidden="1"/>
    <cellStyle name="Berechnung 2 14" xfId="49066" hidden="1"/>
    <cellStyle name="Berechnung 2 14" xfId="49092" hidden="1"/>
    <cellStyle name="Berechnung 2 14" xfId="49127" hidden="1"/>
    <cellStyle name="Berechnung 2 14" xfId="49202" hidden="1"/>
    <cellStyle name="Berechnung 2 14" xfId="49392" hidden="1"/>
    <cellStyle name="Berechnung 2 14" xfId="49429" hidden="1"/>
    <cellStyle name="Berechnung 2 14" xfId="49455" hidden="1"/>
    <cellStyle name="Berechnung 2 14" xfId="49490" hidden="1"/>
    <cellStyle name="Berechnung 2 14" xfId="49324" hidden="1"/>
    <cellStyle name="Berechnung 2 14" xfId="49539" hidden="1"/>
    <cellStyle name="Berechnung 2 14" xfId="49576" hidden="1"/>
    <cellStyle name="Berechnung 2 14" xfId="49602" hidden="1"/>
    <cellStyle name="Berechnung 2 14" xfId="49637" hidden="1"/>
    <cellStyle name="Berechnung 2 14" xfId="49522" hidden="1"/>
    <cellStyle name="Berechnung 2 14" xfId="49680" hidden="1"/>
    <cellStyle name="Berechnung 2 14" xfId="49717" hidden="1"/>
    <cellStyle name="Berechnung 2 14" xfId="49743" hidden="1"/>
    <cellStyle name="Berechnung 2 14" xfId="49778" hidden="1"/>
    <cellStyle name="Berechnung 2 14" xfId="49819" hidden="1"/>
    <cellStyle name="Berechnung 2 14" xfId="49897" hidden="1"/>
    <cellStyle name="Berechnung 2 14" xfId="49934" hidden="1"/>
    <cellStyle name="Berechnung 2 14" xfId="49960" hidden="1"/>
    <cellStyle name="Berechnung 2 14" xfId="49995" hidden="1"/>
    <cellStyle name="Berechnung 2 14" xfId="50051" hidden="1"/>
    <cellStyle name="Berechnung 2 14" xfId="50189" hidden="1"/>
    <cellStyle name="Berechnung 2 14" xfId="50226" hidden="1"/>
    <cellStyle name="Berechnung 2 14" xfId="50252" hidden="1"/>
    <cellStyle name="Berechnung 2 14" xfId="50287" hidden="1"/>
    <cellStyle name="Berechnung 2 14" xfId="50144" hidden="1"/>
    <cellStyle name="Berechnung 2 14" xfId="50331" hidden="1"/>
    <cellStyle name="Berechnung 2 14" xfId="50368" hidden="1"/>
    <cellStyle name="Berechnung 2 14" xfId="50394" hidden="1"/>
    <cellStyle name="Berechnung 2 14" xfId="50429" hidden="1"/>
    <cellStyle name="Berechnung 2 14" xfId="50470" hidden="1"/>
    <cellStyle name="Berechnung 2 14" xfId="50548" hidden="1"/>
    <cellStyle name="Berechnung 2 14" xfId="50585" hidden="1"/>
    <cellStyle name="Berechnung 2 14" xfId="50611" hidden="1"/>
    <cellStyle name="Berechnung 2 14" xfId="50646" hidden="1"/>
    <cellStyle name="Berechnung 2 14" xfId="50712" hidden="1"/>
    <cellStyle name="Berechnung 2 14" xfId="50939" hidden="1"/>
    <cellStyle name="Berechnung 2 14" xfId="50976" hidden="1"/>
    <cellStyle name="Berechnung 2 14" xfId="51002" hidden="1"/>
    <cellStyle name="Berechnung 2 14" xfId="51037" hidden="1"/>
    <cellStyle name="Berechnung 2 14" xfId="51110" hidden="1"/>
    <cellStyle name="Berechnung 2 14" xfId="51248" hidden="1"/>
    <cellStyle name="Berechnung 2 14" xfId="51285" hidden="1"/>
    <cellStyle name="Berechnung 2 14" xfId="51311" hidden="1"/>
    <cellStyle name="Berechnung 2 14" xfId="51346" hidden="1"/>
    <cellStyle name="Berechnung 2 14" xfId="51203" hidden="1"/>
    <cellStyle name="Berechnung 2 14" xfId="51392" hidden="1"/>
    <cellStyle name="Berechnung 2 14" xfId="51429" hidden="1"/>
    <cellStyle name="Berechnung 2 14" xfId="51455" hidden="1"/>
    <cellStyle name="Berechnung 2 14" xfId="51490" hidden="1"/>
    <cellStyle name="Berechnung 2 14" xfId="50902" hidden="1"/>
    <cellStyle name="Berechnung 2 14" xfId="51549" hidden="1"/>
    <cellStyle name="Berechnung 2 14" xfId="51586" hidden="1"/>
    <cellStyle name="Berechnung 2 14" xfId="51612" hidden="1"/>
    <cellStyle name="Berechnung 2 14" xfId="51647" hidden="1"/>
    <cellStyle name="Berechnung 2 14" xfId="51728" hidden="1"/>
    <cellStyle name="Berechnung 2 14" xfId="51919" hidden="1"/>
    <cellStyle name="Berechnung 2 14" xfId="51956" hidden="1"/>
    <cellStyle name="Berechnung 2 14" xfId="51982" hidden="1"/>
    <cellStyle name="Berechnung 2 14" xfId="52017" hidden="1"/>
    <cellStyle name="Berechnung 2 14" xfId="51850" hidden="1"/>
    <cellStyle name="Berechnung 2 14" xfId="52068" hidden="1"/>
    <cellStyle name="Berechnung 2 14" xfId="52105" hidden="1"/>
    <cellStyle name="Berechnung 2 14" xfId="52131" hidden="1"/>
    <cellStyle name="Berechnung 2 14" xfId="52166" hidden="1"/>
    <cellStyle name="Berechnung 2 14" xfId="52051" hidden="1"/>
    <cellStyle name="Berechnung 2 14" xfId="52211" hidden="1"/>
    <cellStyle name="Berechnung 2 14" xfId="52248" hidden="1"/>
    <cellStyle name="Berechnung 2 14" xfId="52274" hidden="1"/>
    <cellStyle name="Berechnung 2 14" xfId="52309" hidden="1"/>
    <cellStyle name="Berechnung 2 14" xfId="52352" hidden="1"/>
    <cellStyle name="Berechnung 2 14" xfId="52430" hidden="1"/>
    <cellStyle name="Berechnung 2 14" xfId="52467" hidden="1"/>
    <cellStyle name="Berechnung 2 14" xfId="52493" hidden="1"/>
    <cellStyle name="Berechnung 2 14" xfId="52528" hidden="1"/>
    <cellStyle name="Berechnung 2 14" xfId="52584" hidden="1"/>
    <cellStyle name="Berechnung 2 14" xfId="52722" hidden="1"/>
    <cellStyle name="Berechnung 2 14" xfId="52759" hidden="1"/>
    <cellStyle name="Berechnung 2 14" xfId="52785" hidden="1"/>
    <cellStyle name="Berechnung 2 14" xfId="52820" hidden="1"/>
    <cellStyle name="Berechnung 2 14" xfId="52677" hidden="1"/>
    <cellStyle name="Berechnung 2 14" xfId="52864" hidden="1"/>
    <cellStyle name="Berechnung 2 14" xfId="52901" hidden="1"/>
    <cellStyle name="Berechnung 2 14" xfId="52927" hidden="1"/>
    <cellStyle name="Berechnung 2 14" xfId="52962" hidden="1"/>
    <cellStyle name="Berechnung 2 14" xfId="50895" hidden="1"/>
    <cellStyle name="Berechnung 2 14" xfId="53004" hidden="1"/>
    <cellStyle name="Berechnung 2 14" xfId="53041" hidden="1"/>
    <cellStyle name="Berechnung 2 14" xfId="53067" hidden="1"/>
    <cellStyle name="Berechnung 2 14" xfId="53102" hidden="1"/>
    <cellStyle name="Berechnung 2 14" xfId="53180" hidden="1"/>
    <cellStyle name="Berechnung 2 14" xfId="53370" hidden="1"/>
    <cellStyle name="Berechnung 2 14" xfId="53407" hidden="1"/>
    <cellStyle name="Berechnung 2 14" xfId="53433" hidden="1"/>
    <cellStyle name="Berechnung 2 14" xfId="53468" hidden="1"/>
    <cellStyle name="Berechnung 2 14" xfId="53302" hidden="1"/>
    <cellStyle name="Berechnung 2 14" xfId="53519" hidden="1"/>
    <cellStyle name="Berechnung 2 14" xfId="53556" hidden="1"/>
    <cellStyle name="Berechnung 2 14" xfId="53582" hidden="1"/>
    <cellStyle name="Berechnung 2 14" xfId="53617" hidden="1"/>
    <cellStyle name="Berechnung 2 14" xfId="53502" hidden="1"/>
    <cellStyle name="Berechnung 2 14" xfId="53662" hidden="1"/>
    <cellStyle name="Berechnung 2 14" xfId="53699" hidden="1"/>
    <cellStyle name="Berechnung 2 14" xfId="53725" hidden="1"/>
    <cellStyle name="Berechnung 2 14" xfId="53760" hidden="1"/>
    <cellStyle name="Berechnung 2 14" xfId="53802" hidden="1"/>
    <cellStyle name="Berechnung 2 14" xfId="53880" hidden="1"/>
    <cellStyle name="Berechnung 2 14" xfId="53917" hidden="1"/>
    <cellStyle name="Berechnung 2 14" xfId="53943" hidden="1"/>
    <cellStyle name="Berechnung 2 14" xfId="53978" hidden="1"/>
    <cellStyle name="Berechnung 2 14" xfId="54034" hidden="1"/>
    <cellStyle name="Berechnung 2 14" xfId="54172" hidden="1"/>
    <cellStyle name="Berechnung 2 14" xfId="54209" hidden="1"/>
    <cellStyle name="Berechnung 2 14" xfId="54235" hidden="1"/>
    <cellStyle name="Berechnung 2 14" xfId="54270" hidden="1"/>
    <cellStyle name="Berechnung 2 14" xfId="54127" hidden="1"/>
    <cellStyle name="Berechnung 2 14" xfId="54314" hidden="1"/>
    <cellStyle name="Berechnung 2 14" xfId="54351" hidden="1"/>
    <cellStyle name="Berechnung 2 14" xfId="54377" hidden="1"/>
    <cellStyle name="Berechnung 2 14" xfId="54412" hidden="1"/>
    <cellStyle name="Berechnung 2 14" xfId="50849" hidden="1"/>
    <cellStyle name="Berechnung 2 14" xfId="54454" hidden="1"/>
    <cellStyle name="Berechnung 2 14" xfId="54491" hidden="1"/>
    <cellStyle name="Berechnung 2 14" xfId="54517" hidden="1"/>
    <cellStyle name="Berechnung 2 14" xfId="54552" hidden="1"/>
    <cellStyle name="Berechnung 2 14" xfId="54627" hidden="1"/>
    <cellStyle name="Berechnung 2 14" xfId="54817" hidden="1"/>
    <cellStyle name="Berechnung 2 14" xfId="54854" hidden="1"/>
    <cellStyle name="Berechnung 2 14" xfId="54880" hidden="1"/>
    <cellStyle name="Berechnung 2 14" xfId="54915" hidden="1"/>
    <cellStyle name="Berechnung 2 14" xfId="54749" hidden="1"/>
    <cellStyle name="Berechnung 2 14" xfId="54964" hidden="1"/>
    <cellStyle name="Berechnung 2 14" xfId="55001" hidden="1"/>
    <cellStyle name="Berechnung 2 14" xfId="55027" hidden="1"/>
    <cellStyle name="Berechnung 2 14" xfId="55062" hidden="1"/>
    <cellStyle name="Berechnung 2 14" xfId="54947" hidden="1"/>
    <cellStyle name="Berechnung 2 14" xfId="55105" hidden="1"/>
    <cellStyle name="Berechnung 2 14" xfId="55142" hidden="1"/>
    <cellStyle name="Berechnung 2 14" xfId="55168" hidden="1"/>
    <cellStyle name="Berechnung 2 14" xfId="55203" hidden="1"/>
    <cellStyle name="Berechnung 2 14" xfId="55244" hidden="1"/>
    <cellStyle name="Berechnung 2 14" xfId="55322" hidden="1"/>
    <cellStyle name="Berechnung 2 14" xfId="55359" hidden="1"/>
    <cellStyle name="Berechnung 2 14" xfId="55385" hidden="1"/>
    <cellStyle name="Berechnung 2 14" xfId="55420" hidden="1"/>
    <cellStyle name="Berechnung 2 14" xfId="55476" hidden="1"/>
    <cellStyle name="Berechnung 2 14" xfId="55614" hidden="1"/>
    <cellStyle name="Berechnung 2 14" xfId="55651" hidden="1"/>
    <cellStyle name="Berechnung 2 14" xfId="55677" hidden="1"/>
    <cellStyle name="Berechnung 2 14" xfId="55712" hidden="1"/>
    <cellStyle name="Berechnung 2 14" xfId="55569" hidden="1"/>
    <cellStyle name="Berechnung 2 14" xfId="55756" hidden="1"/>
    <cellStyle name="Berechnung 2 14" xfId="55793" hidden="1"/>
    <cellStyle name="Berechnung 2 14" xfId="55819" hidden="1"/>
    <cellStyle name="Berechnung 2 14" xfId="55854" hidden="1"/>
    <cellStyle name="Berechnung 2 14" xfId="55897" hidden="1"/>
    <cellStyle name="Berechnung 2 14" xfId="56049" hidden="1"/>
    <cellStyle name="Berechnung 2 14" xfId="56086" hidden="1"/>
    <cellStyle name="Berechnung 2 14" xfId="56112" hidden="1"/>
    <cellStyle name="Berechnung 2 14" xfId="56147" hidden="1"/>
    <cellStyle name="Berechnung 2 14" xfId="56223" hidden="1"/>
    <cellStyle name="Berechnung 2 14" xfId="56413" hidden="1"/>
    <cellStyle name="Berechnung 2 14" xfId="56450" hidden="1"/>
    <cellStyle name="Berechnung 2 14" xfId="56476" hidden="1"/>
    <cellStyle name="Berechnung 2 14" xfId="56511" hidden="1"/>
    <cellStyle name="Berechnung 2 14" xfId="56345" hidden="1"/>
    <cellStyle name="Berechnung 2 14" xfId="56560" hidden="1"/>
    <cellStyle name="Berechnung 2 14" xfId="56597" hidden="1"/>
    <cellStyle name="Berechnung 2 14" xfId="56623" hidden="1"/>
    <cellStyle name="Berechnung 2 14" xfId="56658" hidden="1"/>
    <cellStyle name="Berechnung 2 14" xfId="56543" hidden="1"/>
    <cellStyle name="Berechnung 2 14" xfId="56701" hidden="1"/>
    <cellStyle name="Berechnung 2 14" xfId="56738" hidden="1"/>
    <cellStyle name="Berechnung 2 14" xfId="56764" hidden="1"/>
    <cellStyle name="Berechnung 2 14" xfId="56799" hidden="1"/>
    <cellStyle name="Berechnung 2 14" xfId="56840" hidden="1"/>
    <cellStyle name="Berechnung 2 14" xfId="56918" hidden="1"/>
    <cellStyle name="Berechnung 2 14" xfId="56955" hidden="1"/>
    <cellStyle name="Berechnung 2 14" xfId="56981" hidden="1"/>
    <cellStyle name="Berechnung 2 14" xfId="57016" hidden="1"/>
    <cellStyle name="Berechnung 2 14" xfId="57072" hidden="1"/>
    <cellStyle name="Berechnung 2 14" xfId="57210" hidden="1"/>
    <cellStyle name="Berechnung 2 14" xfId="57247" hidden="1"/>
    <cellStyle name="Berechnung 2 14" xfId="57273" hidden="1"/>
    <cellStyle name="Berechnung 2 14" xfId="57308" hidden="1"/>
    <cellStyle name="Berechnung 2 14" xfId="57165" hidden="1"/>
    <cellStyle name="Berechnung 2 14" xfId="57352" hidden="1"/>
    <cellStyle name="Berechnung 2 14" xfId="57389" hidden="1"/>
    <cellStyle name="Berechnung 2 14" xfId="57415" hidden="1"/>
    <cellStyle name="Berechnung 2 14" xfId="57450" hidden="1"/>
    <cellStyle name="Berechnung 2 14" xfId="55992" hidden="1"/>
    <cellStyle name="Berechnung 2 14" xfId="57492" hidden="1"/>
    <cellStyle name="Berechnung 2 14" xfId="57529" hidden="1"/>
    <cellStyle name="Berechnung 2 14" xfId="57555" hidden="1"/>
    <cellStyle name="Berechnung 2 14" xfId="57590" hidden="1"/>
    <cellStyle name="Berechnung 2 14" xfId="57665" hidden="1"/>
    <cellStyle name="Berechnung 2 14" xfId="57855" hidden="1"/>
    <cellStyle name="Berechnung 2 14" xfId="57892" hidden="1"/>
    <cellStyle name="Berechnung 2 14" xfId="57918" hidden="1"/>
    <cellStyle name="Berechnung 2 14" xfId="57953" hidden="1"/>
    <cellStyle name="Berechnung 2 14" xfId="57787" hidden="1"/>
    <cellStyle name="Berechnung 2 14" xfId="58002" hidden="1"/>
    <cellStyle name="Berechnung 2 14" xfId="58039" hidden="1"/>
    <cellStyle name="Berechnung 2 14" xfId="58065" hidden="1"/>
    <cellStyle name="Berechnung 2 14" xfId="58100" hidden="1"/>
    <cellStyle name="Berechnung 2 14" xfId="57985" hidden="1"/>
    <cellStyle name="Berechnung 2 14" xfId="58143" hidden="1"/>
    <cellStyle name="Berechnung 2 14" xfId="58180" hidden="1"/>
    <cellStyle name="Berechnung 2 14" xfId="58206" hidden="1"/>
    <cellStyle name="Berechnung 2 14" xfId="58241" hidden="1"/>
    <cellStyle name="Berechnung 2 14" xfId="58282" hidden="1"/>
    <cellStyle name="Berechnung 2 14" xfId="58360" hidden="1"/>
    <cellStyle name="Berechnung 2 14" xfId="58397" hidden="1"/>
    <cellStyle name="Berechnung 2 14" xfId="58423" hidden="1"/>
    <cellStyle name="Berechnung 2 14" xfId="58458" hidden="1"/>
    <cellStyle name="Berechnung 2 14" xfId="58514" hidden="1"/>
    <cellStyle name="Berechnung 2 14" xfId="58652" hidden="1"/>
    <cellStyle name="Berechnung 2 14" xfId="58689" hidden="1"/>
    <cellStyle name="Berechnung 2 14" xfId="58715" hidden="1"/>
    <cellStyle name="Berechnung 2 14" xfId="58750" hidden="1"/>
    <cellStyle name="Berechnung 2 14" xfId="58607" hidden="1"/>
    <cellStyle name="Berechnung 2 14" xfId="58794" hidden="1"/>
    <cellStyle name="Berechnung 2 14" xfId="58831" hidden="1"/>
    <cellStyle name="Berechnung 2 14" xfId="58857" hidden="1"/>
    <cellStyle name="Berechnung 2 14" xfId="58892" hidden="1"/>
    <cellStyle name="Berechnung 2 15" xfId="152" hidden="1"/>
    <cellStyle name="Berechnung 2 15" xfId="759" hidden="1"/>
    <cellStyle name="Berechnung 2 15" xfId="879" hidden="1"/>
    <cellStyle name="Berechnung 2 15" xfId="915" hidden="1"/>
    <cellStyle name="Berechnung 2 15" xfId="1376" hidden="1"/>
    <cellStyle name="Berechnung 2 15" xfId="1608" hidden="1"/>
    <cellStyle name="Berechnung 2 15" xfId="1699" hidden="1"/>
    <cellStyle name="Berechnung 2 15" xfId="2075" hidden="1"/>
    <cellStyle name="Berechnung 2 15" xfId="2629" hidden="1"/>
    <cellStyle name="Berechnung 2 15" xfId="2749" hidden="1"/>
    <cellStyle name="Berechnung 2 15" xfId="2785" hidden="1"/>
    <cellStyle name="Berechnung 2 15" xfId="3246" hidden="1"/>
    <cellStyle name="Berechnung 2 15" xfId="3478" hidden="1"/>
    <cellStyle name="Berechnung 2 15" xfId="3569" hidden="1"/>
    <cellStyle name="Berechnung 2 15" xfId="2247" hidden="1"/>
    <cellStyle name="Berechnung 2 15" xfId="4135" hidden="1"/>
    <cellStyle name="Berechnung 2 15" xfId="4255" hidden="1"/>
    <cellStyle name="Berechnung 2 15" xfId="4291" hidden="1"/>
    <cellStyle name="Berechnung 2 15" xfId="4752" hidden="1"/>
    <cellStyle name="Berechnung 2 15" xfId="4984" hidden="1"/>
    <cellStyle name="Berechnung 2 15" xfId="5075" hidden="1"/>
    <cellStyle name="Berechnung 2 15" xfId="2060" hidden="1"/>
    <cellStyle name="Berechnung 2 15" xfId="5639" hidden="1"/>
    <cellStyle name="Berechnung 2 15" xfId="5759" hidden="1"/>
    <cellStyle name="Berechnung 2 15" xfId="5795" hidden="1"/>
    <cellStyle name="Berechnung 2 15" xfId="6256" hidden="1"/>
    <cellStyle name="Berechnung 2 15" xfId="6488" hidden="1"/>
    <cellStyle name="Berechnung 2 15" xfId="6579" hidden="1"/>
    <cellStyle name="Berechnung 2 15" xfId="2374" hidden="1"/>
    <cellStyle name="Berechnung 2 15" xfId="7137" hidden="1"/>
    <cellStyle name="Berechnung 2 15" xfId="7257" hidden="1"/>
    <cellStyle name="Berechnung 2 15" xfId="7293" hidden="1"/>
    <cellStyle name="Berechnung 2 15" xfId="7754" hidden="1"/>
    <cellStyle name="Berechnung 2 15" xfId="7986" hidden="1"/>
    <cellStyle name="Berechnung 2 15" xfId="8077" hidden="1"/>
    <cellStyle name="Berechnung 2 15" xfId="3881" hidden="1"/>
    <cellStyle name="Berechnung 2 15" xfId="8630" hidden="1"/>
    <cellStyle name="Berechnung 2 15" xfId="8750" hidden="1"/>
    <cellStyle name="Berechnung 2 15" xfId="8786" hidden="1"/>
    <cellStyle name="Berechnung 2 15" xfId="9247" hidden="1"/>
    <cellStyle name="Berechnung 2 15" xfId="9479" hidden="1"/>
    <cellStyle name="Berechnung 2 15" xfId="9570" hidden="1"/>
    <cellStyle name="Berechnung 2 15" xfId="5387" hidden="1"/>
    <cellStyle name="Berechnung 2 15" xfId="10116" hidden="1"/>
    <cellStyle name="Berechnung 2 15" xfId="10236" hidden="1"/>
    <cellStyle name="Berechnung 2 15" xfId="10272" hidden="1"/>
    <cellStyle name="Berechnung 2 15" xfId="10733" hidden="1"/>
    <cellStyle name="Berechnung 2 15" xfId="10965" hidden="1"/>
    <cellStyle name="Berechnung 2 15" xfId="11056" hidden="1"/>
    <cellStyle name="Berechnung 2 15" xfId="6891" hidden="1"/>
    <cellStyle name="Berechnung 2 15" xfId="11596" hidden="1"/>
    <cellStyle name="Berechnung 2 15" xfId="11716" hidden="1"/>
    <cellStyle name="Berechnung 2 15" xfId="11752" hidden="1"/>
    <cellStyle name="Berechnung 2 15" xfId="12213" hidden="1"/>
    <cellStyle name="Berechnung 2 15" xfId="12445" hidden="1"/>
    <cellStyle name="Berechnung 2 15" xfId="12536" hidden="1"/>
    <cellStyle name="Berechnung 2 15" xfId="8389" hidden="1"/>
    <cellStyle name="Berechnung 2 15" xfId="13067" hidden="1"/>
    <cellStyle name="Berechnung 2 15" xfId="13187" hidden="1"/>
    <cellStyle name="Berechnung 2 15" xfId="13223" hidden="1"/>
    <cellStyle name="Berechnung 2 15" xfId="13684" hidden="1"/>
    <cellStyle name="Berechnung 2 15" xfId="13916" hidden="1"/>
    <cellStyle name="Berechnung 2 15" xfId="14007" hidden="1"/>
    <cellStyle name="Berechnung 2 15" xfId="9882" hidden="1"/>
    <cellStyle name="Berechnung 2 15" xfId="14529" hidden="1"/>
    <cellStyle name="Berechnung 2 15" xfId="14649" hidden="1"/>
    <cellStyle name="Berechnung 2 15" xfId="14685" hidden="1"/>
    <cellStyle name="Berechnung 2 15" xfId="15146" hidden="1"/>
    <cellStyle name="Berechnung 2 15" xfId="15378" hidden="1"/>
    <cellStyle name="Berechnung 2 15" xfId="15469" hidden="1"/>
    <cellStyle name="Berechnung 2 15" xfId="11368" hidden="1"/>
    <cellStyle name="Berechnung 2 15" xfId="15985" hidden="1"/>
    <cellStyle name="Berechnung 2 15" xfId="16105" hidden="1"/>
    <cellStyle name="Berechnung 2 15" xfId="16141" hidden="1"/>
    <cellStyle name="Berechnung 2 15" xfId="16602" hidden="1"/>
    <cellStyle name="Berechnung 2 15" xfId="16834" hidden="1"/>
    <cellStyle name="Berechnung 2 15" xfId="16925" hidden="1"/>
    <cellStyle name="Berechnung 2 15" xfId="12848" hidden="1"/>
    <cellStyle name="Berechnung 2 15" xfId="17427" hidden="1"/>
    <cellStyle name="Berechnung 2 15" xfId="17547" hidden="1"/>
    <cellStyle name="Berechnung 2 15" xfId="17583" hidden="1"/>
    <cellStyle name="Berechnung 2 15" xfId="18044" hidden="1"/>
    <cellStyle name="Berechnung 2 15" xfId="18276" hidden="1"/>
    <cellStyle name="Berechnung 2 15" xfId="18367" hidden="1"/>
    <cellStyle name="Berechnung 2 15" xfId="18901" hidden="1"/>
    <cellStyle name="Berechnung 2 15" xfId="19234" hidden="1"/>
    <cellStyle name="Berechnung 2 15" xfId="19354" hidden="1"/>
    <cellStyle name="Berechnung 2 15" xfId="19390" hidden="1"/>
    <cellStyle name="Berechnung 2 15" xfId="19851" hidden="1"/>
    <cellStyle name="Berechnung 2 15" xfId="20083" hidden="1"/>
    <cellStyle name="Berechnung 2 15" xfId="20174" hidden="1"/>
    <cellStyle name="Berechnung 2 15" xfId="20502" hidden="1"/>
    <cellStyle name="Berechnung 2 15" xfId="20744" hidden="1"/>
    <cellStyle name="Berechnung 2 15" xfId="21142" hidden="1"/>
    <cellStyle name="Berechnung 2 15" xfId="21233" hidden="1"/>
    <cellStyle name="Berechnung 2 15" xfId="20901" hidden="1"/>
    <cellStyle name="Berechnung 2 15" xfId="21760" hidden="1"/>
    <cellStyle name="Berechnung 2 15" xfId="21880" hidden="1"/>
    <cellStyle name="Berechnung 2 15" xfId="21917" hidden="1"/>
    <cellStyle name="Berechnung 2 15" xfId="22384" hidden="1"/>
    <cellStyle name="Berechnung 2 15" xfId="22616" hidden="1"/>
    <cellStyle name="Berechnung 2 15" xfId="22707" hidden="1"/>
    <cellStyle name="Berechnung 2 15" xfId="20734" hidden="1"/>
    <cellStyle name="Berechnung 2 15" xfId="23213" hidden="1"/>
    <cellStyle name="Berechnung 2 15" xfId="23333" hidden="1"/>
    <cellStyle name="Berechnung 2 15" xfId="23369" hidden="1"/>
    <cellStyle name="Berechnung 2 15" xfId="23835" hidden="1"/>
    <cellStyle name="Berechnung 2 15" xfId="24067" hidden="1"/>
    <cellStyle name="Berechnung 2 15" xfId="24158" hidden="1"/>
    <cellStyle name="Berechnung 2 15" xfId="20879" hidden="1"/>
    <cellStyle name="Berechnung 2 15" xfId="24660" hidden="1"/>
    <cellStyle name="Berechnung 2 15" xfId="24780" hidden="1"/>
    <cellStyle name="Berechnung 2 15" xfId="24816" hidden="1"/>
    <cellStyle name="Berechnung 2 15" xfId="25277" hidden="1"/>
    <cellStyle name="Berechnung 2 15" xfId="25509" hidden="1"/>
    <cellStyle name="Berechnung 2 15" xfId="25600" hidden="1"/>
    <cellStyle name="Berechnung 2 15" xfId="25930" hidden="1"/>
    <cellStyle name="Berechnung 2 15" xfId="26256" hidden="1"/>
    <cellStyle name="Berechnung 2 15" xfId="26376" hidden="1"/>
    <cellStyle name="Berechnung 2 15" xfId="26412" hidden="1"/>
    <cellStyle name="Berechnung 2 15" xfId="26873" hidden="1"/>
    <cellStyle name="Berechnung 2 15" xfId="27105" hidden="1"/>
    <cellStyle name="Berechnung 2 15" xfId="27196" hidden="1"/>
    <cellStyle name="Berechnung 2 15" xfId="26023" hidden="1"/>
    <cellStyle name="Berechnung 2 15" xfId="27698" hidden="1"/>
    <cellStyle name="Berechnung 2 15" xfId="27818" hidden="1"/>
    <cellStyle name="Berechnung 2 15" xfId="27854" hidden="1"/>
    <cellStyle name="Berechnung 2 15" xfId="28315" hidden="1"/>
    <cellStyle name="Berechnung 2 15" xfId="28547" hidden="1"/>
    <cellStyle name="Berechnung 2 15" xfId="28638" hidden="1"/>
    <cellStyle name="Berechnung 2 15" xfId="28967" hidden="1"/>
    <cellStyle name="Berechnung 2 15" xfId="29218" hidden="1"/>
    <cellStyle name="Berechnung 2 15" xfId="29338" hidden="1"/>
    <cellStyle name="Berechnung 2 15" xfId="29374" hidden="1"/>
    <cellStyle name="Berechnung 2 15" xfId="29835" hidden="1"/>
    <cellStyle name="Berechnung 2 15" xfId="30067" hidden="1"/>
    <cellStyle name="Berechnung 2 15" xfId="30158" hidden="1"/>
    <cellStyle name="Berechnung 2 15" xfId="30486" hidden="1"/>
    <cellStyle name="Berechnung 2 15" xfId="30728" hidden="1"/>
    <cellStyle name="Berechnung 2 15" xfId="31126" hidden="1"/>
    <cellStyle name="Berechnung 2 15" xfId="31217" hidden="1"/>
    <cellStyle name="Berechnung 2 15" xfId="30885" hidden="1"/>
    <cellStyle name="Berechnung 2 15" xfId="31744" hidden="1"/>
    <cellStyle name="Berechnung 2 15" xfId="31864" hidden="1"/>
    <cellStyle name="Berechnung 2 15" xfId="31901" hidden="1"/>
    <cellStyle name="Berechnung 2 15" xfId="32368" hidden="1"/>
    <cellStyle name="Berechnung 2 15" xfId="32600" hidden="1"/>
    <cellStyle name="Berechnung 2 15" xfId="32691" hidden="1"/>
    <cellStyle name="Berechnung 2 15" xfId="30718" hidden="1"/>
    <cellStyle name="Berechnung 2 15" xfId="33196" hidden="1"/>
    <cellStyle name="Berechnung 2 15" xfId="33316" hidden="1"/>
    <cellStyle name="Berechnung 2 15" xfId="33352" hidden="1"/>
    <cellStyle name="Berechnung 2 15" xfId="33818" hidden="1"/>
    <cellStyle name="Berechnung 2 15" xfId="34050" hidden="1"/>
    <cellStyle name="Berechnung 2 15" xfId="34141" hidden="1"/>
    <cellStyle name="Berechnung 2 15" xfId="30863" hidden="1"/>
    <cellStyle name="Berechnung 2 15" xfId="34643" hidden="1"/>
    <cellStyle name="Berechnung 2 15" xfId="34763" hidden="1"/>
    <cellStyle name="Berechnung 2 15" xfId="34799" hidden="1"/>
    <cellStyle name="Berechnung 2 15" xfId="35260" hidden="1"/>
    <cellStyle name="Berechnung 2 15" xfId="35492" hidden="1"/>
    <cellStyle name="Berechnung 2 15" xfId="35583" hidden="1"/>
    <cellStyle name="Berechnung 2 15" xfId="35913" hidden="1"/>
    <cellStyle name="Berechnung 2 15" xfId="36239" hidden="1"/>
    <cellStyle name="Berechnung 2 15" xfId="36359" hidden="1"/>
    <cellStyle name="Berechnung 2 15" xfId="36395" hidden="1"/>
    <cellStyle name="Berechnung 2 15" xfId="36856" hidden="1"/>
    <cellStyle name="Berechnung 2 15" xfId="37088" hidden="1"/>
    <cellStyle name="Berechnung 2 15" xfId="37179" hidden="1"/>
    <cellStyle name="Berechnung 2 15" xfId="36006" hidden="1"/>
    <cellStyle name="Berechnung 2 15" xfId="37681" hidden="1"/>
    <cellStyle name="Berechnung 2 15" xfId="37801" hidden="1"/>
    <cellStyle name="Berechnung 2 15" xfId="37837" hidden="1"/>
    <cellStyle name="Berechnung 2 15" xfId="38298" hidden="1"/>
    <cellStyle name="Berechnung 2 15" xfId="38530" hidden="1"/>
    <cellStyle name="Berechnung 2 15" xfId="38621" hidden="1"/>
    <cellStyle name="Berechnung 2 15" xfId="38953" hidden="1"/>
    <cellStyle name="Berechnung 2 15" xfId="39221" hidden="1"/>
    <cellStyle name="Berechnung 2 15" xfId="39341" hidden="1"/>
    <cellStyle name="Berechnung 2 15" xfId="39377" hidden="1"/>
    <cellStyle name="Berechnung 2 15" xfId="39838" hidden="1"/>
    <cellStyle name="Berechnung 2 15" xfId="40070" hidden="1"/>
    <cellStyle name="Berechnung 2 15" xfId="40161" hidden="1"/>
    <cellStyle name="Berechnung 2 15" xfId="40489" hidden="1"/>
    <cellStyle name="Berechnung 2 15" xfId="40731" hidden="1"/>
    <cellStyle name="Berechnung 2 15" xfId="41129" hidden="1"/>
    <cellStyle name="Berechnung 2 15" xfId="41220" hidden="1"/>
    <cellStyle name="Berechnung 2 15" xfId="40888" hidden="1"/>
    <cellStyle name="Berechnung 2 15" xfId="41747" hidden="1"/>
    <cellStyle name="Berechnung 2 15" xfId="41867" hidden="1"/>
    <cellStyle name="Berechnung 2 15" xfId="41904" hidden="1"/>
    <cellStyle name="Berechnung 2 15" xfId="42371" hidden="1"/>
    <cellStyle name="Berechnung 2 15" xfId="42603" hidden="1"/>
    <cellStyle name="Berechnung 2 15" xfId="42694" hidden="1"/>
    <cellStyle name="Berechnung 2 15" xfId="40721" hidden="1"/>
    <cellStyle name="Berechnung 2 15" xfId="43199" hidden="1"/>
    <cellStyle name="Berechnung 2 15" xfId="43319" hidden="1"/>
    <cellStyle name="Berechnung 2 15" xfId="43355" hidden="1"/>
    <cellStyle name="Berechnung 2 15" xfId="43821" hidden="1"/>
    <cellStyle name="Berechnung 2 15" xfId="44053" hidden="1"/>
    <cellStyle name="Berechnung 2 15" xfId="44144" hidden="1"/>
    <cellStyle name="Berechnung 2 15" xfId="40866" hidden="1"/>
    <cellStyle name="Berechnung 2 15" xfId="44646" hidden="1"/>
    <cellStyle name="Berechnung 2 15" xfId="44766" hidden="1"/>
    <cellStyle name="Berechnung 2 15" xfId="44802" hidden="1"/>
    <cellStyle name="Berechnung 2 15" xfId="45263" hidden="1"/>
    <cellStyle name="Berechnung 2 15" xfId="45495" hidden="1"/>
    <cellStyle name="Berechnung 2 15" xfId="45586" hidden="1"/>
    <cellStyle name="Berechnung 2 15" xfId="45916" hidden="1"/>
    <cellStyle name="Berechnung 2 15" xfId="46242" hidden="1"/>
    <cellStyle name="Berechnung 2 15" xfId="46362" hidden="1"/>
    <cellStyle name="Berechnung 2 15" xfId="46398" hidden="1"/>
    <cellStyle name="Berechnung 2 15" xfId="46859" hidden="1"/>
    <cellStyle name="Berechnung 2 15" xfId="47091" hidden="1"/>
    <cellStyle name="Berechnung 2 15" xfId="47182" hidden="1"/>
    <cellStyle name="Berechnung 2 15" xfId="46009" hidden="1"/>
    <cellStyle name="Berechnung 2 15" xfId="47684" hidden="1"/>
    <cellStyle name="Berechnung 2 15" xfId="47804" hidden="1"/>
    <cellStyle name="Berechnung 2 15" xfId="47840" hidden="1"/>
    <cellStyle name="Berechnung 2 15" xfId="48301" hidden="1"/>
    <cellStyle name="Berechnung 2 15" xfId="48533" hidden="1"/>
    <cellStyle name="Berechnung 2 15" xfId="48624" hidden="1"/>
    <cellStyle name="Berechnung 2 15" xfId="48952" hidden="1"/>
    <cellStyle name="Berechnung 2 15" xfId="49203" hidden="1"/>
    <cellStyle name="Berechnung 2 15" xfId="49323" hidden="1"/>
    <cellStyle name="Berechnung 2 15" xfId="49359" hidden="1"/>
    <cellStyle name="Berechnung 2 15" xfId="49820" hidden="1"/>
    <cellStyle name="Berechnung 2 15" xfId="50052" hidden="1"/>
    <cellStyle name="Berechnung 2 15" xfId="50143" hidden="1"/>
    <cellStyle name="Berechnung 2 15" xfId="50471" hidden="1"/>
    <cellStyle name="Berechnung 2 15" xfId="50713" hidden="1"/>
    <cellStyle name="Berechnung 2 15" xfId="51111" hidden="1"/>
    <cellStyle name="Berechnung 2 15" xfId="51202" hidden="1"/>
    <cellStyle name="Berechnung 2 15" xfId="50870" hidden="1"/>
    <cellStyle name="Berechnung 2 15" xfId="51729" hidden="1"/>
    <cellStyle name="Berechnung 2 15" xfId="51849" hidden="1"/>
    <cellStyle name="Berechnung 2 15" xfId="51886" hidden="1"/>
    <cellStyle name="Berechnung 2 15" xfId="52353" hidden="1"/>
    <cellStyle name="Berechnung 2 15" xfId="52585" hidden="1"/>
    <cellStyle name="Berechnung 2 15" xfId="52676" hidden="1"/>
    <cellStyle name="Berechnung 2 15" xfId="50703" hidden="1"/>
    <cellStyle name="Berechnung 2 15" xfId="53181" hidden="1"/>
    <cellStyle name="Berechnung 2 15" xfId="53301" hidden="1"/>
    <cellStyle name="Berechnung 2 15" xfId="53337" hidden="1"/>
    <cellStyle name="Berechnung 2 15" xfId="53803" hidden="1"/>
    <cellStyle name="Berechnung 2 15" xfId="54035" hidden="1"/>
    <cellStyle name="Berechnung 2 15" xfId="54126" hidden="1"/>
    <cellStyle name="Berechnung 2 15" xfId="50848" hidden="1"/>
    <cellStyle name="Berechnung 2 15" xfId="54628" hidden="1"/>
    <cellStyle name="Berechnung 2 15" xfId="54748" hidden="1"/>
    <cellStyle name="Berechnung 2 15" xfId="54784" hidden="1"/>
    <cellStyle name="Berechnung 2 15" xfId="55245" hidden="1"/>
    <cellStyle name="Berechnung 2 15" xfId="55477" hidden="1"/>
    <cellStyle name="Berechnung 2 15" xfId="55568" hidden="1"/>
    <cellStyle name="Berechnung 2 15" xfId="55898" hidden="1"/>
    <cellStyle name="Berechnung 2 15" xfId="56224" hidden="1"/>
    <cellStyle name="Berechnung 2 15" xfId="56344" hidden="1"/>
    <cellStyle name="Berechnung 2 15" xfId="56380" hidden="1"/>
    <cellStyle name="Berechnung 2 15" xfId="56841" hidden="1"/>
    <cellStyle name="Berechnung 2 15" xfId="57073" hidden="1"/>
    <cellStyle name="Berechnung 2 15" xfId="57164" hidden="1"/>
    <cellStyle name="Berechnung 2 15" xfId="55991" hidden="1"/>
    <cellStyle name="Berechnung 2 15" xfId="57666" hidden="1"/>
    <cellStyle name="Berechnung 2 15" xfId="57786" hidden="1"/>
    <cellStyle name="Berechnung 2 15" xfId="57822" hidden="1"/>
    <cellStyle name="Berechnung 2 15" xfId="58283" hidden="1"/>
    <cellStyle name="Berechnung 2 15" xfId="58515" hidden="1"/>
    <cellStyle name="Berechnung 2 15" xfId="58606" hidden="1"/>
    <cellStyle name="Berechnung 2 16" xfId="153" hidden="1"/>
    <cellStyle name="Berechnung 2 16" xfId="760" hidden="1"/>
    <cellStyle name="Berechnung 2 16" xfId="878" hidden="1"/>
    <cellStyle name="Berechnung 2 16" xfId="711" hidden="1"/>
    <cellStyle name="Berechnung 2 16" xfId="1377" hidden="1"/>
    <cellStyle name="Berechnung 2 16" xfId="1609" hidden="1"/>
    <cellStyle name="Berechnung 2 16" xfId="1698" hidden="1"/>
    <cellStyle name="Berechnung 2 16" xfId="2076" hidden="1"/>
    <cellStyle name="Berechnung 2 16" xfId="2630" hidden="1"/>
    <cellStyle name="Berechnung 2 16" xfId="2748" hidden="1"/>
    <cellStyle name="Berechnung 2 16" xfId="2581" hidden="1"/>
    <cellStyle name="Berechnung 2 16" xfId="3247" hidden="1"/>
    <cellStyle name="Berechnung 2 16" xfId="3479" hidden="1"/>
    <cellStyle name="Berechnung 2 16" xfId="3568" hidden="1"/>
    <cellStyle name="Berechnung 2 16" xfId="2246" hidden="1"/>
    <cellStyle name="Berechnung 2 16" xfId="4136" hidden="1"/>
    <cellStyle name="Berechnung 2 16" xfId="4254" hidden="1"/>
    <cellStyle name="Berechnung 2 16" xfId="4087" hidden="1"/>
    <cellStyle name="Berechnung 2 16" xfId="4753" hidden="1"/>
    <cellStyle name="Berechnung 2 16" xfId="4985" hidden="1"/>
    <cellStyle name="Berechnung 2 16" xfId="5074" hidden="1"/>
    <cellStyle name="Berechnung 2 16" xfId="2061" hidden="1"/>
    <cellStyle name="Berechnung 2 16" xfId="5640" hidden="1"/>
    <cellStyle name="Berechnung 2 16" xfId="5758" hidden="1"/>
    <cellStyle name="Berechnung 2 16" xfId="5591" hidden="1"/>
    <cellStyle name="Berechnung 2 16" xfId="6257" hidden="1"/>
    <cellStyle name="Berechnung 2 16" xfId="6489" hidden="1"/>
    <cellStyle name="Berechnung 2 16" xfId="6578" hidden="1"/>
    <cellStyle name="Berechnung 2 16" xfId="2373" hidden="1"/>
    <cellStyle name="Berechnung 2 16" xfId="7138" hidden="1"/>
    <cellStyle name="Berechnung 2 16" xfId="7256" hidden="1"/>
    <cellStyle name="Berechnung 2 16" xfId="7089" hidden="1"/>
    <cellStyle name="Berechnung 2 16" xfId="7755" hidden="1"/>
    <cellStyle name="Berechnung 2 16" xfId="7987" hidden="1"/>
    <cellStyle name="Berechnung 2 16" xfId="8076" hidden="1"/>
    <cellStyle name="Berechnung 2 16" xfId="2307" hidden="1"/>
    <cellStyle name="Berechnung 2 16" xfId="8631" hidden="1"/>
    <cellStyle name="Berechnung 2 16" xfId="8749" hidden="1"/>
    <cellStyle name="Berechnung 2 16" xfId="8582" hidden="1"/>
    <cellStyle name="Berechnung 2 16" xfId="9248" hidden="1"/>
    <cellStyle name="Berechnung 2 16" xfId="9480" hidden="1"/>
    <cellStyle name="Berechnung 2 16" xfId="9569" hidden="1"/>
    <cellStyle name="Berechnung 2 16" xfId="411" hidden="1"/>
    <cellStyle name="Berechnung 2 16" xfId="10117" hidden="1"/>
    <cellStyle name="Berechnung 2 16" xfId="10235" hidden="1"/>
    <cellStyle name="Berechnung 2 16" xfId="10068" hidden="1"/>
    <cellStyle name="Berechnung 2 16" xfId="10734" hidden="1"/>
    <cellStyle name="Berechnung 2 16" xfId="10966" hidden="1"/>
    <cellStyle name="Berechnung 2 16" xfId="11055" hidden="1"/>
    <cellStyle name="Berechnung 2 16" xfId="2300" hidden="1"/>
    <cellStyle name="Berechnung 2 16" xfId="11597" hidden="1"/>
    <cellStyle name="Berechnung 2 16" xfId="11715" hidden="1"/>
    <cellStyle name="Berechnung 2 16" xfId="11548" hidden="1"/>
    <cellStyle name="Berechnung 2 16" xfId="12214" hidden="1"/>
    <cellStyle name="Berechnung 2 16" xfId="12446" hidden="1"/>
    <cellStyle name="Berechnung 2 16" xfId="12535" hidden="1"/>
    <cellStyle name="Berechnung 2 16" xfId="2324" hidden="1"/>
    <cellStyle name="Berechnung 2 16" xfId="13068" hidden="1"/>
    <cellStyle name="Berechnung 2 16" xfId="13186" hidden="1"/>
    <cellStyle name="Berechnung 2 16" xfId="13019" hidden="1"/>
    <cellStyle name="Berechnung 2 16" xfId="13685" hidden="1"/>
    <cellStyle name="Berechnung 2 16" xfId="13917" hidden="1"/>
    <cellStyle name="Berechnung 2 16" xfId="14006" hidden="1"/>
    <cellStyle name="Berechnung 2 16" xfId="406" hidden="1"/>
    <cellStyle name="Berechnung 2 16" xfId="14530" hidden="1"/>
    <cellStyle name="Berechnung 2 16" xfId="14648" hidden="1"/>
    <cellStyle name="Berechnung 2 16" xfId="14481" hidden="1"/>
    <cellStyle name="Berechnung 2 16" xfId="15147" hidden="1"/>
    <cellStyle name="Berechnung 2 16" xfId="15379" hidden="1"/>
    <cellStyle name="Berechnung 2 16" xfId="15468" hidden="1"/>
    <cellStyle name="Berechnung 2 16" xfId="2011" hidden="1"/>
    <cellStyle name="Berechnung 2 16" xfId="15986" hidden="1"/>
    <cellStyle name="Berechnung 2 16" xfId="16104" hidden="1"/>
    <cellStyle name="Berechnung 2 16" xfId="15937" hidden="1"/>
    <cellStyle name="Berechnung 2 16" xfId="16603" hidden="1"/>
    <cellStyle name="Berechnung 2 16" xfId="16835" hidden="1"/>
    <cellStyle name="Berechnung 2 16" xfId="16924" hidden="1"/>
    <cellStyle name="Berechnung 2 16" xfId="2337" hidden="1"/>
    <cellStyle name="Berechnung 2 16" xfId="17428" hidden="1"/>
    <cellStyle name="Berechnung 2 16" xfId="17546" hidden="1"/>
    <cellStyle name="Berechnung 2 16" xfId="17379" hidden="1"/>
    <cellStyle name="Berechnung 2 16" xfId="18045" hidden="1"/>
    <cellStyle name="Berechnung 2 16" xfId="18277" hidden="1"/>
    <cellStyle name="Berechnung 2 16" xfId="18366" hidden="1"/>
    <cellStyle name="Berechnung 2 16" xfId="18902" hidden="1"/>
    <cellStyle name="Berechnung 2 16" xfId="19235" hidden="1"/>
    <cellStyle name="Berechnung 2 16" xfId="19353" hidden="1"/>
    <cellStyle name="Berechnung 2 16" xfId="19186" hidden="1"/>
    <cellStyle name="Berechnung 2 16" xfId="19852" hidden="1"/>
    <cellStyle name="Berechnung 2 16" xfId="20084" hidden="1"/>
    <cellStyle name="Berechnung 2 16" xfId="20173" hidden="1"/>
    <cellStyle name="Berechnung 2 16" xfId="20503" hidden="1"/>
    <cellStyle name="Berechnung 2 16" xfId="20745" hidden="1"/>
    <cellStyle name="Berechnung 2 16" xfId="21143" hidden="1"/>
    <cellStyle name="Berechnung 2 16" xfId="21232" hidden="1"/>
    <cellStyle name="Berechnung 2 16" xfId="20887" hidden="1"/>
    <cellStyle name="Berechnung 2 16" xfId="21761" hidden="1"/>
    <cellStyle name="Berechnung 2 16" xfId="21879" hidden="1"/>
    <cellStyle name="Berechnung 2 16" xfId="21712" hidden="1"/>
    <cellStyle name="Berechnung 2 16" xfId="22385" hidden="1"/>
    <cellStyle name="Berechnung 2 16" xfId="22617" hidden="1"/>
    <cellStyle name="Berechnung 2 16" xfId="22706" hidden="1"/>
    <cellStyle name="Berechnung 2 16" xfId="20735" hidden="1"/>
    <cellStyle name="Berechnung 2 16" xfId="23214" hidden="1"/>
    <cellStyle name="Berechnung 2 16" xfId="23332" hidden="1"/>
    <cellStyle name="Berechnung 2 16" xfId="23165" hidden="1"/>
    <cellStyle name="Berechnung 2 16" xfId="23836" hidden="1"/>
    <cellStyle name="Berechnung 2 16" xfId="24068" hidden="1"/>
    <cellStyle name="Berechnung 2 16" xfId="24157" hidden="1"/>
    <cellStyle name="Berechnung 2 16" xfId="20878" hidden="1"/>
    <cellStyle name="Berechnung 2 16" xfId="24661" hidden="1"/>
    <cellStyle name="Berechnung 2 16" xfId="24779" hidden="1"/>
    <cellStyle name="Berechnung 2 16" xfId="24612" hidden="1"/>
    <cellStyle name="Berechnung 2 16" xfId="25278" hidden="1"/>
    <cellStyle name="Berechnung 2 16" xfId="25510" hidden="1"/>
    <cellStyle name="Berechnung 2 16" xfId="25599" hidden="1"/>
    <cellStyle name="Berechnung 2 16" xfId="25931" hidden="1"/>
    <cellStyle name="Berechnung 2 16" xfId="26257" hidden="1"/>
    <cellStyle name="Berechnung 2 16" xfId="26375" hidden="1"/>
    <cellStyle name="Berechnung 2 16" xfId="26208" hidden="1"/>
    <cellStyle name="Berechnung 2 16" xfId="26874" hidden="1"/>
    <cellStyle name="Berechnung 2 16" xfId="27106" hidden="1"/>
    <cellStyle name="Berechnung 2 16" xfId="27195" hidden="1"/>
    <cellStyle name="Berechnung 2 16" xfId="26022" hidden="1"/>
    <cellStyle name="Berechnung 2 16" xfId="27699" hidden="1"/>
    <cellStyle name="Berechnung 2 16" xfId="27817" hidden="1"/>
    <cellStyle name="Berechnung 2 16" xfId="27650" hidden="1"/>
    <cellStyle name="Berechnung 2 16" xfId="28316" hidden="1"/>
    <cellStyle name="Berechnung 2 16" xfId="28548" hidden="1"/>
    <cellStyle name="Berechnung 2 16" xfId="28637" hidden="1"/>
    <cellStyle name="Berechnung 2 16" xfId="28968" hidden="1"/>
    <cellStyle name="Berechnung 2 16" xfId="29219" hidden="1"/>
    <cellStyle name="Berechnung 2 16" xfId="29337" hidden="1"/>
    <cellStyle name="Berechnung 2 16" xfId="29170" hidden="1"/>
    <cellStyle name="Berechnung 2 16" xfId="29836" hidden="1"/>
    <cellStyle name="Berechnung 2 16" xfId="30068" hidden="1"/>
    <cellStyle name="Berechnung 2 16" xfId="30157" hidden="1"/>
    <cellStyle name="Berechnung 2 16" xfId="30487" hidden="1"/>
    <cellStyle name="Berechnung 2 16" xfId="30729" hidden="1"/>
    <cellStyle name="Berechnung 2 16" xfId="31127" hidden="1"/>
    <cellStyle name="Berechnung 2 16" xfId="31216" hidden="1"/>
    <cellStyle name="Berechnung 2 16" xfId="30871" hidden="1"/>
    <cellStyle name="Berechnung 2 16" xfId="31745" hidden="1"/>
    <cellStyle name="Berechnung 2 16" xfId="31863" hidden="1"/>
    <cellStyle name="Berechnung 2 16" xfId="31696" hidden="1"/>
    <cellStyle name="Berechnung 2 16" xfId="32369" hidden="1"/>
    <cellStyle name="Berechnung 2 16" xfId="32601" hidden="1"/>
    <cellStyle name="Berechnung 2 16" xfId="32690" hidden="1"/>
    <cellStyle name="Berechnung 2 16" xfId="30719" hidden="1"/>
    <cellStyle name="Berechnung 2 16" xfId="33197" hidden="1"/>
    <cellStyle name="Berechnung 2 16" xfId="33315" hidden="1"/>
    <cellStyle name="Berechnung 2 16" xfId="33148" hidden="1"/>
    <cellStyle name="Berechnung 2 16" xfId="33819" hidden="1"/>
    <cellStyle name="Berechnung 2 16" xfId="34051" hidden="1"/>
    <cellStyle name="Berechnung 2 16" xfId="34140" hidden="1"/>
    <cellStyle name="Berechnung 2 16" xfId="30862" hidden="1"/>
    <cellStyle name="Berechnung 2 16" xfId="34644" hidden="1"/>
    <cellStyle name="Berechnung 2 16" xfId="34762" hidden="1"/>
    <cellStyle name="Berechnung 2 16" xfId="34595" hidden="1"/>
    <cellStyle name="Berechnung 2 16" xfId="35261" hidden="1"/>
    <cellStyle name="Berechnung 2 16" xfId="35493" hidden="1"/>
    <cellStyle name="Berechnung 2 16" xfId="35582" hidden="1"/>
    <cellStyle name="Berechnung 2 16" xfId="35914" hidden="1"/>
    <cellStyle name="Berechnung 2 16" xfId="36240" hidden="1"/>
    <cellStyle name="Berechnung 2 16" xfId="36358" hidden="1"/>
    <cellStyle name="Berechnung 2 16" xfId="36191" hidden="1"/>
    <cellStyle name="Berechnung 2 16" xfId="36857" hidden="1"/>
    <cellStyle name="Berechnung 2 16" xfId="37089" hidden="1"/>
    <cellStyle name="Berechnung 2 16" xfId="37178" hidden="1"/>
    <cellStyle name="Berechnung 2 16" xfId="36005" hidden="1"/>
    <cellStyle name="Berechnung 2 16" xfId="37682" hidden="1"/>
    <cellStyle name="Berechnung 2 16" xfId="37800" hidden="1"/>
    <cellStyle name="Berechnung 2 16" xfId="37633" hidden="1"/>
    <cellStyle name="Berechnung 2 16" xfId="38299" hidden="1"/>
    <cellStyle name="Berechnung 2 16" xfId="38531" hidden="1"/>
    <cellStyle name="Berechnung 2 16" xfId="38620" hidden="1"/>
    <cellStyle name="Berechnung 2 16" xfId="38954" hidden="1"/>
    <cellStyle name="Berechnung 2 16" xfId="39222" hidden="1"/>
    <cellStyle name="Berechnung 2 16" xfId="39340" hidden="1"/>
    <cellStyle name="Berechnung 2 16" xfId="39173" hidden="1"/>
    <cellStyle name="Berechnung 2 16" xfId="39839" hidden="1"/>
    <cellStyle name="Berechnung 2 16" xfId="40071" hidden="1"/>
    <cellStyle name="Berechnung 2 16" xfId="40160" hidden="1"/>
    <cellStyle name="Berechnung 2 16" xfId="40490" hidden="1"/>
    <cellStyle name="Berechnung 2 16" xfId="40732" hidden="1"/>
    <cellStyle name="Berechnung 2 16" xfId="41130" hidden="1"/>
    <cellStyle name="Berechnung 2 16" xfId="41219" hidden="1"/>
    <cellStyle name="Berechnung 2 16" xfId="40874" hidden="1"/>
    <cellStyle name="Berechnung 2 16" xfId="41748" hidden="1"/>
    <cellStyle name="Berechnung 2 16" xfId="41866" hidden="1"/>
    <cellStyle name="Berechnung 2 16" xfId="41699" hidden="1"/>
    <cellStyle name="Berechnung 2 16" xfId="42372" hidden="1"/>
    <cellStyle name="Berechnung 2 16" xfId="42604" hidden="1"/>
    <cellStyle name="Berechnung 2 16" xfId="42693" hidden="1"/>
    <cellStyle name="Berechnung 2 16" xfId="40722" hidden="1"/>
    <cellStyle name="Berechnung 2 16" xfId="43200" hidden="1"/>
    <cellStyle name="Berechnung 2 16" xfId="43318" hidden="1"/>
    <cellStyle name="Berechnung 2 16" xfId="43151" hidden="1"/>
    <cellStyle name="Berechnung 2 16" xfId="43822" hidden="1"/>
    <cellStyle name="Berechnung 2 16" xfId="44054" hidden="1"/>
    <cellStyle name="Berechnung 2 16" xfId="44143" hidden="1"/>
    <cellStyle name="Berechnung 2 16" xfId="40865" hidden="1"/>
    <cellStyle name="Berechnung 2 16" xfId="44647" hidden="1"/>
    <cellStyle name="Berechnung 2 16" xfId="44765" hidden="1"/>
    <cellStyle name="Berechnung 2 16" xfId="44598" hidden="1"/>
    <cellStyle name="Berechnung 2 16" xfId="45264" hidden="1"/>
    <cellStyle name="Berechnung 2 16" xfId="45496" hidden="1"/>
    <cellStyle name="Berechnung 2 16" xfId="45585" hidden="1"/>
    <cellStyle name="Berechnung 2 16" xfId="45917" hidden="1"/>
    <cellStyle name="Berechnung 2 16" xfId="46243" hidden="1"/>
    <cellStyle name="Berechnung 2 16" xfId="46361" hidden="1"/>
    <cellStyle name="Berechnung 2 16" xfId="46194" hidden="1"/>
    <cellStyle name="Berechnung 2 16" xfId="46860" hidden="1"/>
    <cellStyle name="Berechnung 2 16" xfId="47092" hidden="1"/>
    <cellStyle name="Berechnung 2 16" xfId="47181" hidden="1"/>
    <cellStyle name="Berechnung 2 16" xfId="46008" hidden="1"/>
    <cellStyle name="Berechnung 2 16" xfId="47685" hidden="1"/>
    <cellStyle name="Berechnung 2 16" xfId="47803" hidden="1"/>
    <cellStyle name="Berechnung 2 16" xfId="47636" hidden="1"/>
    <cellStyle name="Berechnung 2 16" xfId="48302" hidden="1"/>
    <cellStyle name="Berechnung 2 16" xfId="48534" hidden="1"/>
    <cellStyle name="Berechnung 2 16" xfId="48623" hidden="1"/>
    <cellStyle name="Berechnung 2 16" xfId="48953" hidden="1"/>
    <cellStyle name="Berechnung 2 16" xfId="49204" hidden="1"/>
    <cellStyle name="Berechnung 2 16" xfId="49322" hidden="1"/>
    <cellStyle name="Berechnung 2 16" xfId="49155" hidden="1"/>
    <cellStyle name="Berechnung 2 16" xfId="49821" hidden="1"/>
    <cellStyle name="Berechnung 2 16" xfId="50053" hidden="1"/>
    <cellStyle name="Berechnung 2 16" xfId="50142" hidden="1"/>
    <cellStyle name="Berechnung 2 16" xfId="50472" hidden="1"/>
    <cellStyle name="Berechnung 2 16" xfId="50714" hidden="1"/>
    <cellStyle name="Berechnung 2 16" xfId="51112" hidden="1"/>
    <cellStyle name="Berechnung 2 16" xfId="51201" hidden="1"/>
    <cellStyle name="Berechnung 2 16" xfId="50856" hidden="1"/>
    <cellStyle name="Berechnung 2 16" xfId="51730" hidden="1"/>
    <cellStyle name="Berechnung 2 16" xfId="51848" hidden="1"/>
    <cellStyle name="Berechnung 2 16" xfId="51681" hidden="1"/>
    <cellStyle name="Berechnung 2 16" xfId="52354" hidden="1"/>
    <cellStyle name="Berechnung 2 16" xfId="52586" hidden="1"/>
    <cellStyle name="Berechnung 2 16" xfId="52675" hidden="1"/>
    <cellStyle name="Berechnung 2 16" xfId="50704" hidden="1"/>
    <cellStyle name="Berechnung 2 16" xfId="53182" hidden="1"/>
    <cellStyle name="Berechnung 2 16" xfId="53300" hidden="1"/>
    <cellStyle name="Berechnung 2 16" xfId="53133" hidden="1"/>
    <cellStyle name="Berechnung 2 16" xfId="53804" hidden="1"/>
    <cellStyle name="Berechnung 2 16" xfId="54036" hidden="1"/>
    <cellStyle name="Berechnung 2 16" xfId="54125" hidden="1"/>
    <cellStyle name="Berechnung 2 16" xfId="50847" hidden="1"/>
    <cellStyle name="Berechnung 2 16" xfId="54629" hidden="1"/>
    <cellStyle name="Berechnung 2 16" xfId="54747" hidden="1"/>
    <cellStyle name="Berechnung 2 16" xfId="54580" hidden="1"/>
    <cellStyle name="Berechnung 2 16" xfId="55246" hidden="1"/>
    <cellStyle name="Berechnung 2 16" xfId="55478" hidden="1"/>
    <cellStyle name="Berechnung 2 16" xfId="55567" hidden="1"/>
    <cellStyle name="Berechnung 2 16" xfId="55899" hidden="1"/>
    <cellStyle name="Berechnung 2 16" xfId="56225" hidden="1"/>
    <cellStyle name="Berechnung 2 16" xfId="56343" hidden="1"/>
    <cellStyle name="Berechnung 2 16" xfId="56176" hidden="1"/>
    <cellStyle name="Berechnung 2 16" xfId="56842" hidden="1"/>
    <cellStyle name="Berechnung 2 16" xfId="57074" hidden="1"/>
    <cellStyle name="Berechnung 2 16" xfId="57163" hidden="1"/>
    <cellStyle name="Berechnung 2 16" xfId="55990" hidden="1"/>
    <cellStyle name="Berechnung 2 16" xfId="57667" hidden="1"/>
    <cellStyle name="Berechnung 2 16" xfId="57785" hidden="1"/>
    <cellStyle name="Berechnung 2 16" xfId="57618" hidden="1"/>
    <cellStyle name="Berechnung 2 16" xfId="58284" hidden="1"/>
    <cellStyle name="Berechnung 2 16" xfId="58516" hidden="1"/>
    <cellStyle name="Berechnung 2 16" xfId="58605" hidden="1"/>
    <cellStyle name="Berechnung 2 17" xfId="154" hidden="1"/>
    <cellStyle name="Berechnung 2 17" xfId="761" hidden="1"/>
    <cellStyle name="Berechnung 2 17" xfId="877" hidden="1"/>
    <cellStyle name="Berechnung 2 17" xfId="726" hidden="1"/>
    <cellStyle name="Berechnung 2 17" xfId="1378" hidden="1"/>
    <cellStyle name="Berechnung 2 17" xfId="1610" hidden="1"/>
    <cellStyle name="Berechnung 2 17" xfId="1697" hidden="1"/>
    <cellStyle name="Berechnung 2 17" xfId="2077" hidden="1"/>
    <cellStyle name="Berechnung 2 17" xfId="2631" hidden="1"/>
    <cellStyle name="Berechnung 2 17" xfId="2747" hidden="1"/>
    <cellStyle name="Berechnung 2 17" xfId="2596" hidden="1"/>
    <cellStyle name="Berechnung 2 17" xfId="3248" hidden="1"/>
    <cellStyle name="Berechnung 2 17" xfId="3480" hidden="1"/>
    <cellStyle name="Berechnung 2 17" xfId="3567" hidden="1"/>
    <cellStyle name="Berechnung 2 17" xfId="2245" hidden="1"/>
    <cellStyle name="Berechnung 2 17" xfId="4137" hidden="1"/>
    <cellStyle name="Berechnung 2 17" xfId="4253" hidden="1"/>
    <cellStyle name="Berechnung 2 17" xfId="4102" hidden="1"/>
    <cellStyle name="Berechnung 2 17" xfId="4754" hidden="1"/>
    <cellStyle name="Berechnung 2 17" xfId="4986" hidden="1"/>
    <cellStyle name="Berechnung 2 17" xfId="5073" hidden="1"/>
    <cellStyle name="Berechnung 2 17" xfId="2062" hidden="1"/>
    <cellStyle name="Berechnung 2 17" xfId="5641" hidden="1"/>
    <cellStyle name="Berechnung 2 17" xfId="5757" hidden="1"/>
    <cellStyle name="Berechnung 2 17" xfId="5606" hidden="1"/>
    <cellStyle name="Berechnung 2 17" xfId="6258" hidden="1"/>
    <cellStyle name="Berechnung 2 17" xfId="6490" hidden="1"/>
    <cellStyle name="Berechnung 2 17" xfId="6577" hidden="1"/>
    <cellStyle name="Berechnung 2 17" xfId="2372" hidden="1"/>
    <cellStyle name="Berechnung 2 17" xfId="7139" hidden="1"/>
    <cellStyle name="Berechnung 2 17" xfId="7255" hidden="1"/>
    <cellStyle name="Berechnung 2 17" xfId="7104" hidden="1"/>
    <cellStyle name="Berechnung 2 17" xfId="7756" hidden="1"/>
    <cellStyle name="Berechnung 2 17" xfId="7988" hidden="1"/>
    <cellStyle name="Berechnung 2 17" xfId="8075" hidden="1"/>
    <cellStyle name="Berechnung 2 17" xfId="412" hidden="1"/>
    <cellStyle name="Berechnung 2 17" xfId="8632" hidden="1"/>
    <cellStyle name="Berechnung 2 17" xfId="8748" hidden="1"/>
    <cellStyle name="Berechnung 2 17" xfId="8597" hidden="1"/>
    <cellStyle name="Berechnung 2 17" xfId="9249" hidden="1"/>
    <cellStyle name="Berechnung 2 17" xfId="9481" hidden="1"/>
    <cellStyle name="Berechnung 2 17" xfId="9568" hidden="1"/>
    <cellStyle name="Berechnung 2 17" xfId="2301" hidden="1"/>
    <cellStyle name="Berechnung 2 17" xfId="10118" hidden="1"/>
    <cellStyle name="Berechnung 2 17" xfId="10234" hidden="1"/>
    <cellStyle name="Berechnung 2 17" xfId="10083" hidden="1"/>
    <cellStyle name="Berechnung 2 17" xfId="10735" hidden="1"/>
    <cellStyle name="Berechnung 2 17" xfId="10967" hidden="1"/>
    <cellStyle name="Berechnung 2 17" xfId="11054" hidden="1"/>
    <cellStyle name="Berechnung 2 17" xfId="2556" hidden="1"/>
    <cellStyle name="Berechnung 2 17" xfId="11598" hidden="1"/>
    <cellStyle name="Berechnung 2 17" xfId="11714" hidden="1"/>
    <cellStyle name="Berechnung 2 17" xfId="11563" hidden="1"/>
    <cellStyle name="Berechnung 2 17" xfId="12215" hidden="1"/>
    <cellStyle name="Berechnung 2 17" xfId="12447" hidden="1"/>
    <cellStyle name="Berechnung 2 17" xfId="12534" hidden="1"/>
    <cellStyle name="Berechnung 2 17" xfId="4062" hidden="1"/>
    <cellStyle name="Berechnung 2 17" xfId="13069" hidden="1"/>
    <cellStyle name="Berechnung 2 17" xfId="13185" hidden="1"/>
    <cellStyle name="Berechnung 2 17" xfId="13034" hidden="1"/>
    <cellStyle name="Berechnung 2 17" xfId="13686" hidden="1"/>
    <cellStyle name="Berechnung 2 17" xfId="13918" hidden="1"/>
    <cellStyle name="Berechnung 2 17" xfId="14005" hidden="1"/>
    <cellStyle name="Berechnung 2 17" xfId="5566" hidden="1"/>
    <cellStyle name="Berechnung 2 17" xfId="14531" hidden="1"/>
    <cellStyle name="Berechnung 2 17" xfId="14647" hidden="1"/>
    <cellStyle name="Berechnung 2 17" xfId="14496" hidden="1"/>
    <cellStyle name="Berechnung 2 17" xfId="15148" hidden="1"/>
    <cellStyle name="Berechnung 2 17" xfId="15380" hidden="1"/>
    <cellStyle name="Berechnung 2 17" xfId="15467" hidden="1"/>
    <cellStyle name="Berechnung 2 17" xfId="7068" hidden="1"/>
    <cellStyle name="Berechnung 2 17" xfId="15987" hidden="1"/>
    <cellStyle name="Berechnung 2 17" xfId="16103" hidden="1"/>
    <cellStyle name="Berechnung 2 17" xfId="15952" hidden="1"/>
    <cellStyle name="Berechnung 2 17" xfId="16604" hidden="1"/>
    <cellStyle name="Berechnung 2 17" xfId="16836" hidden="1"/>
    <cellStyle name="Berechnung 2 17" xfId="16923" hidden="1"/>
    <cellStyle name="Berechnung 2 17" xfId="8562" hidden="1"/>
    <cellStyle name="Berechnung 2 17" xfId="17429" hidden="1"/>
    <cellStyle name="Berechnung 2 17" xfId="17545" hidden="1"/>
    <cellStyle name="Berechnung 2 17" xfId="17394" hidden="1"/>
    <cellStyle name="Berechnung 2 17" xfId="18046" hidden="1"/>
    <cellStyle name="Berechnung 2 17" xfId="18278" hidden="1"/>
    <cellStyle name="Berechnung 2 17" xfId="18365" hidden="1"/>
    <cellStyle name="Berechnung 2 17" xfId="18903" hidden="1"/>
    <cellStyle name="Berechnung 2 17" xfId="19236" hidden="1"/>
    <cellStyle name="Berechnung 2 17" xfId="19352" hidden="1"/>
    <cellStyle name="Berechnung 2 17" xfId="19201" hidden="1"/>
    <cellStyle name="Berechnung 2 17" xfId="19853" hidden="1"/>
    <cellStyle name="Berechnung 2 17" xfId="20085" hidden="1"/>
    <cellStyle name="Berechnung 2 17" xfId="20172" hidden="1"/>
    <cellStyle name="Berechnung 2 17" xfId="20504" hidden="1"/>
    <cellStyle name="Berechnung 2 17" xfId="20746" hidden="1"/>
    <cellStyle name="Berechnung 2 17" xfId="21144" hidden="1"/>
    <cellStyle name="Berechnung 2 17" xfId="21231" hidden="1"/>
    <cellStyle name="Berechnung 2 17" xfId="20886" hidden="1"/>
    <cellStyle name="Berechnung 2 17" xfId="21762" hidden="1"/>
    <cellStyle name="Berechnung 2 17" xfId="21878" hidden="1"/>
    <cellStyle name="Berechnung 2 17" xfId="21727" hidden="1"/>
    <cellStyle name="Berechnung 2 17" xfId="22386" hidden="1"/>
    <cellStyle name="Berechnung 2 17" xfId="22618" hidden="1"/>
    <cellStyle name="Berechnung 2 17" xfId="22705" hidden="1"/>
    <cellStyle name="Berechnung 2 17" xfId="20736" hidden="1"/>
    <cellStyle name="Berechnung 2 17" xfId="23215" hidden="1"/>
    <cellStyle name="Berechnung 2 17" xfId="23331" hidden="1"/>
    <cellStyle name="Berechnung 2 17" xfId="23180" hidden="1"/>
    <cellStyle name="Berechnung 2 17" xfId="23837" hidden="1"/>
    <cellStyle name="Berechnung 2 17" xfId="24069" hidden="1"/>
    <cellStyle name="Berechnung 2 17" xfId="24156" hidden="1"/>
    <cellStyle name="Berechnung 2 17" xfId="20877" hidden="1"/>
    <cellStyle name="Berechnung 2 17" xfId="24662" hidden="1"/>
    <cellStyle name="Berechnung 2 17" xfId="24778" hidden="1"/>
    <cellStyle name="Berechnung 2 17" xfId="24627" hidden="1"/>
    <cellStyle name="Berechnung 2 17" xfId="25279" hidden="1"/>
    <cellStyle name="Berechnung 2 17" xfId="25511" hidden="1"/>
    <cellStyle name="Berechnung 2 17" xfId="25598" hidden="1"/>
    <cellStyle name="Berechnung 2 17" xfId="25932" hidden="1"/>
    <cellStyle name="Berechnung 2 17" xfId="26258" hidden="1"/>
    <cellStyle name="Berechnung 2 17" xfId="26374" hidden="1"/>
    <cellStyle name="Berechnung 2 17" xfId="26223" hidden="1"/>
    <cellStyle name="Berechnung 2 17" xfId="26875" hidden="1"/>
    <cellStyle name="Berechnung 2 17" xfId="27107" hidden="1"/>
    <cellStyle name="Berechnung 2 17" xfId="27194" hidden="1"/>
    <cellStyle name="Berechnung 2 17" xfId="26021" hidden="1"/>
    <cellStyle name="Berechnung 2 17" xfId="27700" hidden="1"/>
    <cellStyle name="Berechnung 2 17" xfId="27816" hidden="1"/>
    <cellStyle name="Berechnung 2 17" xfId="27665" hidden="1"/>
    <cellStyle name="Berechnung 2 17" xfId="28317" hidden="1"/>
    <cellStyle name="Berechnung 2 17" xfId="28549" hidden="1"/>
    <cellStyle name="Berechnung 2 17" xfId="28636" hidden="1"/>
    <cellStyle name="Berechnung 2 17" xfId="28969" hidden="1"/>
    <cellStyle name="Berechnung 2 17" xfId="29220" hidden="1"/>
    <cellStyle name="Berechnung 2 17" xfId="29336" hidden="1"/>
    <cellStyle name="Berechnung 2 17" xfId="29185" hidden="1"/>
    <cellStyle name="Berechnung 2 17" xfId="29837" hidden="1"/>
    <cellStyle name="Berechnung 2 17" xfId="30069" hidden="1"/>
    <cellStyle name="Berechnung 2 17" xfId="30156" hidden="1"/>
    <cellStyle name="Berechnung 2 17" xfId="30488" hidden="1"/>
    <cellStyle name="Berechnung 2 17" xfId="30730" hidden="1"/>
    <cellStyle name="Berechnung 2 17" xfId="31128" hidden="1"/>
    <cellStyle name="Berechnung 2 17" xfId="31215" hidden="1"/>
    <cellStyle name="Berechnung 2 17" xfId="30870" hidden="1"/>
    <cellStyle name="Berechnung 2 17" xfId="31746" hidden="1"/>
    <cellStyle name="Berechnung 2 17" xfId="31862" hidden="1"/>
    <cellStyle name="Berechnung 2 17" xfId="31711" hidden="1"/>
    <cellStyle name="Berechnung 2 17" xfId="32370" hidden="1"/>
    <cellStyle name="Berechnung 2 17" xfId="32602" hidden="1"/>
    <cellStyle name="Berechnung 2 17" xfId="32689" hidden="1"/>
    <cellStyle name="Berechnung 2 17" xfId="30720" hidden="1"/>
    <cellStyle name="Berechnung 2 17" xfId="33198" hidden="1"/>
    <cellStyle name="Berechnung 2 17" xfId="33314" hidden="1"/>
    <cellStyle name="Berechnung 2 17" xfId="33163" hidden="1"/>
    <cellStyle name="Berechnung 2 17" xfId="33820" hidden="1"/>
    <cellStyle name="Berechnung 2 17" xfId="34052" hidden="1"/>
    <cellStyle name="Berechnung 2 17" xfId="34139" hidden="1"/>
    <cellStyle name="Berechnung 2 17" xfId="30861" hidden="1"/>
    <cellStyle name="Berechnung 2 17" xfId="34645" hidden="1"/>
    <cellStyle name="Berechnung 2 17" xfId="34761" hidden="1"/>
    <cellStyle name="Berechnung 2 17" xfId="34610" hidden="1"/>
    <cellStyle name="Berechnung 2 17" xfId="35262" hidden="1"/>
    <cellStyle name="Berechnung 2 17" xfId="35494" hidden="1"/>
    <cellStyle name="Berechnung 2 17" xfId="35581" hidden="1"/>
    <cellStyle name="Berechnung 2 17" xfId="35915" hidden="1"/>
    <cellStyle name="Berechnung 2 17" xfId="36241" hidden="1"/>
    <cellStyle name="Berechnung 2 17" xfId="36357" hidden="1"/>
    <cellStyle name="Berechnung 2 17" xfId="36206" hidden="1"/>
    <cellStyle name="Berechnung 2 17" xfId="36858" hidden="1"/>
    <cellStyle name="Berechnung 2 17" xfId="37090" hidden="1"/>
    <cellStyle name="Berechnung 2 17" xfId="37177" hidden="1"/>
    <cellStyle name="Berechnung 2 17" xfId="36004" hidden="1"/>
    <cellStyle name="Berechnung 2 17" xfId="37683" hidden="1"/>
    <cellStyle name="Berechnung 2 17" xfId="37799" hidden="1"/>
    <cellStyle name="Berechnung 2 17" xfId="37648" hidden="1"/>
    <cellStyle name="Berechnung 2 17" xfId="38300" hidden="1"/>
    <cellStyle name="Berechnung 2 17" xfId="38532" hidden="1"/>
    <cellStyle name="Berechnung 2 17" xfId="38619" hidden="1"/>
    <cellStyle name="Berechnung 2 17" xfId="38955" hidden="1"/>
    <cellStyle name="Berechnung 2 17" xfId="39223" hidden="1"/>
    <cellStyle name="Berechnung 2 17" xfId="39339" hidden="1"/>
    <cellStyle name="Berechnung 2 17" xfId="39188" hidden="1"/>
    <cellStyle name="Berechnung 2 17" xfId="39840" hidden="1"/>
    <cellStyle name="Berechnung 2 17" xfId="40072" hidden="1"/>
    <cellStyle name="Berechnung 2 17" xfId="40159" hidden="1"/>
    <cellStyle name="Berechnung 2 17" xfId="40491" hidden="1"/>
    <cellStyle name="Berechnung 2 17" xfId="40733" hidden="1"/>
    <cellStyle name="Berechnung 2 17" xfId="41131" hidden="1"/>
    <cellStyle name="Berechnung 2 17" xfId="41218" hidden="1"/>
    <cellStyle name="Berechnung 2 17" xfId="40873" hidden="1"/>
    <cellStyle name="Berechnung 2 17" xfId="41749" hidden="1"/>
    <cellStyle name="Berechnung 2 17" xfId="41865" hidden="1"/>
    <cellStyle name="Berechnung 2 17" xfId="41714" hidden="1"/>
    <cellStyle name="Berechnung 2 17" xfId="42373" hidden="1"/>
    <cellStyle name="Berechnung 2 17" xfId="42605" hidden="1"/>
    <cellStyle name="Berechnung 2 17" xfId="42692" hidden="1"/>
    <cellStyle name="Berechnung 2 17" xfId="40723" hidden="1"/>
    <cellStyle name="Berechnung 2 17" xfId="43201" hidden="1"/>
    <cellStyle name="Berechnung 2 17" xfId="43317" hidden="1"/>
    <cellStyle name="Berechnung 2 17" xfId="43166" hidden="1"/>
    <cellStyle name="Berechnung 2 17" xfId="43823" hidden="1"/>
    <cellStyle name="Berechnung 2 17" xfId="44055" hidden="1"/>
    <cellStyle name="Berechnung 2 17" xfId="44142" hidden="1"/>
    <cellStyle name="Berechnung 2 17" xfId="40864" hidden="1"/>
    <cellStyle name="Berechnung 2 17" xfId="44648" hidden="1"/>
    <cellStyle name="Berechnung 2 17" xfId="44764" hidden="1"/>
    <cellStyle name="Berechnung 2 17" xfId="44613" hidden="1"/>
    <cellStyle name="Berechnung 2 17" xfId="45265" hidden="1"/>
    <cellStyle name="Berechnung 2 17" xfId="45497" hidden="1"/>
    <cellStyle name="Berechnung 2 17" xfId="45584" hidden="1"/>
    <cellStyle name="Berechnung 2 17" xfId="45918" hidden="1"/>
    <cellStyle name="Berechnung 2 17" xfId="46244" hidden="1"/>
    <cellStyle name="Berechnung 2 17" xfId="46360" hidden="1"/>
    <cellStyle name="Berechnung 2 17" xfId="46209" hidden="1"/>
    <cellStyle name="Berechnung 2 17" xfId="46861" hidden="1"/>
    <cellStyle name="Berechnung 2 17" xfId="47093" hidden="1"/>
    <cellStyle name="Berechnung 2 17" xfId="47180" hidden="1"/>
    <cellStyle name="Berechnung 2 17" xfId="46007" hidden="1"/>
    <cellStyle name="Berechnung 2 17" xfId="47686" hidden="1"/>
    <cellStyle name="Berechnung 2 17" xfId="47802" hidden="1"/>
    <cellStyle name="Berechnung 2 17" xfId="47651" hidden="1"/>
    <cellStyle name="Berechnung 2 17" xfId="48303" hidden="1"/>
    <cellStyle name="Berechnung 2 17" xfId="48535" hidden="1"/>
    <cellStyle name="Berechnung 2 17" xfId="48622" hidden="1"/>
    <cellStyle name="Berechnung 2 17" xfId="48954" hidden="1"/>
    <cellStyle name="Berechnung 2 17" xfId="49205" hidden="1"/>
    <cellStyle name="Berechnung 2 17" xfId="49321" hidden="1"/>
    <cellStyle name="Berechnung 2 17" xfId="49170" hidden="1"/>
    <cellStyle name="Berechnung 2 17" xfId="49822" hidden="1"/>
    <cellStyle name="Berechnung 2 17" xfId="50054" hidden="1"/>
    <cellStyle name="Berechnung 2 17" xfId="50141" hidden="1"/>
    <cellStyle name="Berechnung 2 17" xfId="50473" hidden="1"/>
    <cellStyle name="Berechnung 2 17" xfId="50715" hidden="1"/>
    <cellStyle name="Berechnung 2 17" xfId="51113" hidden="1"/>
    <cellStyle name="Berechnung 2 17" xfId="51200" hidden="1"/>
    <cellStyle name="Berechnung 2 17" xfId="50855" hidden="1"/>
    <cellStyle name="Berechnung 2 17" xfId="51731" hidden="1"/>
    <cellStyle name="Berechnung 2 17" xfId="51847" hidden="1"/>
    <cellStyle name="Berechnung 2 17" xfId="51696" hidden="1"/>
    <cellStyle name="Berechnung 2 17" xfId="52355" hidden="1"/>
    <cellStyle name="Berechnung 2 17" xfId="52587" hidden="1"/>
    <cellStyle name="Berechnung 2 17" xfId="52674" hidden="1"/>
    <cellStyle name="Berechnung 2 17" xfId="50705" hidden="1"/>
    <cellStyle name="Berechnung 2 17" xfId="53183" hidden="1"/>
    <cellStyle name="Berechnung 2 17" xfId="53299" hidden="1"/>
    <cellStyle name="Berechnung 2 17" xfId="53148" hidden="1"/>
    <cellStyle name="Berechnung 2 17" xfId="53805" hidden="1"/>
    <cellStyle name="Berechnung 2 17" xfId="54037" hidden="1"/>
    <cellStyle name="Berechnung 2 17" xfId="54124" hidden="1"/>
    <cellStyle name="Berechnung 2 17" xfId="50846" hidden="1"/>
    <cellStyle name="Berechnung 2 17" xfId="54630" hidden="1"/>
    <cellStyle name="Berechnung 2 17" xfId="54746" hidden="1"/>
    <cellStyle name="Berechnung 2 17" xfId="54595" hidden="1"/>
    <cellStyle name="Berechnung 2 17" xfId="55247" hidden="1"/>
    <cellStyle name="Berechnung 2 17" xfId="55479" hidden="1"/>
    <cellStyle name="Berechnung 2 17" xfId="55566" hidden="1"/>
    <cellStyle name="Berechnung 2 17" xfId="55900" hidden="1"/>
    <cellStyle name="Berechnung 2 17" xfId="56226" hidden="1"/>
    <cellStyle name="Berechnung 2 17" xfId="56342" hidden="1"/>
    <cellStyle name="Berechnung 2 17" xfId="56191" hidden="1"/>
    <cellStyle name="Berechnung 2 17" xfId="56843" hidden="1"/>
    <cellStyle name="Berechnung 2 17" xfId="57075" hidden="1"/>
    <cellStyle name="Berechnung 2 17" xfId="57162" hidden="1"/>
    <cellStyle name="Berechnung 2 17" xfId="55989" hidden="1"/>
    <cellStyle name="Berechnung 2 17" xfId="57668" hidden="1"/>
    <cellStyle name="Berechnung 2 17" xfId="57784" hidden="1"/>
    <cellStyle name="Berechnung 2 17" xfId="57633" hidden="1"/>
    <cellStyle name="Berechnung 2 17" xfId="58285" hidden="1"/>
    <cellStyle name="Berechnung 2 17" xfId="58517" hidden="1"/>
    <cellStyle name="Berechnung 2 17" xfId="58604" hidden="1"/>
    <cellStyle name="Berechnung 2 18" xfId="155" hidden="1"/>
    <cellStyle name="Berechnung 2 18" xfId="762" hidden="1"/>
    <cellStyle name="Berechnung 2 18" xfId="876" hidden="1"/>
    <cellStyle name="Berechnung 2 18" xfId="1074" hidden="1"/>
    <cellStyle name="Berechnung 2 18" xfId="1379" hidden="1"/>
    <cellStyle name="Berechnung 2 18" xfId="1611" hidden="1"/>
    <cellStyle name="Berechnung 2 18" xfId="1696" hidden="1"/>
    <cellStyle name="Berechnung 2 18" xfId="2078" hidden="1"/>
    <cellStyle name="Berechnung 2 18" xfId="2632" hidden="1"/>
    <cellStyle name="Berechnung 2 18" xfId="2746" hidden="1"/>
    <cellStyle name="Berechnung 2 18" xfId="2944" hidden="1"/>
    <cellStyle name="Berechnung 2 18" xfId="3249" hidden="1"/>
    <cellStyle name="Berechnung 2 18" xfId="3481" hidden="1"/>
    <cellStyle name="Berechnung 2 18" xfId="3566" hidden="1"/>
    <cellStyle name="Berechnung 2 18" xfId="2363" hidden="1"/>
    <cellStyle name="Berechnung 2 18" xfId="4138" hidden="1"/>
    <cellStyle name="Berechnung 2 18" xfId="4252" hidden="1"/>
    <cellStyle name="Berechnung 2 18" xfId="4450" hidden="1"/>
    <cellStyle name="Berechnung 2 18" xfId="4755" hidden="1"/>
    <cellStyle name="Berechnung 2 18" xfId="4987" hidden="1"/>
    <cellStyle name="Berechnung 2 18" xfId="5072" hidden="1"/>
    <cellStyle name="Berechnung 2 18" xfId="2550" hidden="1"/>
    <cellStyle name="Berechnung 2 18" xfId="5642" hidden="1"/>
    <cellStyle name="Berechnung 2 18" xfId="5756" hidden="1"/>
    <cellStyle name="Berechnung 2 18" xfId="5954" hidden="1"/>
    <cellStyle name="Berechnung 2 18" xfId="6259" hidden="1"/>
    <cellStyle name="Berechnung 2 18" xfId="6491" hidden="1"/>
    <cellStyle name="Berechnung 2 18" xfId="6576" hidden="1"/>
    <cellStyle name="Berechnung 2 18" xfId="4056" hidden="1"/>
    <cellStyle name="Berechnung 2 18" xfId="7140" hidden="1"/>
    <cellStyle name="Berechnung 2 18" xfId="7254" hidden="1"/>
    <cellStyle name="Berechnung 2 18" xfId="7452" hidden="1"/>
    <cellStyle name="Berechnung 2 18" xfId="7757" hidden="1"/>
    <cellStyle name="Berechnung 2 18" xfId="7989" hidden="1"/>
    <cellStyle name="Berechnung 2 18" xfId="8074" hidden="1"/>
    <cellStyle name="Berechnung 2 18" xfId="5560" hidden="1"/>
    <cellStyle name="Berechnung 2 18" xfId="8633" hidden="1"/>
    <cellStyle name="Berechnung 2 18" xfId="8747" hidden="1"/>
    <cellStyle name="Berechnung 2 18" xfId="8945" hidden="1"/>
    <cellStyle name="Berechnung 2 18" xfId="9250" hidden="1"/>
    <cellStyle name="Berechnung 2 18" xfId="9482" hidden="1"/>
    <cellStyle name="Berechnung 2 18" xfId="9567" hidden="1"/>
    <cellStyle name="Berechnung 2 18" xfId="7062" hidden="1"/>
    <cellStyle name="Berechnung 2 18" xfId="10119" hidden="1"/>
    <cellStyle name="Berechnung 2 18" xfId="10233" hidden="1"/>
    <cellStyle name="Berechnung 2 18" xfId="10431" hidden="1"/>
    <cellStyle name="Berechnung 2 18" xfId="10736" hidden="1"/>
    <cellStyle name="Berechnung 2 18" xfId="10968" hidden="1"/>
    <cellStyle name="Berechnung 2 18" xfId="11053" hidden="1"/>
    <cellStyle name="Berechnung 2 18" xfId="8556" hidden="1"/>
    <cellStyle name="Berechnung 2 18" xfId="11599" hidden="1"/>
    <cellStyle name="Berechnung 2 18" xfId="11713" hidden="1"/>
    <cellStyle name="Berechnung 2 18" xfId="11911" hidden="1"/>
    <cellStyle name="Berechnung 2 18" xfId="12216" hidden="1"/>
    <cellStyle name="Berechnung 2 18" xfId="12448" hidden="1"/>
    <cellStyle name="Berechnung 2 18" xfId="12533" hidden="1"/>
    <cellStyle name="Berechnung 2 18" xfId="10047" hidden="1"/>
    <cellStyle name="Berechnung 2 18" xfId="13070" hidden="1"/>
    <cellStyle name="Berechnung 2 18" xfId="13184" hidden="1"/>
    <cellStyle name="Berechnung 2 18" xfId="13382" hidden="1"/>
    <cellStyle name="Berechnung 2 18" xfId="13687" hidden="1"/>
    <cellStyle name="Berechnung 2 18" xfId="13919" hidden="1"/>
    <cellStyle name="Berechnung 2 18" xfId="14004" hidden="1"/>
    <cellStyle name="Berechnung 2 18" xfId="11530" hidden="1"/>
    <cellStyle name="Berechnung 2 18" xfId="14532" hidden="1"/>
    <cellStyle name="Berechnung 2 18" xfId="14646" hidden="1"/>
    <cellStyle name="Berechnung 2 18" xfId="14844" hidden="1"/>
    <cellStyle name="Berechnung 2 18" xfId="15149" hidden="1"/>
    <cellStyle name="Berechnung 2 18" xfId="15381" hidden="1"/>
    <cellStyle name="Berechnung 2 18" xfId="15466" hidden="1"/>
    <cellStyle name="Berechnung 2 18" xfId="13006" hidden="1"/>
    <cellStyle name="Berechnung 2 18" xfId="15988" hidden="1"/>
    <cellStyle name="Berechnung 2 18" xfId="16102" hidden="1"/>
    <cellStyle name="Berechnung 2 18" xfId="16300" hidden="1"/>
    <cellStyle name="Berechnung 2 18" xfId="16605" hidden="1"/>
    <cellStyle name="Berechnung 2 18" xfId="16837" hidden="1"/>
    <cellStyle name="Berechnung 2 18" xfId="16922" hidden="1"/>
    <cellStyle name="Berechnung 2 18" xfId="14472" hidden="1"/>
    <cellStyle name="Berechnung 2 18" xfId="17430" hidden="1"/>
    <cellStyle name="Berechnung 2 18" xfId="17544" hidden="1"/>
    <cellStyle name="Berechnung 2 18" xfId="17742" hidden="1"/>
    <cellStyle name="Berechnung 2 18" xfId="18047" hidden="1"/>
    <cellStyle name="Berechnung 2 18" xfId="18279" hidden="1"/>
    <cellStyle name="Berechnung 2 18" xfId="18364" hidden="1"/>
    <cellStyle name="Berechnung 2 18" xfId="18904" hidden="1"/>
    <cellStyle name="Berechnung 2 18" xfId="19237" hidden="1"/>
    <cellStyle name="Berechnung 2 18" xfId="19351" hidden="1"/>
    <cellStyle name="Berechnung 2 18" xfId="19549" hidden="1"/>
    <cellStyle name="Berechnung 2 18" xfId="19854" hidden="1"/>
    <cellStyle name="Berechnung 2 18" xfId="20086" hidden="1"/>
    <cellStyle name="Berechnung 2 18" xfId="20171" hidden="1"/>
    <cellStyle name="Berechnung 2 18" xfId="20505" hidden="1"/>
    <cellStyle name="Berechnung 2 18" xfId="20747" hidden="1"/>
    <cellStyle name="Berechnung 2 18" xfId="21145" hidden="1"/>
    <cellStyle name="Berechnung 2 18" xfId="21230" hidden="1"/>
    <cellStyle name="Berechnung 2 18" xfId="20885" hidden="1"/>
    <cellStyle name="Berechnung 2 18" xfId="21763" hidden="1"/>
    <cellStyle name="Berechnung 2 18" xfId="21877" hidden="1"/>
    <cellStyle name="Berechnung 2 18" xfId="22078" hidden="1"/>
    <cellStyle name="Berechnung 2 18" xfId="22387" hidden="1"/>
    <cellStyle name="Berechnung 2 18" xfId="22619" hidden="1"/>
    <cellStyle name="Berechnung 2 18" xfId="22704" hidden="1"/>
    <cellStyle name="Berechnung 2 18" xfId="20737" hidden="1"/>
    <cellStyle name="Berechnung 2 18" xfId="23216" hidden="1"/>
    <cellStyle name="Berechnung 2 18" xfId="23330" hidden="1"/>
    <cellStyle name="Berechnung 2 18" xfId="23530" hidden="1"/>
    <cellStyle name="Berechnung 2 18" xfId="23838" hidden="1"/>
    <cellStyle name="Berechnung 2 18" xfId="24070" hidden="1"/>
    <cellStyle name="Berechnung 2 18" xfId="24155" hidden="1"/>
    <cellStyle name="Berechnung 2 18" xfId="20876" hidden="1"/>
    <cellStyle name="Berechnung 2 18" xfId="24663" hidden="1"/>
    <cellStyle name="Berechnung 2 18" xfId="24777" hidden="1"/>
    <cellStyle name="Berechnung 2 18" xfId="24975" hidden="1"/>
    <cellStyle name="Berechnung 2 18" xfId="25280" hidden="1"/>
    <cellStyle name="Berechnung 2 18" xfId="25512" hidden="1"/>
    <cellStyle name="Berechnung 2 18" xfId="25597" hidden="1"/>
    <cellStyle name="Berechnung 2 18" xfId="25933" hidden="1"/>
    <cellStyle name="Berechnung 2 18" xfId="26259" hidden="1"/>
    <cellStyle name="Berechnung 2 18" xfId="26373" hidden="1"/>
    <cellStyle name="Berechnung 2 18" xfId="26571" hidden="1"/>
    <cellStyle name="Berechnung 2 18" xfId="26876" hidden="1"/>
    <cellStyle name="Berechnung 2 18" xfId="27108" hidden="1"/>
    <cellStyle name="Berechnung 2 18" xfId="27193" hidden="1"/>
    <cellStyle name="Berechnung 2 18" xfId="26050" hidden="1"/>
    <cellStyle name="Berechnung 2 18" xfId="27701" hidden="1"/>
    <cellStyle name="Berechnung 2 18" xfId="27815" hidden="1"/>
    <cellStyle name="Berechnung 2 18" xfId="28013" hidden="1"/>
    <cellStyle name="Berechnung 2 18" xfId="28318" hidden="1"/>
    <cellStyle name="Berechnung 2 18" xfId="28550" hidden="1"/>
    <cellStyle name="Berechnung 2 18" xfId="28635" hidden="1"/>
    <cellStyle name="Berechnung 2 18" xfId="28970" hidden="1"/>
    <cellStyle name="Berechnung 2 18" xfId="29221" hidden="1"/>
    <cellStyle name="Berechnung 2 18" xfId="29335" hidden="1"/>
    <cellStyle name="Berechnung 2 18" xfId="29533" hidden="1"/>
    <cellStyle name="Berechnung 2 18" xfId="29838" hidden="1"/>
    <cellStyle name="Berechnung 2 18" xfId="30070" hidden="1"/>
    <cellStyle name="Berechnung 2 18" xfId="30155" hidden="1"/>
    <cellStyle name="Berechnung 2 18" xfId="30489" hidden="1"/>
    <cellStyle name="Berechnung 2 18" xfId="30731" hidden="1"/>
    <cellStyle name="Berechnung 2 18" xfId="31129" hidden="1"/>
    <cellStyle name="Berechnung 2 18" xfId="31214" hidden="1"/>
    <cellStyle name="Berechnung 2 18" xfId="30869" hidden="1"/>
    <cellStyle name="Berechnung 2 18" xfId="31747" hidden="1"/>
    <cellStyle name="Berechnung 2 18" xfId="31861" hidden="1"/>
    <cellStyle name="Berechnung 2 18" xfId="32062" hidden="1"/>
    <cellStyle name="Berechnung 2 18" xfId="32371" hidden="1"/>
    <cellStyle name="Berechnung 2 18" xfId="32603" hidden="1"/>
    <cellStyle name="Berechnung 2 18" xfId="32688" hidden="1"/>
    <cellStyle name="Berechnung 2 18" xfId="30721" hidden="1"/>
    <cellStyle name="Berechnung 2 18" xfId="33199" hidden="1"/>
    <cellStyle name="Berechnung 2 18" xfId="33313" hidden="1"/>
    <cellStyle name="Berechnung 2 18" xfId="33513" hidden="1"/>
    <cellStyle name="Berechnung 2 18" xfId="33821" hidden="1"/>
    <cellStyle name="Berechnung 2 18" xfId="34053" hidden="1"/>
    <cellStyle name="Berechnung 2 18" xfId="34138" hidden="1"/>
    <cellStyle name="Berechnung 2 18" xfId="30860" hidden="1"/>
    <cellStyle name="Berechnung 2 18" xfId="34646" hidden="1"/>
    <cellStyle name="Berechnung 2 18" xfId="34760" hidden="1"/>
    <cellStyle name="Berechnung 2 18" xfId="34958" hidden="1"/>
    <cellStyle name="Berechnung 2 18" xfId="35263" hidden="1"/>
    <cellStyle name="Berechnung 2 18" xfId="35495" hidden="1"/>
    <cellStyle name="Berechnung 2 18" xfId="35580" hidden="1"/>
    <cellStyle name="Berechnung 2 18" xfId="35916" hidden="1"/>
    <cellStyle name="Berechnung 2 18" xfId="36242" hidden="1"/>
    <cellStyle name="Berechnung 2 18" xfId="36356" hidden="1"/>
    <cellStyle name="Berechnung 2 18" xfId="36554" hidden="1"/>
    <cellStyle name="Berechnung 2 18" xfId="36859" hidden="1"/>
    <cellStyle name="Berechnung 2 18" xfId="37091" hidden="1"/>
    <cellStyle name="Berechnung 2 18" xfId="37176" hidden="1"/>
    <cellStyle name="Berechnung 2 18" xfId="36033" hidden="1"/>
    <cellStyle name="Berechnung 2 18" xfId="37684" hidden="1"/>
    <cellStyle name="Berechnung 2 18" xfId="37798" hidden="1"/>
    <cellStyle name="Berechnung 2 18" xfId="37996" hidden="1"/>
    <cellStyle name="Berechnung 2 18" xfId="38301" hidden="1"/>
    <cellStyle name="Berechnung 2 18" xfId="38533" hidden="1"/>
    <cellStyle name="Berechnung 2 18" xfId="38618" hidden="1"/>
    <cellStyle name="Berechnung 2 18" xfId="38956" hidden="1"/>
    <cellStyle name="Berechnung 2 18" xfId="39224" hidden="1"/>
    <cellStyle name="Berechnung 2 18" xfId="39338" hidden="1"/>
    <cellStyle name="Berechnung 2 18" xfId="39536" hidden="1"/>
    <cellStyle name="Berechnung 2 18" xfId="39841" hidden="1"/>
    <cellStyle name="Berechnung 2 18" xfId="40073" hidden="1"/>
    <cellStyle name="Berechnung 2 18" xfId="40158" hidden="1"/>
    <cellStyle name="Berechnung 2 18" xfId="40492" hidden="1"/>
    <cellStyle name="Berechnung 2 18" xfId="40734" hidden="1"/>
    <cellStyle name="Berechnung 2 18" xfId="41132" hidden="1"/>
    <cellStyle name="Berechnung 2 18" xfId="41217" hidden="1"/>
    <cellStyle name="Berechnung 2 18" xfId="40872" hidden="1"/>
    <cellStyle name="Berechnung 2 18" xfId="41750" hidden="1"/>
    <cellStyle name="Berechnung 2 18" xfId="41864" hidden="1"/>
    <cellStyle name="Berechnung 2 18" xfId="42065" hidden="1"/>
    <cellStyle name="Berechnung 2 18" xfId="42374" hidden="1"/>
    <cellStyle name="Berechnung 2 18" xfId="42606" hidden="1"/>
    <cellStyle name="Berechnung 2 18" xfId="42691" hidden="1"/>
    <cellStyle name="Berechnung 2 18" xfId="40724" hidden="1"/>
    <cellStyle name="Berechnung 2 18" xfId="43202" hidden="1"/>
    <cellStyle name="Berechnung 2 18" xfId="43316" hidden="1"/>
    <cellStyle name="Berechnung 2 18" xfId="43516" hidden="1"/>
    <cellStyle name="Berechnung 2 18" xfId="43824" hidden="1"/>
    <cellStyle name="Berechnung 2 18" xfId="44056" hidden="1"/>
    <cellStyle name="Berechnung 2 18" xfId="44141" hidden="1"/>
    <cellStyle name="Berechnung 2 18" xfId="40863" hidden="1"/>
    <cellStyle name="Berechnung 2 18" xfId="44649" hidden="1"/>
    <cellStyle name="Berechnung 2 18" xfId="44763" hidden="1"/>
    <cellStyle name="Berechnung 2 18" xfId="44961" hidden="1"/>
    <cellStyle name="Berechnung 2 18" xfId="45266" hidden="1"/>
    <cellStyle name="Berechnung 2 18" xfId="45498" hidden="1"/>
    <cellStyle name="Berechnung 2 18" xfId="45583" hidden="1"/>
    <cellStyle name="Berechnung 2 18" xfId="45919" hidden="1"/>
    <cellStyle name="Berechnung 2 18" xfId="46245" hidden="1"/>
    <cellStyle name="Berechnung 2 18" xfId="46359" hidden="1"/>
    <cellStyle name="Berechnung 2 18" xfId="46557" hidden="1"/>
    <cellStyle name="Berechnung 2 18" xfId="46862" hidden="1"/>
    <cellStyle name="Berechnung 2 18" xfId="47094" hidden="1"/>
    <cellStyle name="Berechnung 2 18" xfId="47179" hidden="1"/>
    <cellStyle name="Berechnung 2 18" xfId="46036" hidden="1"/>
    <cellStyle name="Berechnung 2 18" xfId="47687" hidden="1"/>
    <cellStyle name="Berechnung 2 18" xfId="47801" hidden="1"/>
    <cellStyle name="Berechnung 2 18" xfId="47999" hidden="1"/>
    <cellStyle name="Berechnung 2 18" xfId="48304" hidden="1"/>
    <cellStyle name="Berechnung 2 18" xfId="48536" hidden="1"/>
    <cellStyle name="Berechnung 2 18" xfId="48621" hidden="1"/>
    <cellStyle name="Berechnung 2 18" xfId="48955" hidden="1"/>
    <cellStyle name="Berechnung 2 18" xfId="49206" hidden="1"/>
    <cellStyle name="Berechnung 2 18" xfId="49320" hidden="1"/>
    <cellStyle name="Berechnung 2 18" xfId="49518" hidden="1"/>
    <cellStyle name="Berechnung 2 18" xfId="49823" hidden="1"/>
    <cellStyle name="Berechnung 2 18" xfId="50055" hidden="1"/>
    <cellStyle name="Berechnung 2 18" xfId="50140" hidden="1"/>
    <cellStyle name="Berechnung 2 18" xfId="50474" hidden="1"/>
    <cellStyle name="Berechnung 2 18" xfId="50716" hidden="1"/>
    <cellStyle name="Berechnung 2 18" xfId="51114" hidden="1"/>
    <cellStyle name="Berechnung 2 18" xfId="51199" hidden="1"/>
    <cellStyle name="Berechnung 2 18" xfId="50854" hidden="1"/>
    <cellStyle name="Berechnung 2 18" xfId="51732" hidden="1"/>
    <cellStyle name="Berechnung 2 18" xfId="51846" hidden="1"/>
    <cellStyle name="Berechnung 2 18" xfId="52047" hidden="1"/>
    <cellStyle name="Berechnung 2 18" xfId="52356" hidden="1"/>
    <cellStyle name="Berechnung 2 18" xfId="52588" hidden="1"/>
    <cellStyle name="Berechnung 2 18" xfId="52673" hidden="1"/>
    <cellStyle name="Berechnung 2 18" xfId="50706" hidden="1"/>
    <cellStyle name="Berechnung 2 18" xfId="53184" hidden="1"/>
    <cellStyle name="Berechnung 2 18" xfId="53298" hidden="1"/>
    <cellStyle name="Berechnung 2 18" xfId="53498" hidden="1"/>
    <cellStyle name="Berechnung 2 18" xfId="53806" hidden="1"/>
    <cellStyle name="Berechnung 2 18" xfId="54038" hidden="1"/>
    <cellStyle name="Berechnung 2 18" xfId="54123" hidden="1"/>
    <cellStyle name="Berechnung 2 18" xfId="50845" hidden="1"/>
    <cellStyle name="Berechnung 2 18" xfId="54631" hidden="1"/>
    <cellStyle name="Berechnung 2 18" xfId="54745" hidden="1"/>
    <cellStyle name="Berechnung 2 18" xfId="54943" hidden="1"/>
    <cellStyle name="Berechnung 2 18" xfId="55248" hidden="1"/>
    <cellStyle name="Berechnung 2 18" xfId="55480" hidden="1"/>
    <cellStyle name="Berechnung 2 18" xfId="55565" hidden="1"/>
    <cellStyle name="Berechnung 2 18" xfId="55901" hidden="1"/>
    <cellStyle name="Berechnung 2 18" xfId="56227" hidden="1"/>
    <cellStyle name="Berechnung 2 18" xfId="56341" hidden="1"/>
    <cellStyle name="Berechnung 2 18" xfId="56539" hidden="1"/>
    <cellStyle name="Berechnung 2 18" xfId="56844" hidden="1"/>
    <cellStyle name="Berechnung 2 18" xfId="57076" hidden="1"/>
    <cellStyle name="Berechnung 2 18" xfId="57161" hidden="1"/>
    <cellStyle name="Berechnung 2 18" xfId="56018" hidden="1"/>
    <cellStyle name="Berechnung 2 18" xfId="57669" hidden="1"/>
    <cellStyle name="Berechnung 2 18" xfId="57783" hidden="1"/>
    <cellStyle name="Berechnung 2 18" xfId="57981" hidden="1"/>
    <cellStyle name="Berechnung 2 18" xfId="58286" hidden="1"/>
    <cellStyle name="Berechnung 2 18" xfId="58518" hidden="1"/>
    <cellStyle name="Berechnung 2 18" xfId="58603" hidden="1"/>
    <cellStyle name="Berechnung 2 19" xfId="156" hidden="1"/>
    <cellStyle name="Berechnung 2 19" xfId="763" hidden="1"/>
    <cellStyle name="Berechnung 2 19" xfId="875" hidden="1"/>
    <cellStyle name="Berechnung 2 19" xfId="751" hidden="1"/>
    <cellStyle name="Berechnung 2 19" xfId="1380" hidden="1"/>
    <cellStyle name="Berechnung 2 19" xfId="1612" hidden="1"/>
    <cellStyle name="Berechnung 2 19" xfId="1695" hidden="1"/>
    <cellStyle name="Berechnung 2 19" xfId="2079" hidden="1"/>
    <cellStyle name="Berechnung 2 19" xfId="2633" hidden="1"/>
    <cellStyle name="Berechnung 2 19" xfId="2745" hidden="1"/>
    <cellStyle name="Berechnung 2 19" xfId="2621" hidden="1"/>
    <cellStyle name="Berechnung 2 19" xfId="3250" hidden="1"/>
    <cellStyle name="Berechnung 2 19" xfId="3482" hidden="1"/>
    <cellStyle name="Berechnung 2 19" xfId="3565" hidden="1"/>
    <cellStyle name="Berechnung 2 19" xfId="2238" hidden="1"/>
    <cellStyle name="Berechnung 2 19" xfId="4139" hidden="1"/>
    <cellStyle name="Berechnung 2 19" xfId="4251" hidden="1"/>
    <cellStyle name="Berechnung 2 19" xfId="4127" hidden="1"/>
    <cellStyle name="Berechnung 2 19" xfId="4756" hidden="1"/>
    <cellStyle name="Berechnung 2 19" xfId="4988" hidden="1"/>
    <cellStyle name="Berechnung 2 19" xfId="5071" hidden="1"/>
    <cellStyle name="Berechnung 2 19" xfId="2069" hidden="1"/>
    <cellStyle name="Berechnung 2 19" xfId="5643" hidden="1"/>
    <cellStyle name="Berechnung 2 19" xfId="5755" hidden="1"/>
    <cellStyle name="Berechnung 2 19" xfId="5631" hidden="1"/>
    <cellStyle name="Berechnung 2 19" xfId="6260" hidden="1"/>
    <cellStyle name="Berechnung 2 19" xfId="6492" hidden="1"/>
    <cellStyle name="Berechnung 2 19" xfId="6575" hidden="1"/>
    <cellStyle name="Berechnung 2 19" xfId="2367" hidden="1"/>
    <cellStyle name="Berechnung 2 19" xfId="7141" hidden="1"/>
    <cellStyle name="Berechnung 2 19" xfId="7253" hidden="1"/>
    <cellStyle name="Berechnung 2 19" xfId="7129" hidden="1"/>
    <cellStyle name="Berechnung 2 19" xfId="7758" hidden="1"/>
    <cellStyle name="Berechnung 2 19" xfId="7990" hidden="1"/>
    <cellStyle name="Berechnung 2 19" xfId="8073" hidden="1"/>
    <cellStyle name="Berechnung 2 19" xfId="2548" hidden="1"/>
    <cellStyle name="Berechnung 2 19" xfId="8634" hidden="1"/>
    <cellStyle name="Berechnung 2 19" xfId="8746" hidden="1"/>
    <cellStyle name="Berechnung 2 19" xfId="8622" hidden="1"/>
    <cellStyle name="Berechnung 2 19" xfId="9251" hidden="1"/>
    <cellStyle name="Berechnung 2 19" xfId="9483" hidden="1"/>
    <cellStyle name="Berechnung 2 19" xfId="9566" hidden="1"/>
    <cellStyle name="Berechnung 2 19" xfId="4054" hidden="1"/>
    <cellStyle name="Berechnung 2 19" xfId="10120" hidden="1"/>
    <cellStyle name="Berechnung 2 19" xfId="10232" hidden="1"/>
    <cellStyle name="Berechnung 2 19" xfId="10108" hidden="1"/>
    <cellStyle name="Berechnung 2 19" xfId="10737" hidden="1"/>
    <cellStyle name="Berechnung 2 19" xfId="10969" hidden="1"/>
    <cellStyle name="Berechnung 2 19" xfId="11052" hidden="1"/>
    <cellStyle name="Berechnung 2 19" xfId="5558" hidden="1"/>
    <cellStyle name="Berechnung 2 19" xfId="11600" hidden="1"/>
    <cellStyle name="Berechnung 2 19" xfId="11712" hidden="1"/>
    <cellStyle name="Berechnung 2 19" xfId="11588" hidden="1"/>
    <cellStyle name="Berechnung 2 19" xfId="12217" hidden="1"/>
    <cellStyle name="Berechnung 2 19" xfId="12449" hidden="1"/>
    <cellStyle name="Berechnung 2 19" xfId="12532" hidden="1"/>
    <cellStyle name="Berechnung 2 19" xfId="7060" hidden="1"/>
    <cellStyle name="Berechnung 2 19" xfId="13071" hidden="1"/>
    <cellStyle name="Berechnung 2 19" xfId="13183" hidden="1"/>
    <cellStyle name="Berechnung 2 19" xfId="13059" hidden="1"/>
    <cellStyle name="Berechnung 2 19" xfId="13688" hidden="1"/>
    <cellStyle name="Berechnung 2 19" xfId="13920" hidden="1"/>
    <cellStyle name="Berechnung 2 19" xfId="14003" hidden="1"/>
    <cellStyle name="Berechnung 2 19" xfId="8555" hidden="1"/>
    <cellStyle name="Berechnung 2 19" xfId="14533" hidden="1"/>
    <cellStyle name="Berechnung 2 19" xfId="14645" hidden="1"/>
    <cellStyle name="Berechnung 2 19" xfId="14521" hidden="1"/>
    <cellStyle name="Berechnung 2 19" xfId="15150" hidden="1"/>
    <cellStyle name="Berechnung 2 19" xfId="15382" hidden="1"/>
    <cellStyle name="Berechnung 2 19" xfId="15465" hidden="1"/>
    <cellStyle name="Berechnung 2 19" xfId="10046" hidden="1"/>
    <cellStyle name="Berechnung 2 19" xfId="15989" hidden="1"/>
    <cellStyle name="Berechnung 2 19" xfId="16101" hidden="1"/>
    <cellStyle name="Berechnung 2 19" xfId="15977" hidden="1"/>
    <cellStyle name="Berechnung 2 19" xfId="16606" hidden="1"/>
    <cellStyle name="Berechnung 2 19" xfId="16838" hidden="1"/>
    <cellStyle name="Berechnung 2 19" xfId="16921" hidden="1"/>
    <cellStyle name="Berechnung 2 19" xfId="11529" hidden="1"/>
    <cellStyle name="Berechnung 2 19" xfId="17431" hidden="1"/>
    <cellStyle name="Berechnung 2 19" xfId="17543" hidden="1"/>
    <cellStyle name="Berechnung 2 19" xfId="17419" hidden="1"/>
    <cellStyle name="Berechnung 2 19" xfId="18048" hidden="1"/>
    <cellStyle name="Berechnung 2 19" xfId="18280" hidden="1"/>
    <cellStyle name="Berechnung 2 19" xfId="18363" hidden="1"/>
    <cellStyle name="Berechnung 2 19" xfId="18905" hidden="1"/>
    <cellStyle name="Berechnung 2 19" xfId="19238" hidden="1"/>
    <cellStyle name="Berechnung 2 19" xfId="19350" hidden="1"/>
    <cellStyle name="Berechnung 2 19" xfId="19226" hidden="1"/>
    <cellStyle name="Berechnung 2 19" xfId="19855" hidden="1"/>
    <cellStyle name="Berechnung 2 19" xfId="20087" hidden="1"/>
    <cellStyle name="Berechnung 2 19" xfId="20170" hidden="1"/>
    <cellStyle name="Berechnung 2 19" xfId="20506" hidden="1"/>
    <cellStyle name="Berechnung 2 19" xfId="20748" hidden="1"/>
    <cellStyle name="Berechnung 2 19" xfId="21146" hidden="1"/>
    <cellStyle name="Berechnung 2 19" xfId="21229" hidden="1"/>
    <cellStyle name="Berechnung 2 19" xfId="20884" hidden="1"/>
    <cellStyle name="Berechnung 2 19" xfId="21764" hidden="1"/>
    <cellStyle name="Berechnung 2 19" xfId="21876" hidden="1"/>
    <cellStyle name="Berechnung 2 19" xfId="21752" hidden="1"/>
    <cellStyle name="Berechnung 2 19" xfId="22388" hidden="1"/>
    <cellStyle name="Berechnung 2 19" xfId="22620" hidden="1"/>
    <cellStyle name="Berechnung 2 19" xfId="22703" hidden="1"/>
    <cellStyle name="Berechnung 2 19" xfId="20916" hidden="1"/>
    <cellStyle name="Berechnung 2 19" xfId="23217" hidden="1"/>
    <cellStyle name="Berechnung 2 19" xfId="23329" hidden="1"/>
    <cellStyle name="Berechnung 2 19" xfId="23205" hidden="1"/>
    <cellStyle name="Berechnung 2 19" xfId="23839" hidden="1"/>
    <cellStyle name="Berechnung 2 19" xfId="24071" hidden="1"/>
    <cellStyle name="Berechnung 2 19" xfId="24154" hidden="1"/>
    <cellStyle name="Berechnung 2 19" xfId="20714" hidden="1"/>
    <cellStyle name="Berechnung 2 19" xfId="24664" hidden="1"/>
    <cellStyle name="Berechnung 2 19" xfId="24776" hidden="1"/>
    <cellStyle name="Berechnung 2 19" xfId="24652" hidden="1"/>
    <cellStyle name="Berechnung 2 19" xfId="25281" hidden="1"/>
    <cellStyle name="Berechnung 2 19" xfId="25513" hidden="1"/>
    <cellStyle name="Berechnung 2 19" xfId="25596" hidden="1"/>
    <cellStyle name="Berechnung 2 19" xfId="25934" hidden="1"/>
    <cellStyle name="Berechnung 2 19" xfId="26260" hidden="1"/>
    <cellStyle name="Berechnung 2 19" xfId="26372" hidden="1"/>
    <cellStyle name="Berechnung 2 19" xfId="26248" hidden="1"/>
    <cellStyle name="Berechnung 2 19" xfId="26877" hidden="1"/>
    <cellStyle name="Berechnung 2 19" xfId="27109" hidden="1"/>
    <cellStyle name="Berechnung 2 19" xfId="27192" hidden="1"/>
    <cellStyle name="Berechnung 2 19" xfId="26019" hidden="1"/>
    <cellStyle name="Berechnung 2 19" xfId="27702" hidden="1"/>
    <cellStyle name="Berechnung 2 19" xfId="27814" hidden="1"/>
    <cellStyle name="Berechnung 2 19" xfId="27690" hidden="1"/>
    <cellStyle name="Berechnung 2 19" xfId="28319" hidden="1"/>
    <cellStyle name="Berechnung 2 19" xfId="28551" hidden="1"/>
    <cellStyle name="Berechnung 2 19" xfId="28634" hidden="1"/>
    <cellStyle name="Berechnung 2 19" xfId="28971" hidden="1"/>
    <cellStyle name="Berechnung 2 19" xfId="29222" hidden="1"/>
    <cellStyle name="Berechnung 2 19" xfId="29334" hidden="1"/>
    <cellStyle name="Berechnung 2 19" xfId="29210" hidden="1"/>
    <cellStyle name="Berechnung 2 19" xfId="29839" hidden="1"/>
    <cellStyle name="Berechnung 2 19" xfId="30071" hidden="1"/>
    <cellStyle name="Berechnung 2 19" xfId="30154" hidden="1"/>
    <cellStyle name="Berechnung 2 19" xfId="30490" hidden="1"/>
    <cellStyle name="Berechnung 2 19" xfId="30732" hidden="1"/>
    <cellStyle name="Berechnung 2 19" xfId="31130" hidden="1"/>
    <cellStyle name="Berechnung 2 19" xfId="31213" hidden="1"/>
    <cellStyle name="Berechnung 2 19" xfId="30868" hidden="1"/>
    <cellStyle name="Berechnung 2 19" xfId="31748" hidden="1"/>
    <cellStyle name="Berechnung 2 19" xfId="31860" hidden="1"/>
    <cellStyle name="Berechnung 2 19" xfId="31736" hidden="1"/>
    <cellStyle name="Berechnung 2 19" xfId="32372" hidden="1"/>
    <cellStyle name="Berechnung 2 19" xfId="32604" hidden="1"/>
    <cellStyle name="Berechnung 2 19" xfId="32687" hidden="1"/>
    <cellStyle name="Berechnung 2 19" xfId="30900" hidden="1"/>
    <cellStyle name="Berechnung 2 19" xfId="33200" hidden="1"/>
    <cellStyle name="Berechnung 2 19" xfId="33312" hidden="1"/>
    <cellStyle name="Berechnung 2 19" xfId="33188" hidden="1"/>
    <cellStyle name="Berechnung 2 19" xfId="33822" hidden="1"/>
    <cellStyle name="Berechnung 2 19" xfId="34054" hidden="1"/>
    <cellStyle name="Berechnung 2 19" xfId="34137" hidden="1"/>
    <cellStyle name="Berechnung 2 19" xfId="30698" hidden="1"/>
    <cellStyle name="Berechnung 2 19" xfId="34647" hidden="1"/>
    <cellStyle name="Berechnung 2 19" xfId="34759" hidden="1"/>
    <cellStyle name="Berechnung 2 19" xfId="34635" hidden="1"/>
    <cellStyle name="Berechnung 2 19" xfId="35264" hidden="1"/>
    <cellStyle name="Berechnung 2 19" xfId="35496" hidden="1"/>
    <cellStyle name="Berechnung 2 19" xfId="35579" hidden="1"/>
    <cellStyle name="Berechnung 2 19" xfId="35917" hidden="1"/>
    <cellStyle name="Berechnung 2 19" xfId="36243" hidden="1"/>
    <cellStyle name="Berechnung 2 19" xfId="36355" hidden="1"/>
    <cellStyle name="Berechnung 2 19" xfId="36231" hidden="1"/>
    <cellStyle name="Berechnung 2 19" xfId="36860" hidden="1"/>
    <cellStyle name="Berechnung 2 19" xfId="37092" hidden="1"/>
    <cellStyle name="Berechnung 2 19" xfId="37175" hidden="1"/>
    <cellStyle name="Berechnung 2 19" xfId="36002" hidden="1"/>
    <cellStyle name="Berechnung 2 19" xfId="37685" hidden="1"/>
    <cellStyle name="Berechnung 2 19" xfId="37797" hidden="1"/>
    <cellStyle name="Berechnung 2 19" xfId="37673" hidden="1"/>
    <cellStyle name="Berechnung 2 19" xfId="38302" hidden="1"/>
    <cellStyle name="Berechnung 2 19" xfId="38534" hidden="1"/>
    <cellStyle name="Berechnung 2 19" xfId="38617" hidden="1"/>
    <cellStyle name="Berechnung 2 19" xfId="38957" hidden="1"/>
    <cellStyle name="Berechnung 2 19" xfId="39225" hidden="1"/>
    <cellStyle name="Berechnung 2 19" xfId="39337" hidden="1"/>
    <cellStyle name="Berechnung 2 19" xfId="39213" hidden="1"/>
    <cellStyle name="Berechnung 2 19" xfId="39842" hidden="1"/>
    <cellStyle name="Berechnung 2 19" xfId="40074" hidden="1"/>
    <cellStyle name="Berechnung 2 19" xfId="40157" hidden="1"/>
    <cellStyle name="Berechnung 2 19" xfId="40493" hidden="1"/>
    <cellStyle name="Berechnung 2 19" xfId="40735" hidden="1"/>
    <cellStyle name="Berechnung 2 19" xfId="41133" hidden="1"/>
    <cellStyle name="Berechnung 2 19" xfId="41216" hidden="1"/>
    <cellStyle name="Berechnung 2 19" xfId="40871" hidden="1"/>
    <cellStyle name="Berechnung 2 19" xfId="41751" hidden="1"/>
    <cellStyle name="Berechnung 2 19" xfId="41863" hidden="1"/>
    <cellStyle name="Berechnung 2 19" xfId="41739" hidden="1"/>
    <cellStyle name="Berechnung 2 19" xfId="42375" hidden="1"/>
    <cellStyle name="Berechnung 2 19" xfId="42607" hidden="1"/>
    <cellStyle name="Berechnung 2 19" xfId="42690" hidden="1"/>
    <cellStyle name="Berechnung 2 19" xfId="40903" hidden="1"/>
    <cellStyle name="Berechnung 2 19" xfId="43203" hidden="1"/>
    <cellStyle name="Berechnung 2 19" xfId="43315" hidden="1"/>
    <cellStyle name="Berechnung 2 19" xfId="43191" hidden="1"/>
    <cellStyle name="Berechnung 2 19" xfId="43825" hidden="1"/>
    <cellStyle name="Berechnung 2 19" xfId="44057" hidden="1"/>
    <cellStyle name="Berechnung 2 19" xfId="44140" hidden="1"/>
    <cellStyle name="Berechnung 2 19" xfId="40701" hidden="1"/>
    <cellStyle name="Berechnung 2 19" xfId="44650" hidden="1"/>
    <cellStyle name="Berechnung 2 19" xfId="44762" hidden="1"/>
    <cellStyle name="Berechnung 2 19" xfId="44638" hidden="1"/>
    <cellStyle name="Berechnung 2 19" xfId="45267" hidden="1"/>
    <cellStyle name="Berechnung 2 19" xfId="45499" hidden="1"/>
    <cellStyle name="Berechnung 2 19" xfId="45582" hidden="1"/>
    <cellStyle name="Berechnung 2 19" xfId="45920" hidden="1"/>
    <cellStyle name="Berechnung 2 19" xfId="46246" hidden="1"/>
    <cellStyle name="Berechnung 2 19" xfId="46358" hidden="1"/>
    <cellStyle name="Berechnung 2 19" xfId="46234" hidden="1"/>
    <cellStyle name="Berechnung 2 19" xfId="46863" hidden="1"/>
    <cellStyle name="Berechnung 2 19" xfId="47095" hidden="1"/>
    <cellStyle name="Berechnung 2 19" xfId="47178" hidden="1"/>
    <cellStyle name="Berechnung 2 19" xfId="46005" hidden="1"/>
    <cellStyle name="Berechnung 2 19" xfId="47688" hidden="1"/>
    <cellStyle name="Berechnung 2 19" xfId="47800" hidden="1"/>
    <cellStyle name="Berechnung 2 19" xfId="47676" hidden="1"/>
    <cellStyle name="Berechnung 2 19" xfId="48305" hidden="1"/>
    <cellStyle name="Berechnung 2 19" xfId="48537" hidden="1"/>
    <cellStyle name="Berechnung 2 19" xfId="48620" hidden="1"/>
    <cellStyle name="Berechnung 2 19" xfId="48956" hidden="1"/>
    <cellStyle name="Berechnung 2 19" xfId="49207" hidden="1"/>
    <cellStyle name="Berechnung 2 19" xfId="49319" hidden="1"/>
    <cellStyle name="Berechnung 2 19" xfId="49195" hidden="1"/>
    <cellStyle name="Berechnung 2 19" xfId="49824" hidden="1"/>
    <cellStyle name="Berechnung 2 19" xfId="50056" hidden="1"/>
    <cellStyle name="Berechnung 2 19" xfId="50139" hidden="1"/>
    <cellStyle name="Berechnung 2 19" xfId="50475" hidden="1"/>
    <cellStyle name="Berechnung 2 19" xfId="50717" hidden="1"/>
    <cellStyle name="Berechnung 2 19" xfId="51115" hidden="1"/>
    <cellStyle name="Berechnung 2 19" xfId="51198" hidden="1"/>
    <cellStyle name="Berechnung 2 19" xfId="50853" hidden="1"/>
    <cellStyle name="Berechnung 2 19" xfId="51733" hidden="1"/>
    <cellStyle name="Berechnung 2 19" xfId="51845" hidden="1"/>
    <cellStyle name="Berechnung 2 19" xfId="51721" hidden="1"/>
    <cellStyle name="Berechnung 2 19" xfId="52357" hidden="1"/>
    <cellStyle name="Berechnung 2 19" xfId="52589" hidden="1"/>
    <cellStyle name="Berechnung 2 19" xfId="52672" hidden="1"/>
    <cellStyle name="Berechnung 2 19" xfId="50885" hidden="1"/>
    <cellStyle name="Berechnung 2 19" xfId="53185" hidden="1"/>
    <cellStyle name="Berechnung 2 19" xfId="53297" hidden="1"/>
    <cellStyle name="Berechnung 2 19" xfId="53173" hidden="1"/>
    <cellStyle name="Berechnung 2 19" xfId="53807" hidden="1"/>
    <cellStyle name="Berechnung 2 19" xfId="54039" hidden="1"/>
    <cellStyle name="Berechnung 2 19" xfId="54122" hidden="1"/>
    <cellStyle name="Berechnung 2 19" xfId="50683" hidden="1"/>
    <cellStyle name="Berechnung 2 19" xfId="54632" hidden="1"/>
    <cellStyle name="Berechnung 2 19" xfId="54744" hidden="1"/>
    <cellStyle name="Berechnung 2 19" xfId="54620" hidden="1"/>
    <cellStyle name="Berechnung 2 19" xfId="55249" hidden="1"/>
    <cellStyle name="Berechnung 2 19" xfId="55481" hidden="1"/>
    <cellStyle name="Berechnung 2 19" xfId="55564" hidden="1"/>
    <cellStyle name="Berechnung 2 19" xfId="55902" hidden="1"/>
    <cellStyle name="Berechnung 2 19" xfId="56228" hidden="1"/>
    <cellStyle name="Berechnung 2 19" xfId="56340" hidden="1"/>
    <cellStyle name="Berechnung 2 19" xfId="56216" hidden="1"/>
    <cellStyle name="Berechnung 2 19" xfId="56845" hidden="1"/>
    <cellStyle name="Berechnung 2 19" xfId="57077" hidden="1"/>
    <cellStyle name="Berechnung 2 19" xfId="57160" hidden="1"/>
    <cellStyle name="Berechnung 2 19" xfId="55987" hidden="1"/>
    <cellStyle name="Berechnung 2 19" xfId="57670" hidden="1"/>
    <cellStyle name="Berechnung 2 19" xfId="57782" hidden="1"/>
    <cellStyle name="Berechnung 2 19" xfId="57658" hidden="1"/>
    <cellStyle name="Berechnung 2 19" xfId="58287" hidden="1"/>
    <cellStyle name="Berechnung 2 19" xfId="58519" hidden="1"/>
    <cellStyle name="Berechnung 2 19" xfId="58602" hidden="1"/>
    <cellStyle name="Berechnung 2 2" xfId="157"/>
    <cellStyle name="Berechnung 2 20" xfId="158" hidden="1"/>
    <cellStyle name="Berechnung 2 20" xfId="764" hidden="1"/>
    <cellStyle name="Berechnung 2 20" xfId="874" hidden="1"/>
    <cellStyle name="Berechnung 2 20" xfId="753" hidden="1"/>
    <cellStyle name="Berechnung 2 20" xfId="1381" hidden="1"/>
    <cellStyle name="Berechnung 2 20" xfId="1613" hidden="1"/>
    <cellStyle name="Berechnung 2 20" xfId="1694" hidden="1"/>
    <cellStyle name="Berechnung 2 20" xfId="2081" hidden="1"/>
    <cellStyle name="Berechnung 2 20" xfId="2634" hidden="1"/>
    <cellStyle name="Berechnung 2 20" xfId="2744" hidden="1"/>
    <cellStyle name="Berechnung 2 20" xfId="2623" hidden="1"/>
    <cellStyle name="Berechnung 2 20" xfId="3251" hidden="1"/>
    <cellStyle name="Berechnung 2 20" xfId="3483" hidden="1"/>
    <cellStyle name="Berechnung 2 20" xfId="3564" hidden="1"/>
    <cellStyle name="Berechnung 2 20" xfId="2243" hidden="1"/>
    <cellStyle name="Berechnung 2 20" xfId="4140" hidden="1"/>
    <cellStyle name="Berechnung 2 20" xfId="4250" hidden="1"/>
    <cellStyle name="Berechnung 2 20" xfId="4129" hidden="1"/>
    <cellStyle name="Berechnung 2 20" xfId="4757" hidden="1"/>
    <cellStyle name="Berechnung 2 20" xfId="4989" hidden="1"/>
    <cellStyle name="Berechnung 2 20" xfId="5070" hidden="1"/>
    <cellStyle name="Berechnung 2 20" xfId="2064" hidden="1"/>
    <cellStyle name="Berechnung 2 20" xfId="5644" hidden="1"/>
    <cellStyle name="Berechnung 2 20" xfId="5754" hidden="1"/>
    <cellStyle name="Berechnung 2 20" xfId="5633" hidden="1"/>
    <cellStyle name="Berechnung 2 20" xfId="6261" hidden="1"/>
    <cellStyle name="Berechnung 2 20" xfId="6493" hidden="1"/>
    <cellStyle name="Berechnung 2 20" xfId="6574" hidden="1"/>
    <cellStyle name="Berechnung 2 20" xfId="2370" hidden="1"/>
    <cellStyle name="Berechnung 2 20" xfId="7142" hidden="1"/>
    <cellStyle name="Berechnung 2 20" xfId="7252" hidden="1"/>
    <cellStyle name="Berechnung 2 20" xfId="7131" hidden="1"/>
    <cellStyle name="Berechnung 2 20" xfId="7759" hidden="1"/>
    <cellStyle name="Berechnung 2 20" xfId="7991" hidden="1"/>
    <cellStyle name="Berechnung 2 20" xfId="8072" hidden="1"/>
    <cellStyle name="Berechnung 2 20" xfId="2545" hidden="1"/>
    <cellStyle name="Berechnung 2 20" xfId="8635" hidden="1"/>
    <cellStyle name="Berechnung 2 20" xfId="8745" hidden="1"/>
    <cellStyle name="Berechnung 2 20" xfId="8624" hidden="1"/>
    <cellStyle name="Berechnung 2 20" xfId="9252" hidden="1"/>
    <cellStyle name="Berechnung 2 20" xfId="9484" hidden="1"/>
    <cellStyle name="Berechnung 2 20" xfId="9565" hidden="1"/>
    <cellStyle name="Berechnung 2 20" xfId="4051" hidden="1"/>
    <cellStyle name="Berechnung 2 20" xfId="10121" hidden="1"/>
    <cellStyle name="Berechnung 2 20" xfId="10231" hidden="1"/>
    <cellStyle name="Berechnung 2 20" xfId="10110" hidden="1"/>
    <cellStyle name="Berechnung 2 20" xfId="10738" hidden="1"/>
    <cellStyle name="Berechnung 2 20" xfId="10970" hidden="1"/>
    <cellStyle name="Berechnung 2 20" xfId="11051" hidden="1"/>
    <cellStyle name="Berechnung 2 20" xfId="5556" hidden="1"/>
    <cellStyle name="Berechnung 2 20" xfId="11601" hidden="1"/>
    <cellStyle name="Berechnung 2 20" xfId="11711" hidden="1"/>
    <cellStyle name="Berechnung 2 20" xfId="11590" hidden="1"/>
    <cellStyle name="Berechnung 2 20" xfId="12218" hidden="1"/>
    <cellStyle name="Berechnung 2 20" xfId="12450" hidden="1"/>
    <cellStyle name="Berechnung 2 20" xfId="12531" hidden="1"/>
    <cellStyle name="Berechnung 2 20" xfId="7058" hidden="1"/>
    <cellStyle name="Berechnung 2 20" xfId="13072" hidden="1"/>
    <cellStyle name="Berechnung 2 20" xfId="13182" hidden="1"/>
    <cellStyle name="Berechnung 2 20" xfId="13061" hidden="1"/>
    <cellStyle name="Berechnung 2 20" xfId="13689" hidden="1"/>
    <cellStyle name="Berechnung 2 20" xfId="13921" hidden="1"/>
    <cellStyle name="Berechnung 2 20" xfId="14002" hidden="1"/>
    <cellStyle name="Berechnung 2 20" xfId="8553" hidden="1"/>
    <cellStyle name="Berechnung 2 20" xfId="14534" hidden="1"/>
    <cellStyle name="Berechnung 2 20" xfId="14644" hidden="1"/>
    <cellStyle name="Berechnung 2 20" xfId="14523" hidden="1"/>
    <cellStyle name="Berechnung 2 20" xfId="15151" hidden="1"/>
    <cellStyle name="Berechnung 2 20" xfId="15383" hidden="1"/>
    <cellStyle name="Berechnung 2 20" xfId="15464" hidden="1"/>
    <cellStyle name="Berechnung 2 20" xfId="10044" hidden="1"/>
    <cellStyle name="Berechnung 2 20" xfId="15990" hidden="1"/>
    <cellStyle name="Berechnung 2 20" xfId="16100" hidden="1"/>
    <cellStyle name="Berechnung 2 20" xfId="15979" hidden="1"/>
    <cellStyle name="Berechnung 2 20" xfId="16607" hidden="1"/>
    <cellStyle name="Berechnung 2 20" xfId="16839" hidden="1"/>
    <cellStyle name="Berechnung 2 20" xfId="16920" hidden="1"/>
    <cellStyle name="Berechnung 2 20" xfId="11527" hidden="1"/>
    <cellStyle name="Berechnung 2 20" xfId="17432" hidden="1"/>
    <cellStyle name="Berechnung 2 20" xfId="17542" hidden="1"/>
    <cellStyle name="Berechnung 2 20" xfId="17421" hidden="1"/>
    <cellStyle name="Berechnung 2 20" xfId="18049" hidden="1"/>
    <cellStyle name="Berechnung 2 20" xfId="18281" hidden="1"/>
    <cellStyle name="Berechnung 2 20" xfId="18362" hidden="1"/>
    <cellStyle name="Berechnung 2 20" xfId="18906" hidden="1"/>
    <cellStyle name="Berechnung 2 20" xfId="19239" hidden="1"/>
    <cellStyle name="Berechnung 2 20" xfId="19349" hidden="1"/>
    <cellStyle name="Berechnung 2 20" xfId="19228" hidden="1"/>
    <cellStyle name="Berechnung 2 20" xfId="19856" hidden="1"/>
    <cellStyle name="Berechnung 2 20" xfId="20088" hidden="1"/>
    <cellStyle name="Berechnung 2 20" xfId="20169" hidden="1"/>
    <cellStyle name="Berechnung 2 20" xfId="20507" hidden="1"/>
    <cellStyle name="Berechnung 2 20" xfId="20749" hidden="1"/>
    <cellStyle name="Berechnung 2 20" xfId="21147" hidden="1"/>
    <cellStyle name="Berechnung 2 20" xfId="21228" hidden="1"/>
    <cellStyle name="Berechnung 2 20" xfId="20882" hidden="1"/>
    <cellStyle name="Berechnung 2 20" xfId="21765" hidden="1"/>
    <cellStyle name="Berechnung 2 20" xfId="21875" hidden="1"/>
    <cellStyle name="Berechnung 2 20" xfId="21754" hidden="1"/>
    <cellStyle name="Berechnung 2 20" xfId="22389" hidden="1"/>
    <cellStyle name="Berechnung 2 20" xfId="22621" hidden="1"/>
    <cellStyle name="Berechnung 2 20" xfId="22702" hidden="1"/>
    <cellStyle name="Berechnung 2 20" xfId="20738" hidden="1"/>
    <cellStyle name="Berechnung 2 20" xfId="23218" hidden="1"/>
    <cellStyle name="Berechnung 2 20" xfId="23328" hidden="1"/>
    <cellStyle name="Berechnung 2 20" xfId="23207" hidden="1"/>
    <cellStyle name="Berechnung 2 20" xfId="23840" hidden="1"/>
    <cellStyle name="Berechnung 2 20" xfId="24072" hidden="1"/>
    <cellStyle name="Berechnung 2 20" xfId="24153" hidden="1"/>
    <cellStyle name="Berechnung 2 20" xfId="20904" hidden="1"/>
    <cellStyle name="Berechnung 2 20" xfId="24665" hidden="1"/>
    <cellStyle name="Berechnung 2 20" xfId="24775" hidden="1"/>
    <cellStyle name="Berechnung 2 20" xfId="24654" hidden="1"/>
    <cellStyle name="Berechnung 2 20" xfId="25282" hidden="1"/>
    <cellStyle name="Berechnung 2 20" xfId="25514" hidden="1"/>
    <cellStyle name="Berechnung 2 20" xfId="25595" hidden="1"/>
    <cellStyle name="Berechnung 2 20" xfId="25935" hidden="1"/>
    <cellStyle name="Berechnung 2 20" xfId="26261" hidden="1"/>
    <cellStyle name="Berechnung 2 20" xfId="26371" hidden="1"/>
    <cellStyle name="Berechnung 2 20" xfId="26250" hidden="1"/>
    <cellStyle name="Berechnung 2 20" xfId="26878" hidden="1"/>
    <cellStyle name="Berechnung 2 20" xfId="27110" hidden="1"/>
    <cellStyle name="Berechnung 2 20" xfId="27191" hidden="1"/>
    <cellStyle name="Berechnung 2 20" xfId="26020" hidden="1"/>
    <cellStyle name="Berechnung 2 20" xfId="27703" hidden="1"/>
    <cellStyle name="Berechnung 2 20" xfId="27813" hidden="1"/>
    <cellStyle name="Berechnung 2 20" xfId="27692" hidden="1"/>
    <cellStyle name="Berechnung 2 20" xfId="28320" hidden="1"/>
    <cellStyle name="Berechnung 2 20" xfId="28552" hidden="1"/>
    <cellStyle name="Berechnung 2 20" xfId="28633" hidden="1"/>
    <cellStyle name="Berechnung 2 20" xfId="28972" hidden="1"/>
    <cellStyle name="Berechnung 2 20" xfId="29223" hidden="1"/>
    <cellStyle name="Berechnung 2 20" xfId="29333" hidden="1"/>
    <cellStyle name="Berechnung 2 20" xfId="29212" hidden="1"/>
    <cellStyle name="Berechnung 2 20" xfId="29840" hidden="1"/>
    <cellStyle name="Berechnung 2 20" xfId="30072" hidden="1"/>
    <cellStyle name="Berechnung 2 20" xfId="30153" hidden="1"/>
    <cellStyle name="Berechnung 2 20" xfId="30491" hidden="1"/>
    <cellStyle name="Berechnung 2 20" xfId="30733" hidden="1"/>
    <cellStyle name="Berechnung 2 20" xfId="31131" hidden="1"/>
    <cellStyle name="Berechnung 2 20" xfId="31212" hidden="1"/>
    <cellStyle name="Berechnung 2 20" xfId="30866" hidden="1"/>
    <cellStyle name="Berechnung 2 20" xfId="31749" hidden="1"/>
    <cellStyle name="Berechnung 2 20" xfId="31859" hidden="1"/>
    <cellStyle name="Berechnung 2 20" xfId="31738" hidden="1"/>
    <cellStyle name="Berechnung 2 20" xfId="32373" hidden="1"/>
    <cellStyle name="Berechnung 2 20" xfId="32605" hidden="1"/>
    <cellStyle name="Berechnung 2 20" xfId="32686" hidden="1"/>
    <cellStyle name="Berechnung 2 20" xfId="30722" hidden="1"/>
    <cellStyle name="Berechnung 2 20" xfId="33201" hidden="1"/>
    <cellStyle name="Berechnung 2 20" xfId="33311" hidden="1"/>
    <cellStyle name="Berechnung 2 20" xfId="33190" hidden="1"/>
    <cellStyle name="Berechnung 2 20" xfId="33823" hidden="1"/>
    <cellStyle name="Berechnung 2 20" xfId="34055" hidden="1"/>
    <cellStyle name="Berechnung 2 20" xfId="34136" hidden="1"/>
    <cellStyle name="Berechnung 2 20" xfId="30888" hidden="1"/>
    <cellStyle name="Berechnung 2 20" xfId="34648" hidden="1"/>
    <cellStyle name="Berechnung 2 20" xfId="34758" hidden="1"/>
    <cellStyle name="Berechnung 2 20" xfId="34637" hidden="1"/>
    <cellStyle name="Berechnung 2 20" xfId="35265" hidden="1"/>
    <cellStyle name="Berechnung 2 20" xfId="35497" hidden="1"/>
    <cellStyle name="Berechnung 2 20" xfId="35578" hidden="1"/>
    <cellStyle name="Berechnung 2 20" xfId="35918" hidden="1"/>
    <cellStyle name="Berechnung 2 20" xfId="36244" hidden="1"/>
    <cellStyle name="Berechnung 2 20" xfId="36354" hidden="1"/>
    <cellStyle name="Berechnung 2 20" xfId="36233" hidden="1"/>
    <cellStyle name="Berechnung 2 20" xfId="36861" hidden="1"/>
    <cellStyle name="Berechnung 2 20" xfId="37093" hidden="1"/>
    <cellStyle name="Berechnung 2 20" xfId="37174" hidden="1"/>
    <cellStyle name="Berechnung 2 20" xfId="36003" hidden="1"/>
    <cellStyle name="Berechnung 2 20" xfId="37686" hidden="1"/>
    <cellStyle name="Berechnung 2 20" xfId="37796" hidden="1"/>
    <cellStyle name="Berechnung 2 20" xfId="37675" hidden="1"/>
    <cellStyle name="Berechnung 2 20" xfId="38303" hidden="1"/>
    <cellStyle name="Berechnung 2 20" xfId="38535" hidden="1"/>
    <cellStyle name="Berechnung 2 20" xfId="38616" hidden="1"/>
    <cellStyle name="Berechnung 2 20" xfId="38958" hidden="1"/>
    <cellStyle name="Berechnung 2 20" xfId="39226" hidden="1"/>
    <cellStyle name="Berechnung 2 20" xfId="39336" hidden="1"/>
    <cellStyle name="Berechnung 2 20" xfId="39215" hidden="1"/>
    <cellStyle name="Berechnung 2 20" xfId="39843" hidden="1"/>
    <cellStyle name="Berechnung 2 20" xfId="40075" hidden="1"/>
    <cellStyle name="Berechnung 2 20" xfId="40156" hidden="1"/>
    <cellStyle name="Berechnung 2 20" xfId="40494" hidden="1"/>
    <cellStyle name="Berechnung 2 20" xfId="40736" hidden="1"/>
    <cellStyle name="Berechnung 2 20" xfId="41134" hidden="1"/>
    <cellStyle name="Berechnung 2 20" xfId="41215" hidden="1"/>
    <cellStyle name="Berechnung 2 20" xfId="40869" hidden="1"/>
    <cellStyle name="Berechnung 2 20" xfId="41752" hidden="1"/>
    <cellStyle name="Berechnung 2 20" xfId="41862" hidden="1"/>
    <cellStyle name="Berechnung 2 20" xfId="41741" hidden="1"/>
    <cellStyle name="Berechnung 2 20" xfId="42376" hidden="1"/>
    <cellStyle name="Berechnung 2 20" xfId="42608" hidden="1"/>
    <cellStyle name="Berechnung 2 20" xfId="42689" hidden="1"/>
    <cellStyle name="Berechnung 2 20" xfId="40725" hidden="1"/>
    <cellStyle name="Berechnung 2 20" xfId="43204" hidden="1"/>
    <cellStyle name="Berechnung 2 20" xfId="43314" hidden="1"/>
    <cellStyle name="Berechnung 2 20" xfId="43193" hidden="1"/>
    <cellStyle name="Berechnung 2 20" xfId="43826" hidden="1"/>
    <cellStyle name="Berechnung 2 20" xfId="44058" hidden="1"/>
    <cellStyle name="Berechnung 2 20" xfId="44139" hidden="1"/>
    <cellStyle name="Berechnung 2 20" xfId="40891" hidden="1"/>
    <cellStyle name="Berechnung 2 20" xfId="44651" hidden="1"/>
    <cellStyle name="Berechnung 2 20" xfId="44761" hidden="1"/>
    <cellStyle name="Berechnung 2 20" xfId="44640" hidden="1"/>
    <cellStyle name="Berechnung 2 20" xfId="45268" hidden="1"/>
    <cellStyle name="Berechnung 2 20" xfId="45500" hidden="1"/>
    <cellStyle name="Berechnung 2 20" xfId="45581" hidden="1"/>
    <cellStyle name="Berechnung 2 20" xfId="45921" hidden="1"/>
    <cellStyle name="Berechnung 2 20" xfId="46247" hidden="1"/>
    <cellStyle name="Berechnung 2 20" xfId="46357" hidden="1"/>
    <cellStyle name="Berechnung 2 20" xfId="46236" hidden="1"/>
    <cellStyle name="Berechnung 2 20" xfId="46864" hidden="1"/>
    <cellStyle name="Berechnung 2 20" xfId="47096" hidden="1"/>
    <cellStyle name="Berechnung 2 20" xfId="47177" hidden="1"/>
    <cellStyle name="Berechnung 2 20" xfId="46006" hidden="1"/>
    <cellStyle name="Berechnung 2 20" xfId="47689" hidden="1"/>
    <cellStyle name="Berechnung 2 20" xfId="47799" hidden="1"/>
    <cellStyle name="Berechnung 2 20" xfId="47678" hidden="1"/>
    <cellStyle name="Berechnung 2 20" xfId="48306" hidden="1"/>
    <cellStyle name="Berechnung 2 20" xfId="48538" hidden="1"/>
    <cellStyle name="Berechnung 2 20" xfId="48619" hidden="1"/>
    <cellStyle name="Berechnung 2 20" xfId="48957" hidden="1"/>
    <cellStyle name="Berechnung 2 20" xfId="49208" hidden="1"/>
    <cellStyle name="Berechnung 2 20" xfId="49318" hidden="1"/>
    <cellStyle name="Berechnung 2 20" xfId="49197" hidden="1"/>
    <cellStyle name="Berechnung 2 20" xfId="49825" hidden="1"/>
    <cellStyle name="Berechnung 2 20" xfId="50057" hidden="1"/>
    <cellStyle name="Berechnung 2 20" xfId="50138" hidden="1"/>
    <cellStyle name="Berechnung 2 20" xfId="50476" hidden="1"/>
    <cellStyle name="Berechnung 2 20" xfId="50718" hidden="1"/>
    <cellStyle name="Berechnung 2 20" xfId="51116" hidden="1"/>
    <cellStyle name="Berechnung 2 20" xfId="51197" hidden="1"/>
    <cellStyle name="Berechnung 2 20" xfId="50851" hidden="1"/>
    <cellStyle name="Berechnung 2 20" xfId="51734" hidden="1"/>
    <cellStyle name="Berechnung 2 20" xfId="51844" hidden="1"/>
    <cellStyle name="Berechnung 2 20" xfId="51723" hidden="1"/>
    <cellStyle name="Berechnung 2 20" xfId="52358" hidden="1"/>
    <cellStyle name="Berechnung 2 20" xfId="52590" hidden="1"/>
    <cellStyle name="Berechnung 2 20" xfId="52671" hidden="1"/>
    <cellStyle name="Berechnung 2 20" xfId="50707" hidden="1"/>
    <cellStyle name="Berechnung 2 20" xfId="53186" hidden="1"/>
    <cellStyle name="Berechnung 2 20" xfId="53296" hidden="1"/>
    <cellStyle name="Berechnung 2 20" xfId="53175" hidden="1"/>
    <cellStyle name="Berechnung 2 20" xfId="53808" hidden="1"/>
    <cellStyle name="Berechnung 2 20" xfId="54040" hidden="1"/>
    <cellStyle name="Berechnung 2 20" xfId="54121" hidden="1"/>
    <cellStyle name="Berechnung 2 20" xfId="50873" hidden="1"/>
    <cellStyle name="Berechnung 2 20" xfId="54633" hidden="1"/>
    <cellStyle name="Berechnung 2 20" xfId="54743" hidden="1"/>
    <cellStyle name="Berechnung 2 20" xfId="54622" hidden="1"/>
    <cellStyle name="Berechnung 2 20" xfId="55250" hidden="1"/>
    <cellStyle name="Berechnung 2 20" xfId="55482" hidden="1"/>
    <cellStyle name="Berechnung 2 20" xfId="55563" hidden="1"/>
    <cellStyle name="Berechnung 2 20" xfId="55903" hidden="1"/>
    <cellStyle name="Berechnung 2 20" xfId="56229" hidden="1"/>
    <cellStyle name="Berechnung 2 20" xfId="56339" hidden="1"/>
    <cellStyle name="Berechnung 2 20" xfId="56218" hidden="1"/>
    <cellStyle name="Berechnung 2 20" xfId="56846" hidden="1"/>
    <cellStyle name="Berechnung 2 20" xfId="57078" hidden="1"/>
    <cellStyle name="Berechnung 2 20" xfId="57159" hidden="1"/>
    <cellStyle name="Berechnung 2 20" xfId="55988" hidden="1"/>
    <cellStyle name="Berechnung 2 20" xfId="57671" hidden="1"/>
    <cellStyle name="Berechnung 2 20" xfId="57781" hidden="1"/>
    <cellStyle name="Berechnung 2 20" xfId="57660" hidden="1"/>
    <cellStyle name="Berechnung 2 20" xfId="58288" hidden="1"/>
    <cellStyle name="Berechnung 2 20" xfId="58520" hidden="1"/>
    <cellStyle name="Berechnung 2 20" xfId="58601" hidden="1"/>
    <cellStyle name="Berechnung 2 21" xfId="159"/>
    <cellStyle name="Berechnung 2 22" xfId="160" hidden="1"/>
    <cellStyle name="Berechnung 2 22" xfId="18907" hidden="1"/>
    <cellStyle name="Berechnung 2 22" xfId="38959" hidden="1"/>
    <cellStyle name="Berechnung 2 3" xfId="161" hidden="1"/>
    <cellStyle name="Berechnung 2 3" xfId="18908" hidden="1"/>
    <cellStyle name="Berechnung 2 3" xfId="38960"/>
    <cellStyle name="Berechnung 2 4" xfId="162" hidden="1"/>
    <cellStyle name="Berechnung 2 4" xfId="18909"/>
    <cellStyle name="Berechnung 2 5" xfId="163"/>
    <cellStyle name="Berechnung 2 6" xfId="164" hidden="1"/>
    <cellStyle name="Berechnung 2 6" xfId="18910"/>
    <cellStyle name="Berechnung 2 7" xfId="165" hidden="1"/>
    <cellStyle name="Berechnung 2 7" xfId="18911"/>
    <cellStyle name="Berechnung 2 8" xfId="166" hidden="1"/>
    <cellStyle name="Berechnung 2 8" xfId="18912"/>
    <cellStyle name="Berechnung 2 9" xfId="167" hidden="1"/>
    <cellStyle name="Berechnung 2 9" xfId="18913"/>
    <cellStyle name="Berechnung 3" xfId="18680" hidden="1"/>
    <cellStyle name="Berechnung 3" xfId="18728"/>
    <cellStyle name="Berechnung 4" xfId="168" hidden="1"/>
    <cellStyle name="Berechnung 4" xfId="18794" hidden="1"/>
    <cellStyle name="Berechnung 4" xfId="18790" hidden="1"/>
    <cellStyle name="Berechnung 4" xfId="18805" hidden="1"/>
    <cellStyle name="Berechnung 4" xfId="18815" hidden="1"/>
    <cellStyle name="Berechnung 4" xfId="18809" hidden="1"/>
    <cellStyle name="Berechnung 4" xfId="18914" hidden="1"/>
    <cellStyle name="Berechnung 4" xfId="18695" hidden="1"/>
    <cellStyle name="Berechnung 4" xfId="19181" hidden="1"/>
    <cellStyle name="Berechnung 4" xfId="18870" hidden="1"/>
    <cellStyle name="Berechnung 4" xfId="18872" hidden="1"/>
    <cellStyle name="Berechnung 4" xfId="38961"/>
    <cellStyle name="Berechnung 5" xfId="18831"/>
    <cellStyle name="Calcul" xfId="18729"/>
    <cellStyle name="Calculation 2" xfId="474"/>
    <cellStyle name="Cellule liée" xfId="18730"/>
    <cellStyle name="Comma 2" xfId="169"/>
    <cellStyle name="Comma 2 2" xfId="170"/>
    <cellStyle name="Comma 2 3" xfId="171"/>
    <cellStyle name="Commentaire" xfId="18731"/>
    <cellStyle name="Commentaire 2" xfId="172"/>
    <cellStyle name="Commentaire 2 2" xfId="173"/>
    <cellStyle name="Commentaire 2 3" xfId="174"/>
    <cellStyle name="Eingabe" xfId="10" builtinId="20" customBuiltin="1"/>
    <cellStyle name="Eingabe 2" xfId="71"/>
    <cellStyle name="Eingabe 2 10" xfId="175" hidden="1"/>
    <cellStyle name="Eingabe 2 10" xfId="541" hidden="1"/>
    <cellStyle name="Eingabe 2 10" xfId="576" hidden="1"/>
    <cellStyle name="Eingabe 2 10" xfId="604" hidden="1"/>
    <cellStyle name="Eingabe 2 10" xfId="639" hidden="1"/>
    <cellStyle name="Eingabe 2 10" xfId="775" hidden="1"/>
    <cellStyle name="Eingabe 2 10" xfId="949" hidden="1"/>
    <cellStyle name="Eingabe 2 10" xfId="984" hidden="1"/>
    <cellStyle name="Eingabe 2 10" xfId="1012" hidden="1"/>
    <cellStyle name="Eingabe 2 10" xfId="1047" hidden="1"/>
    <cellStyle name="Eingabe 2 10" xfId="873" hidden="1"/>
    <cellStyle name="Eingabe 2 10" xfId="1096" hidden="1"/>
    <cellStyle name="Eingabe 2 10" xfId="1131" hidden="1"/>
    <cellStyle name="Eingabe 2 10" xfId="1159" hidden="1"/>
    <cellStyle name="Eingabe 2 10" xfId="1194" hidden="1"/>
    <cellStyle name="Eingabe 2 10" xfId="765" hidden="1"/>
    <cellStyle name="Eingabe 2 10" xfId="1237" hidden="1"/>
    <cellStyle name="Eingabe 2 10" xfId="1272" hidden="1"/>
    <cellStyle name="Eingabe 2 10" xfId="1300" hidden="1"/>
    <cellStyle name="Eingabe 2 10" xfId="1335" hidden="1"/>
    <cellStyle name="Eingabe 2 10" xfId="1382" hidden="1"/>
    <cellStyle name="Eingabe 2 10" xfId="1454" hidden="1"/>
    <cellStyle name="Eingabe 2 10" xfId="1489" hidden="1"/>
    <cellStyle name="Eingabe 2 10" xfId="1517" hidden="1"/>
    <cellStyle name="Eingabe 2 10" xfId="1552" hidden="1"/>
    <cellStyle name="Eingabe 2 10" xfId="1614" hidden="1"/>
    <cellStyle name="Eingabe 2 10" xfId="1746" hidden="1"/>
    <cellStyle name="Eingabe 2 10" xfId="1781" hidden="1"/>
    <cellStyle name="Eingabe 2 10" xfId="1809" hidden="1"/>
    <cellStyle name="Eingabe 2 10" xfId="1844" hidden="1"/>
    <cellStyle name="Eingabe 2 10" xfId="1693" hidden="1"/>
    <cellStyle name="Eingabe 2 10" xfId="1888" hidden="1"/>
    <cellStyle name="Eingabe 2 10" xfId="1923" hidden="1"/>
    <cellStyle name="Eingabe 2 10" xfId="1951" hidden="1"/>
    <cellStyle name="Eingabe 2 10" xfId="1986" hidden="1"/>
    <cellStyle name="Eingabe 2 10" xfId="2098" hidden="1"/>
    <cellStyle name="Eingabe 2 10" xfId="2419" hidden="1"/>
    <cellStyle name="Eingabe 2 10" xfId="2454" hidden="1"/>
    <cellStyle name="Eingabe 2 10" xfId="2482" hidden="1"/>
    <cellStyle name="Eingabe 2 10" xfId="2517" hidden="1"/>
    <cellStyle name="Eingabe 2 10" xfId="2645" hidden="1"/>
    <cellStyle name="Eingabe 2 10" xfId="2819" hidden="1"/>
    <cellStyle name="Eingabe 2 10" xfId="2854" hidden="1"/>
    <cellStyle name="Eingabe 2 10" xfId="2882" hidden="1"/>
    <cellStyle name="Eingabe 2 10" xfId="2917" hidden="1"/>
    <cellStyle name="Eingabe 2 10" xfId="2743" hidden="1"/>
    <cellStyle name="Eingabe 2 10" xfId="2966" hidden="1"/>
    <cellStyle name="Eingabe 2 10" xfId="3001" hidden="1"/>
    <cellStyle name="Eingabe 2 10" xfId="3029" hidden="1"/>
    <cellStyle name="Eingabe 2 10" xfId="3064" hidden="1"/>
    <cellStyle name="Eingabe 2 10" xfId="2635" hidden="1"/>
    <cellStyle name="Eingabe 2 10" xfId="3107" hidden="1"/>
    <cellStyle name="Eingabe 2 10" xfId="3142" hidden="1"/>
    <cellStyle name="Eingabe 2 10" xfId="3170" hidden="1"/>
    <cellStyle name="Eingabe 2 10" xfId="3205" hidden="1"/>
    <cellStyle name="Eingabe 2 10" xfId="3252" hidden="1"/>
    <cellStyle name="Eingabe 2 10" xfId="3324" hidden="1"/>
    <cellStyle name="Eingabe 2 10" xfId="3359" hidden="1"/>
    <cellStyle name="Eingabe 2 10" xfId="3387" hidden="1"/>
    <cellStyle name="Eingabe 2 10" xfId="3422" hidden="1"/>
    <cellStyle name="Eingabe 2 10" xfId="3484" hidden="1"/>
    <cellStyle name="Eingabe 2 10" xfId="3616" hidden="1"/>
    <cellStyle name="Eingabe 2 10" xfId="3651" hidden="1"/>
    <cellStyle name="Eingabe 2 10" xfId="3679" hidden="1"/>
    <cellStyle name="Eingabe 2 10" xfId="3714" hidden="1"/>
    <cellStyle name="Eingabe 2 10" xfId="3563" hidden="1"/>
    <cellStyle name="Eingabe 2 10" xfId="3758" hidden="1"/>
    <cellStyle name="Eingabe 2 10" xfId="3793" hidden="1"/>
    <cellStyle name="Eingabe 2 10" xfId="3821" hidden="1"/>
    <cellStyle name="Eingabe 2 10" xfId="3856" hidden="1"/>
    <cellStyle name="Eingabe 2 10" xfId="2229" hidden="1"/>
    <cellStyle name="Eingabe 2 10" xfId="3925" hidden="1"/>
    <cellStyle name="Eingabe 2 10" xfId="3960" hidden="1"/>
    <cellStyle name="Eingabe 2 10" xfId="3988" hidden="1"/>
    <cellStyle name="Eingabe 2 10" xfId="4023" hidden="1"/>
    <cellStyle name="Eingabe 2 10" xfId="4151" hidden="1"/>
    <cellStyle name="Eingabe 2 10" xfId="4325" hidden="1"/>
    <cellStyle name="Eingabe 2 10" xfId="4360" hidden="1"/>
    <cellStyle name="Eingabe 2 10" xfId="4388" hidden="1"/>
    <cellStyle name="Eingabe 2 10" xfId="4423" hidden="1"/>
    <cellStyle name="Eingabe 2 10" xfId="4249" hidden="1"/>
    <cellStyle name="Eingabe 2 10" xfId="4472" hidden="1"/>
    <cellStyle name="Eingabe 2 10" xfId="4507" hidden="1"/>
    <cellStyle name="Eingabe 2 10" xfId="4535" hidden="1"/>
    <cellStyle name="Eingabe 2 10" xfId="4570" hidden="1"/>
    <cellStyle name="Eingabe 2 10" xfId="4141" hidden="1"/>
    <cellStyle name="Eingabe 2 10" xfId="4613" hidden="1"/>
    <cellStyle name="Eingabe 2 10" xfId="4648" hidden="1"/>
    <cellStyle name="Eingabe 2 10" xfId="4676" hidden="1"/>
    <cellStyle name="Eingabe 2 10" xfId="4711" hidden="1"/>
    <cellStyle name="Eingabe 2 10" xfId="4758" hidden="1"/>
    <cellStyle name="Eingabe 2 10" xfId="4830" hidden="1"/>
    <cellStyle name="Eingabe 2 10" xfId="4865" hidden="1"/>
    <cellStyle name="Eingabe 2 10" xfId="4893" hidden="1"/>
    <cellStyle name="Eingabe 2 10" xfId="4928" hidden="1"/>
    <cellStyle name="Eingabe 2 10" xfId="4990" hidden="1"/>
    <cellStyle name="Eingabe 2 10" xfId="5122" hidden="1"/>
    <cellStyle name="Eingabe 2 10" xfId="5157" hidden="1"/>
    <cellStyle name="Eingabe 2 10" xfId="5185" hidden="1"/>
    <cellStyle name="Eingabe 2 10" xfId="5220" hidden="1"/>
    <cellStyle name="Eingabe 2 10" xfId="5069" hidden="1"/>
    <cellStyle name="Eingabe 2 10" xfId="5264" hidden="1"/>
    <cellStyle name="Eingabe 2 10" xfId="5299" hidden="1"/>
    <cellStyle name="Eingabe 2 10" xfId="5327" hidden="1"/>
    <cellStyle name="Eingabe 2 10" xfId="5362" hidden="1"/>
    <cellStyle name="Eingabe 2 10" xfId="2086" hidden="1"/>
    <cellStyle name="Eingabe 2 10" xfId="5430" hidden="1"/>
    <cellStyle name="Eingabe 2 10" xfId="5465" hidden="1"/>
    <cellStyle name="Eingabe 2 10" xfId="5493" hidden="1"/>
    <cellStyle name="Eingabe 2 10" xfId="5528" hidden="1"/>
    <cellStyle name="Eingabe 2 10" xfId="5655" hidden="1"/>
    <cellStyle name="Eingabe 2 10" xfId="5829" hidden="1"/>
    <cellStyle name="Eingabe 2 10" xfId="5864" hidden="1"/>
    <cellStyle name="Eingabe 2 10" xfId="5892" hidden="1"/>
    <cellStyle name="Eingabe 2 10" xfId="5927" hidden="1"/>
    <cellStyle name="Eingabe 2 10" xfId="5753" hidden="1"/>
    <cellStyle name="Eingabe 2 10" xfId="5976" hidden="1"/>
    <cellStyle name="Eingabe 2 10" xfId="6011" hidden="1"/>
    <cellStyle name="Eingabe 2 10" xfId="6039" hidden="1"/>
    <cellStyle name="Eingabe 2 10" xfId="6074" hidden="1"/>
    <cellStyle name="Eingabe 2 10" xfId="5645" hidden="1"/>
    <cellStyle name="Eingabe 2 10" xfId="6117" hidden="1"/>
    <cellStyle name="Eingabe 2 10" xfId="6152" hidden="1"/>
    <cellStyle name="Eingabe 2 10" xfId="6180" hidden="1"/>
    <cellStyle name="Eingabe 2 10" xfId="6215" hidden="1"/>
    <cellStyle name="Eingabe 2 10" xfId="6262" hidden="1"/>
    <cellStyle name="Eingabe 2 10" xfId="6334" hidden="1"/>
    <cellStyle name="Eingabe 2 10" xfId="6369" hidden="1"/>
    <cellStyle name="Eingabe 2 10" xfId="6397" hidden="1"/>
    <cellStyle name="Eingabe 2 10" xfId="6432" hidden="1"/>
    <cellStyle name="Eingabe 2 10" xfId="6494" hidden="1"/>
    <cellStyle name="Eingabe 2 10" xfId="6626" hidden="1"/>
    <cellStyle name="Eingabe 2 10" xfId="6661" hidden="1"/>
    <cellStyle name="Eingabe 2 10" xfId="6689" hidden="1"/>
    <cellStyle name="Eingabe 2 10" xfId="6724" hidden="1"/>
    <cellStyle name="Eingabe 2 10" xfId="6573" hidden="1"/>
    <cellStyle name="Eingabe 2 10" xfId="6768" hidden="1"/>
    <cellStyle name="Eingabe 2 10" xfId="6803" hidden="1"/>
    <cellStyle name="Eingabe 2 10" xfId="6831" hidden="1"/>
    <cellStyle name="Eingabe 2 10" xfId="6866" hidden="1"/>
    <cellStyle name="Eingabe 2 10" xfId="2240" hidden="1"/>
    <cellStyle name="Eingabe 2 10" xfId="6932" hidden="1"/>
    <cellStyle name="Eingabe 2 10" xfId="6967" hidden="1"/>
    <cellStyle name="Eingabe 2 10" xfId="6995" hidden="1"/>
    <cellStyle name="Eingabe 2 10" xfId="7030" hidden="1"/>
    <cellStyle name="Eingabe 2 10" xfId="7153" hidden="1"/>
    <cellStyle name="Eingabe 2 10" xfId="7327" hidden="1"/>
    <cellStyle name="Eingabe 2 10" xfId="7362" hidden="1"/>
    <cellStyle name="Eingabe 2 10" xfId="7390" hidden="1"/>
    <cellStyle name="Eingabe 2 10" xfId="7425" hidden="1"/>
    <cellStyle name="Eingabe 2 10" xfId="7251" hidden="1"/>
    <cellStyle name="Eingabe 2 10" xfId="7474" hidden="1"/>
    <cellStyle name="Eingabe 2 10" xfId="7509" hidden="1"/>
    <cellStyle name="Eingabe 2 10" xfId="7537" hidden="1"/>
    <cellStyle name="Eingabe 2 10" xfId="7572" hidden="1"/>
    <cellStyle name="Eingabe 2 10" xfId="7143" hidden="1"/>
    <cellStyle name="Eingabe 2 10" xfId="7615" hidden="1"/>
    <cellStyle name="Eingabe 2 10" xfId="7650" hidden="1"/>
    <cellStyle name="Eingabe 2 10" xfId="7678" hidden="1"/>
    <cellStyle name="Eingabe 2 10" xfId="7713" hidden="1"/>
    <cellStyle name="Eingabe 2 10" xfId="7760" hidden="1"/>
    <cellStyle name="Eingabe 2 10" xfId="7832" hidden="1"/>
    <cellStyle name="Eingabe 2 10" xfId="7867" hidden="1"/>
    <cellStyle name="Eingabe 2 10" xfId="7895" hidden="1"/>
    <cellStyle name="Eingabe 2 10" xfId="7930" hidden="1"/>
    <cellStyle name="Eingabe 2 10" xfId="7992" hidden="1"/>
    <cellStyle name="Eingabe 2 10" xfId="8124" hidden="1"/>
    <cellStyle name="Eingabe 2 10" xfId="8159" hidden="1"/>
    <cellStyle name="Eingabe 2 10" xfId="8187" hidden="1"/>
    <cellStyle name="Eingabe 2 10" xfId="8222" hidden="1"/>
    <cellStyle name="Eingabe 2 10" xfId="8071" hidden="1"/>
    <cellStyle name="Eingabe 2 10" xfId="8266" hidden="1"/>
    <cellStyle name="Eingabe 2 10" xfId="8301" hidden="1"/>
    <cellStyle name="Eingabe 2 10" xfId="8329" hidden="1"/>
    <cellStyle name="Eingabe 2 10" xfId="8364" hidden="1"/>
    <cellStyle name="Eingabe 2 10" xfId="2067" hidden="1"/>
    <cellStyle name="Eingabe 2 10" xfId="8427" hidden="1"/>
    <cellStyle name="Eingabe 2 10" xfId="8462" hidden="1"/>
    <cellStyle name="Eingabe 2 10" xfId="8490" hidden="1"/>
    <cellStyle name="Eingabe 2 10" xfId="8525" hidden="1"/>
    <cellStyle name="Eingabe 2 10" xfId="8646" hidden="1"/>
    <cellStyle name="Eingabe 2 10" xfId="8820" hidden="1"/>
    <cellStyle name="Eingabe 2 10" xfId="8855" hidden="1"/>
    <cellStyle name="Eingabe 2 10" xfId="8883" hidden="1"/>
    <cellStyle name="Eingabe 2 10" xfId="8918" hidden="1"/>
    <cellStyle name="Eingabe 2 10" xfId="8744" hidden="1"/>
    <cellStyle name="Eingabe 2 10" xfId="8967" hidden="1"/>
    <cellStyle name="Eingabe 2 10" xfId="9002" hidden="1"/>
    <cellStyle name="Eingabe 2 10" xfId="9030" hidden="1"/>
    <cellStyle name="Eingabe 2 10" xfId="9065" hidden="1"/>
    <cellStyle name="Eingabe 2 10" xfId="8636" hidden="1"/>
    <cellStyle name="Eingabe 2 10" xfId="9108" hidden="1"/>
    <cellStyle name="Eingabe 2 10" xfId="9143" hidden="1"/>
    <cellStyle name="Eingabe 2 10" xfId="9171" hidden="1"/>
    <cellStyle name="Eingabe 2 10" xfId="9206" hidden="1"/>
    <cellStyle name="Eingabe 2 10" xfId="9253" hidden="1"/>
    <cellStyle name="Eingabe 2 10" xfId="9325" hidden="1"/>
    <cellStyle name="Eingabe 2 10" xfId="9360" hidden="1"/>
    <cellStyle name="Eingabe 2 10" xfId="9388" hidden="1"/>
    <cellStyle name="Eingabe 2 10" xfId="9423" hidden="1"/>
    <cellStyle name="Eingabe 2 10" xfId="9485" hidden="1"/>
    <cellStyle name="Eingabe 2 10" xfId="9617" hidden="1"/>
    <cellStyle name="Eingabe 2 10" xfId="9652" hidden="1"/>
    <cellStyle name="Eingabe 2 10" xfId="9680" hidden="1"/>
    <cellStyle name="Eingabe 2 10" xfId="9715" hidden="1"/>
    <cellStyle name="Eingabe 2 10" xfId="9564" hidden="1"/>
    <cellStyle name="Eingabe 2 10" xfId="9759" hidden="1"/>
    <cellStyle name="Eingabe 2 10" xfId="9794" hidden="1"/>
    <cellStyle name="Eingabe 2 10" xfId="9822" hidden="1"/>
    <cellStyle name="Eingabe 2 10" xfId="9857" hidden="1"/>
    <cellStyle name="Eingabe 2 10" xfId="2368" hidden="1"/>
    <cellStyle name="Eingabe 2 10" xfId="9918" hidden="1"/>
    <cellStyle name="Eingabe 2 10" xfId="9953" hidden="1"/>
    <cellStyle name="Eingabe 2 10" xfId="9981" hidden="1"/>
    <cellStyle name="Eingabe 2 10" xfId="10016" hidden="1"/>
    <cellStyle name="Eingabe 2 10" xfId="10132" hidden="1"/>
    <cellStyle name="Eingabe 2 10" xfId="10306" hidden="1"/>
    <cellStyle name="Eingabe 2 10" xfId="10341" hidden="1"/>
    <cellStyle name="Eingabe 2 10" xfId="10369" hidden="1"/>
    <cellStyle name="Eingabe 2 10" xfId="10404" hidden="1"/>
    <cellStyle name="Eingabe 2 10" xfId="10230" hidden="1"/>
    <cellStyle name="Eingabe 2 10" xfId="10453" hidden="1"/>
    <cellStyle name="Eingabe 2 10" xfId="10488" hidden="1"/>
    <cellStyle name="Eingabe 2 10" xfId="10516" hidden="1"/>
    <cellStyle name="Eingabe 2 10" xfId="10551" hidden="1"/>
    <cellStyle name="Eingabe 2 10" xfId="10122" hidden="1"/>
    <cellStyle name="Eingabe 2 10" xfId="10594" hidden="1"/>
    <cellStyle name="Eingabe 2 10" xfId="10629" hidden="1"/>
    <cellStyle name="Eingabe 2 10" xfId="10657" hidden="1"/>
    <cellStyle name="Eingabe 2 10" xfId="10692" hidden="1"/>
    <cellStyle name="Eingabe 2 10" xfId="10739" hidden="1"/>
    <cellStyle name="Eingabe 2 10" xfId="10811" hidden="1"/>
    <cellStyle name="Eingabe 2 10" xfId="10846" hidden="1"/>
    <cellStyle name="Eingabe 2 10" xfId="10874" hidden="1"/>
    <cellStyle name="Eingabe 2 10" xfId="10909" hidden="1"/>
    <cellStyle name="Eingabe 2 10" xfId="10971" hidden="1"/>
    <cellStyle name="Eingabe 2 10" xfId="11103" hidden="1"/>
    <cellStyle name="Eingabe 2 10" xfId="11138" hidden="1"/>
    <cellStyle name="Eingabe 2 10" xfId="11166" hidden="1"/>
    <cellStyle name="Eingabe 2 10" xfId="11201" hidden="1"/>
    <cellStyle name="Eingabe 2 10" xfId="11050" hidden="1"/>
    <cellStyle name="Eingabe 2 10" xfId="11245" hidden="1"/>
    <cellStyle name="Eingabe 2 10" xfId="11280" hidden="1"/>
    <cellStyle name="Eingabe 2 10" xfId="11308" hidden="1"/>
    <cellStyle name="Eingabe 2 10" xfId="11343" hidden="1"/>
    <cellStyle name="Eingabe 2 10" xfId="2016" hidden="1"/>
    <cellStyle name="Eingabe 2 10" xfId="11401" hidden="1"/>
    <cellStyle name="Eingabe 2 10" xfId="11436" hidden="1"/>
    <cellStyle name="Eingabe 2 10" xfId="11464" hidden="1"/>
    <cellStyle name="Eingabe 2 10" xfId="11499" hidden="1"/>
    <cellStyle name="Eingabe 2 10" xfId="11612" hidden="1"/>
    <cellStyle name="Eingabe 2 10" xfId="11786" hidden="1"/>
    <cellStyle name="Eingabe 2 10" xfId="11821" hidden="1"/>
    <cellStyle name="Eingabe 2 10" xfId="11849" hidden="1"/>
    <cellStyle name="Eingabe 2 10" xfId="11884" hidden="1"/>
    <cellStyle name="Eingabe 2 10" xfId="11710" hidden="1"/>
    <cellStyle name="Eingabe 2 10" xfId="11933" hidden="1"/>
    <cellStyle name="Eingabe 2 10" xfId="11968" hidden="1"/>
    <cellStyle name="Eingabe 2 10" xfId="11996" hidden="1"/>
    <cellStyle name="Eingabe 2 10" xfId="12031" hidden="1"/>
    <cellStyle name="Eingabe 2 10" xfId="11602" hidden="1"/>
    <cellStyle name="Eingabe 2 10" xfId="12074" hidden="1"/>
    <cellStyle name="Eingabe 2 10" xfId="12109" hidden="1"/>
    <cellStyle name="Eingabe 2 10" xfId="12137" hidden="1"/>
    <cellStyle name="Eingabe 2 10" xfId="12172" hidden="1"/>
    <cellStyle name="Eingabe 2 10" xfId="12219" hidden="1"/>
    <cellStyle name="Eingabe 2 10" xfId="12291" hidden="1"/>
    <cellStyle name="Eingabe 2 10" xfId="12326" hidden="1"/>
    <cellStyle name="Eingabe 2 10" xfId="12354" hidden="1"/>
    <cellStyle name="Eingabe 2 10" xfId="12389" hidden="1"/>
    <cellStyle name="Eingabe 2 10" xfId="12451" hidden="1"/>
    <cellStyle name="Eingabe 2 10" xfId="12583" hidden="1"/>
    <cellStyle name="Eingabe 2 10" xfId="12618" hidden="1"/>
    <cellStyle name="Eingabe 2 10" xfId="12646" hidden="1"/>
    <cellStyle name="Eingabe 2 10" xfId="12681" hidden="1"/>
    <cellStyle name="Eingabe 2 10" xfId="12530" hidden="1"/>
    <cellStyle name="Eingabe 2 10" xfId="12725" hidden="1"/>
    <cellStyle name="Eingabe 2 10" xfId="12760" hidden="1"/>
    <cellStyle name="Eingabe 2 10" xfId="12788" hidden="1"/>
    <cellStyle name="Eingabe 2 10" xfId="12823" hidden="1"/>
    <cellStyle name="Eingabe 2 10" xfId="2260" hidden="1"/>
    <cellStyle name="Eingabe 2 10" xfId="12880" hidden="1"/>
    <cellStyle name="Eingabe 2 10" xfId="12915" hidden="1"/>
    <cellStyle name="Eingabe 2 10" xfId="12943" hidden="1"/>
    <cellStyle name="Eingabe 2 10" xfId="12978" hidden="1"/>
    <cellStyle name="Eingabe 2 10" xfId="13083" hidden="1"/>
    <cellStyle name="Eingabe 2 10" xfId="13257" hidden="1"/>
    <cellStyle name="Eingabe 2 10" xfId="13292" hidden="1"/>
    <cellStyle name="Eingabe 2 10" xfId="13320" hidden="1"/>
    <cellStyle name="Eingabe 2 10" xfId="13355" hidden="1"/>
    <cellStyle name="Eingabe 2 10" xfId="13181" hidden="1"/>
    <cellStyle name="Eingabe 2 10" xfId="13404" hidden="1"/>
    <cellStyle name="Eingabe 2 10" xfId="13439" hidden="1"/>
    <cellStyle name="Eingabe 2 10" xfId="13467" hidden="1"/>
    <cellStyle name="Eingabe 2 10" xfId="13502" hidden="1"/>
    <cellStyle name="Eingabe 2 10" xfId="13073" hidden="1"/>
    <cellStyle name="Eingabe 2 10" xfId="13545" hidden="1"/>
    <cellStyle name="Eingabe 2 10" xfId="13580" hidden="1"/>
    <cellStyle name="Eingabe 2 10" xfId="13608" hidden="1"/>
    <cellStyle name="Eingabe 2 10" xfId="13643" hidden="1"/>
    <cellStyle name="Eingabe 2 10" xfId="13690" hidden="1"/>
    <cellStyle name="Eingabe 2 10" xfId="13762" hidden="1"/>
    <cellStyle name="Eingabe 2 10" xfId="13797" hidden="1"/>
    <cellStyle name="Eingabe 2 10" xfId="13825" hidden="1"/>
    <cellStyle name="Eingabe 2 10" xfId="13860" hidden="1"/>
    <cellStyle name="Eingabe 2 10" xfId="13922" hidden="1"/>
    <cellStyle name="Eingabe 2 10" xfId="14054" hidden="1"/>
    <cellStyle name="Eingabe 2 10" xfId="14089" hidden="1"/>
    <cellStyle name="Eingabe 2 10" xfId="14117" hidden="1"/>
    <cellStyle name="Eingabe 2 10" xfId="14152" hidden="1"/>
    <cellStyle name="Eingabe 2 10" xfId="14001" hidden="1"/>
    <cellStyle name="Eingabe 2 10" xfId="14196" hidden="1"/>
    <cellStyle name="Eingabe 2 10" xfId="14231" hidden="1"/>
    <cellStyle name="Eingabe 2 10" xfId="14259" hidden="1"/>
    <cellStyle name="Eingabe 2 10" xfId="14294" hidden="1"/>
    <cellStyle name="Eingabe 2 10" xfId="2576" hidden="1"/>
    <cellStyle name="Eingabe 2 10" xfId="14347" hidden="1"/>
    <cellStyle name="Eingabe 2 10" xfId="14382" hidden="1"/>
    <cellStyle name="Eingabe 2 10" xfId="14410" hidden="1"/>
    <cellStyle name="Eingabe 2 10" xfId="14445" hidden="1"/>
    <cellStyle name="Eingabe 2 10" xfId="14545" hidden="1"/>
    <cellStyle name="Eingabe 2 10" xfId="14719" hidden="1"/>
    <cellStyle name="Eingabe 2 10" xfId="14754" hidden="1"/>
    <cellStyle name="Eingabe 2 10" xfId="14782" hidden="1"/>
    <cellStyle name="Eingabe 2 10" xfId="14817" hidden="1"/>
    <cellStyle name="Eingabe 2 10" xfId="14643" hidden="1"/>
    <cellStyle name="Eingabe 2 10" xfId="14866" hidden="1"/>
    <cellStyle name="Eingabe 2 10" xfId="14901" hidden="1"/>
    <cellStyle name="Eingabe 2 10" xfId="14929" hidden="1"/>
    <cellStyle name="Eingabe 2 10" xfId="14964" hidden="1"/>
    <cellStyle name="Eingabe 2 10" xfId="14535" hidden="1"/>
    <cellStyle name="Eingabe 2 10" xfId="15007" hidden="1"/>
    <cellStyle name="Eingabe 2 10" xfId="15042" hidden="1"/>
    <cellStyle name="Eingabe 2 10" xfId="15070" hidden="1"/>
    <cellStyle name="Eingabe 2 10" xfId="15105" hidden="1"/>
    <cellStyle name="Eingabe 2 10" xfId="15152" hidden="1"/>
    <cellStyle name="Eingabe 2 10" xfId="15224" hidden="1"/>
    <cellStyle name="Eingabe 2 10" xfId="15259" hidden="1"/>
    <cellStyle name="Eingabe 2 10" xfId="15287" hidden="1"/>
    <cellStyle name="Eingabe 2 10" xfId="15322" hidden="1"/>
    <cellStyle name="Eingabe 2 10" xfId="15384" hidden="1"/>
    <cellStyle name="Eingabe 2 10" xfId="15516" hidden="1"/>
    <cellStyle name="Eingabe 2 10" xfId="15551" hidden="1"/>
    <cellStyle name="Eingabe 2 10" xfId="15579" hidden="1"/>
    <cellStyle name="Eingabe 2 10" xfId="15614" hidden="1"/>
    <cellStyle name="Eingabe 2 10" xfId="15463" hidden="1"/>
    <cellStyle name="Eingabe 2 10" xfId="15658" hidden="1"/>
    <cellStyle name="Eingabe 2 10" xfId="15693" hidden="1"/>
    <cellStyle name="Eingabe 2 10" xfId="15721" hidden="1"/>
    <cellStyle name="Eingabe 2 10" xfId="15756" hidden="1"/>
    <cellStyle name="Eingabe 2 10" xfId="4082" hidden="1"/>
    <cellStyle name="Eingabe 2 10" xfId="15809" hidden="1"/>
    <cellStyle name="Eingabe 2 10" xfId="15844" hidden="1"/>
    <cellStyle name="Eingabe 2 10" xfId="15872" hidden="1"/>
    <cellStyle name="Eingabe 2 10" xfId="15907" hidden="1"/>
    <cellStyle name="Eingabe 2 10" xfId="16001" hidden="1"/>
    <cellStyle name="Eingabe 2 10" xfId="16175" hidden="1"/>
    <cellStyle name="Eingabe 2 10" xfId="16210" hidden="1"/>
    <cellStyle name="Eingabe 2 10" xfId="16238" hidden="1"/>
    <cellStyle name="Eingabe 2 10" xfId="16273" hidden="1"/>
    <cellStyle name="Eingabe 2 10" xfId="16099" hidden="1"/>
    <cellStyle name="Eingabe 2 10" xfId="16322" hidden="1"/>
    <cellStyle name="Eingabe 2 10" xfId="16357" hidden="1"/>
    <cellStyle name="Eingabe 2 10" xfId="16385" hidden="1"/>
    <cellStyle name="Eingabe 2 10" xfId="16420" hidden="1"/>
    <cellStyle name="Eingabe 2 10" xfId="15991" hidden="1"/>
    <cellStyle name="Eingabe 2 10" xfId="16463" hidden="1"/>
    <cellStyle name="Eingabe 2 10" xfId="16498" hidden="1"/>
    <cellStyle name="Eingabe 2 10" xfId="16526" hidden="1"/>
    <cellStyle name="Eingabe 2 10" xfId="16561" hidden="1"/>
    <cellStyle name="Eingabe 2 10" xfId="16608" hidden="1"/>
    <cellStyle name="Eingabe 2 10" xfId="16680" hidden="1"/>
    <cellStyle name="Eingabe 2 10" xfId="16715" hidden="1"/>
    <cellStyle name="Eingabe 2 10" xfId="16743" hidden="1"/>
    <cellStyle name="Eingabe 2 10" xfId="16778" hidden="1"/>
    <cellStyle name="Eingabe 2 10" xfId="16840" hidden="1"/>
    <cellStyle name="Eingabe 2 10" xfId="16972" hidden="1"/>
    <cellStyle name="Eingabe 2 10" xfId="17007" hidden="1"/>
    <cellStyle name="Eingabe 2 10" xfId="17035" hidden="1"/>
    <cellStyle name="Eingabe 2 10" xfId="17070" hidden="1"/>
    <cellStyle name="Eingabe 2 10" xfId="16919" hidden="1"/>
    <cellStyle name="Eingabe 2 10" xfId="17114" hidden="1"/>
    <cellStyle name="Eingabe 2 10" xfId="17149" hidden="1"/>
    <cellStyle name="Eingabe 2 10" xfId="17177" hidden="1"/>
    <cellStyle name="Eingabe 2 10" xfId="17212" hidden="1"/>
    <cellStyle name="Eingabe 2 10" xfId="5586" hidden="1"/>
    <cellStyle name="Eingabe 2 10" xfId="17254" hidden="1"/>
    <cellStyle name="Eingabe 2 10" xfId="17289" hidden="1"/>
    <cellStyle name="Eingabe 2 10" xfId="17317" hidden="1"/>
    <cellStyle name="Eingabe 2 10" xfId="17352" hidden="1"/>
    <cellStyle name="Eingabe 2 10" xfId="17443" hidden="1"/>
    <cellStyle name="Eingabe 2 10" xfId="17617" hidden="1"/>
    <cellStyle name="Eingabe 2 10" xfId="17652" hidden="1"/>
    <cellStyle name="Eingabe 2 10" xfId="17680" hidden="1"/>
    <cellStyle name="Eingabe 2 10" xfId="17715" hidden="1"/>
    <cellStyle name="Eingabe 2 10" xfId="17541" hidden="1"/>
    <cellStyle name="Eingabe 2 10" xfId="17764" hidden="1"/>
    <cellStyle name="Eingabe 2 10" xfId="17799" hidden="1"/>
    <cellStyle name="Eingabe 2 10" xfId="17827" hidden="1"/>
    <cellStyle name="Eingabe 2 10" xfId="17862" hidden="1"/>
    <cellStyle name="Eingabe 2 10" xfId="17433" hidden="1"/>
    <cellStyle name="Eingabe 2 10" xfId="17905" hidden="1"/>
    <cellStyle name="Eingabe 2 10" xfId="17940" hidden="1"/>
    <cellStyle name="Eingabe 2 10" xfId="17968" hidden="1"/>
    <cellStyle name="Eingabe 2 10" xfId="18003" hidden="1"/>
    <cellStyle name="Eingabe 2 10" xfId="18050" hidden="1"/>
    <cellStyle name="Eingabe 2 10" xfId="18122" hidden="1"/>
    <cellStyle name="Eingabe 2 10" xfId="18157" hidden="1"/>
    <cellStyle name="Eingabe 2 10" xfId="18185" hidden="1"/>
    <cellStyle name="Eingabe 2 10" xfId="18220" hidden="1"/>
    <cellStyle name="Eingabe 2 10" xfId="18282" hidden="1"/>
    <cellStyle name="Eingabe 2 10" xfId="18414" hidden="1"/>
    <cellStyle name="Eingabe 2 10" xfId="18449" hidden="1"/>
    <cellStyle name="Eingabe 2 10" xfId="18477" hidden="1"/>
    <cellStyle name="Eingabe 2 10" xfId="18512" hidden="1"/>
    <cellStyle name="Eingabe 2 10" xfId="18361" hidden="1"/>
    <cellStyle name="Eingabe 2 10" xfId="18556" hidden="1"/>
    <cellStyle name="Eingabe 2 10" xfId="18591" hidden="1"/>
    <cellStyle name="Eingabe 2 10" xfId="18619" hidden="1"/>
    <cellStyle name="Eingabe 2 10" xfId="18654" hidden="1"/>
    <cellStyle name="Eingabe 2 10" xfId="18915" hidden="1"/>
    <cellStyle name="Eingabe 2 10" xfId="19054" hidden="1"/>
    <cellStyle name="Eingabe 2 10" xfId="19089" hidden="1"/>
    <cellStyle name="Eingabe 2 10" xfId="19117" hidden="1"/>
    <cellStyle name="Eingabe 2 10" xfId="19152" hidden="1"/>
    <cellStyle name="Eingabe 2 10" xfId="19250" hidden="1"/>
    <cellStyle name="Eingabe 2 10" xfId="19424" hidden="1"/>
    <cellStyle name="Eingabe 2 10" xfId="19459" hidden="1"/>
    <cellStyle name="Eingabe 2 10" xfId="19487" hidden="1"/>
    <cellStyle name="Eingabe 2 10" xfId="19522" hidden="1"/>
    <cellStyle name="Eingabe 2 10" xfId="19348" hidden="1"/>
    <cellStyle name="Eingabe 2 10" xfId="19571" hidden="1"/>
    <cellStyle name="Eingabe 2 10" xfId="19606" hidden="1"/>
    <cellStyle name="Eingabe 2 10" xfId="19634" hidden="1"/>
    <cellStyle name="Eingabe 2 10" xfId="19669" hidden="1"/>
    <cellStyle name="Eingabe 2 10" xfId="19240" hidden="1"/>
    <cellStyle name="Eingabe 2 10" xfId="19712" hidden="1"/>
    <cellStyle name="Eingabe 2 10" xfId="19747" hidden="1"/>
    <cellStyle name="Eingabe 2 10" xfId="19775" hidden="1"/>
    <cellStyle name="Eingabe 2 10" xfId="19810" hidden="1"/>
    <cellStyle name="Eingabe 2 10" xfId="19857" hidden="1"/>
    <cellStyle name="Eingabe 2 10" xfId="19929" hidden="1"/>
    <cellStyle name="Eingabe 2 10" xfId="19964" hidden="1"/>
    <cellStyle name="Eingabe 2 10" xfId="19992" hidden="1"/>
    <cellStyle name="Eingabe 2 10" xfId="20027" hidden="1"/>
    <cellStyle name="Eingabe 2 10" xfId="20089" hidden="1"/>
    <cellStyle name="Eingabe 2 10" xfId="20221" hidden="1"/>
    <cellStyle name="Eingabe 2 10" xfId="20256" hidden="1"/>
    <cellStyle name="Eingabe 2 10" xfId="20284" hidden="1"/>
    <cellStyle name="Eingabe 2 10" xfId="20319" hidden="1"/>
    <cellStyle name="Eingabe 2 10" xfId="20168" hidden="1"/>
    <cellStyle name="Eingabe 2 10" xfId="20363" hidden="1"/>
    <cellStyle name="Eingabe 2 10" xfId="20398" hidden="1"/>
    <cellStyle name="Eingabe 2 10" xfId="20426" hidden="1"/>
    <cellStyle name="Eingabe 2 10" xfId="20461" hidden="1"/>
    <cellStyle name="Eingabe 2 10" xfId="20508" hidden="1"/>
    <cellStyle name="Eingabe 2 10" xfId="20580" hidden="1"/>
    <cellStyle name="Eingabe 2 10" xfId="20615" hidden="1"/>
    <cellStyle name="Eingabe 2 10" xfId="20643" hidden="1"/>
    <cellStyle name="Eingabe 2 10" xfId="20678" hidden="1"/>
    <cellStyle name="Eingabe 2 10" xfId="20758" hidden="1"/>
    <cellStyle name="Eingabe 2 10" xfId="20971" hidden="1"/>
    <cellStyle name="Eingabe 2 10" xfId="21006" hidden="1"/>
    <cellStyle name="Eingabe 2 10" xfId="21034" hidden="1"/>
    <cellStyle name="Eingabe 2 10" xfId="21069" hidden="1"/>
    <cellStyle name="Eingabe 2 10" xfId="21148" hidden="1"/>
    <cellStyle name="Eingabe 2 10" xfId="21280" hidden="1"/>
    <cellStyle name="Eingabe 2 10" xfId="21315" hidden="1"/>
    <cellStyle name="Eingabe 2 10" xfId="21343" hidden="1"/>
    <cellStyle name="Eingabe 2 10" xfId="21378" hidden="1"/>
    <cellStyle name="Eingabe 2 10" xfId="21227" hidden="1"/>
    <cellStyle name="Eingabe 2 10" xfId="21424" hidden="1"/>
    <cellStyle name="Eingabe 2 10" xfId="21459" hidden="1"/>
    <cellStyle name="Eingabe 2 10" xfId="21487" hidden="1"/>
    <cellStyle name="Eingabe 2 10" xfId="21522" hidden="1"/>
    <cellStyle name="Eingabe 2 10" xfId="20875" hidden="1"/>
    <cellStyle name="Eingabe 2 10" xfId="21581" hidden="1"/>
    <cellStyle name="Eingabe 2 10" xfId="21616" hidden="1"/>
    <cellStyle name="Eingabe 2 10" xfId="21644" hidden="1"/>
    <cellStyle name="Eingabe 2 10" xfId="21679" hidden="1"/>
    <cellStyle name="Eingabe 2 10" xfId="21776" hidden="1"/>
    <cellStyle name="Eingabe 2 10" xfId="21951" hidden="1"/>
    <cellStyle name="Eingabe 2 10" xfId="21986" hidden="1"/>
    <cellStyle name="Eingabe 2 10" xfId="22014" hidden="1"/>
    <cellStyle name="Eingabe 2 10" xfId="22049" hidden="1"/>
    <cellStyle name="Eingabe 2 10" xfId="21874" hidden="1"/>
    <cellStyle name="Eingabe 2 10" xfId="22100" hidden="1"/>
    <cellStyle name="Eingabe 2 10" xfId="22135" hidden="1"/>
    <cellStyle name="Eingabe 2 10" xfId="22163" hidden="1"/>
    <cellStyle name="Eingabe 2 10" xfId="22198" hidden="1"/>
    <cellStyle name="Eingabe 2 10" xfId="21766" hidden="1"/>
    <cellStyle name="Eingabe 2 10" xfId="22243" hidden="1"/>
    <cellStyle name="Eingabe 2 10" xfId="22278" hidden="1"/>
    <cellStyle name="Eingabe 2 10" xfId="22306" hidden="1"/>
    <cellStyle name="Eingabe 2 10" xfId="22341" hidden="1"/>
    <cellStyle name="Eingabe 2 10" xfId="22390" hidden="1"/>
    <cellStyle name="Eingabe 2 10" xfId="22462" hidden="1"/>
    <cellStyle name="Eingabe 2 10" xfId="22497" hidden="1"/>
    <cellStyle name="Eingabe 2 10" xfId="22525" hidden="1"/>
    <cellStyle name="Eingabe 2 10" xfId="22560" hidden="1"/>
    <cellStyle name="Eingabe 2 10" xfId="22622" hidden="1"/>
    <cellStyle name="Eingabe 2 10" xfId="22754" hidden="1"/>
    <cellStyle name="Eingabe 2 10" xfId="22789" hidden="1"/>
    <cellStyle name="Eingabe 2 10" xfId="22817" hidden="1"/>
    <cellStyle name="Eingabe 2 10" xfId="22852" hidden="1"/>
    <cellStyle name="Eingabe 2 10" xfId="22701" hidden="1"/>
    <cellStyle name="Eingabe 2 10" xfId="22896" hidden="1"/>
    <cellStyle name="Eingabe 2 10" xfId="22931" hidden="1"/>
    <cellStyle name="Eingabe 2 10" xfId="22959" hidden="1"/>
    <cellStyle name="Eingabe 2 10" xfId="22994" hidden="1"/>
    <cellStyle name="Eingabe 2 10" xfId="20750" hidden="1"/>
    <cellStyle name="Eingabe 2 10" xfId="23036" hidden="1"/>
    <cellStyle name="Eingabe 2 10" xfId="23071" hidden="1"/>
    <cellStyle name="Eingabe 2 10" xfId="23099" hidden="1"/>
    <cellStyle name="Eingabe 2 10" xfId="23134" hidden="1"/>
    <cellStyle name="Eingabe 2 10" xfId="23229" hidden="1"/>
    <cellStyle name="Eingabe 2 10" xfId="23403" hidden="1"/>
    <cellStyle name="Eingabe 2 10" xfId="23438" hidden="1"/>
    <cellStyle name="Eingabe 2 10" xfId="23466" hidden="1"/>
    <cellStyle name="Eingabe 2 10" xfId="23501" hidden="1"/>
    <cellStyle name="Eingabe 2 10" xfId="23327" hidden="1"/>
    <cellStyle name="Eingabe 2 10" xfId="23552" hidden="1"/>
    <cellStyle name="Eingabe 2 10" xfId="23587" hidden="1"/>
    <cellStyle name="Eingabe 2 10" xfId="23615" hidden="1"/>
    <cellStyle name="Eingabe 2 10" xfId="23650" hidden="1"/>
    <cellStyle name="Eingabe 2 10" xfId="23219" hidden="1"/>
    <cellStyle name="Eingabe 2 10" xfId="23695" hidden="1"/>
    <cellStyle name="Eingabe 2 10" xfId="23730" hidden="1"/>
    <cellStyle name="Eingabe 2 10" xfId="23758" hidden="1"/>
    <cellStyle name="Eingabe 2 10" xfId="23793" hidden="1"/>
    <cellStyle name="Eingabe 2 10" xfId="23841" hidden="1"/>
    <cellStyle name="Eingabe 2 10" xfId="23913" hidden="1"/>
    <cellStyle name="Eingabe 2 10" xfId="23948" hidden="1"/>
    <cellStyle name="Eingabe 2 10" xfId="23976" hidden="1"/>
    <cellStyle name="Eingabe 2 10" xfId="24011" hidden="1"/>
    <cellStyle name="Eingabe 2 10" xfId="24073" hidden="1"/>
    <cellStyle name="Eingabe 2 10" xfId="24205" hidden="1"/>
    <cellStyle name="Eingabe 2 10" xfId="24240" hidden="1"/>
    <cellStyle name="Eingabe 2 10" xfId="24268" hidden="1"/>
    <cellStyle name="Eingabe 2 10" xfId="24303" hidden="1"/>
    <cellStyle name="Eingabe 2 10" xfId="24152" hidden="1"/>
    <cellStyle name="Eingabe 2 10" xfId="24347" hidden="1"/>
    <cellStyle name="Eingabe 2 10" xfId="24382" hidden="1"/>
    <cellStyle name="Eingabe 2 10" xfId="24410" hidden="1"/>
    <cellStyle name="Eingabe 2 10" xfId="24445" hidden="1"/>
    <cellStyle name="Eingabe 2 10" xfId="21103" hidden="1"/>
    <cellStyle name="Eingabe 2 10" xfId="24487" hidden="1"/>
    <cellStyle name="Eingabe 2 10" xfId="24522" hidden="1"/>
    <cellStyle name="Eingabe 2 10" xfId="24550" hidden="1"/>
    <cellStyle name="Eingabe 2 10" xfId="24585" hidden="1"/>
    <cellStyle name="Eingabe 2 10" xfId="24676" hidden="1"/>
    <cellStyle name="Eingabe 2 10" xfId="24850" hidden="1"/>
    <cellStyle name="Eingabe 2 10" xfId="24885" hidden="1"/>
    <cellStyle name="Eingabe 2 10" xfId="24913" hidden="1"/>
    <cellStyle name="Eingabe 2 10" xfId="24948" hidden="1"/>
    <cellStyle name="Eingabe 2 10" xfId="24774" hidden="1"/>
    <cellStyle name="Eingabe 2 10" xfId="24997" hidden="1"/>
    <cellStyle name="Eingabe 2 10" xfId="25032" hidden="1"/>
    <cellStyle name="Eingabe 2 10" xfId="25060" hidden="1"/>
    <cellStyle name="Eingabe 2 10" xfId="25095" hidden="1"/>
    <cellStyle name="Eingabe 2 10" xfId="24666" hidden="1"/>
    <cellStyle name="Eingabe 2 10" xfId="25138" hidden="1"/>
    <cellStyle name="Eingabe 2 10" xfId="25173" hidden="1"/>
    <cellStyle name="Eingabe 2 10" xfId="25201" hidden="1"/>
    <cellStyle name="Eingabe 2 10" xfId="25236" hidden="1"/>
    <cellStyle name="Eingabe 2 10" xfId="25283" hidden="1"/>
    <cellStyle name="Eingabe 2 10" xfId="25355" hidden="1"/>
    <cellStyle name="Eingabe 2 10" xfId="25390" hidden="1"/>
    <cellStyle name="Eingabe 2 10" xfId="25418" hidden="1"/>
    <cellStyle name="Eingabe 2 10" xfId="25453" hidden="1"/>
    <cellStyle name="Eingabe 2 10" xfId="25515" hidden="1"/>
    <cellStyle name="Eingabe 2 10" xfId="25647" hidden="1"/>
    <cellStyle name="Eingabe 2 10" xfId="25682" hidden="1"/>
    <cellStyle name="Eingabe 2 10" xfId="25710" hidden="1"/>
    <cellStyle name="Eingabe 2 10" xfId="25745" hidden="1"/>
    <cellStyle name="Eingabe 2 10" xfId="25594" hidden="1"/>
    <cellStyle name="Eingabe 2 10" xfId="25789" hidden="1"/>
    <cellStyle name="Eingabe 2 10" xfId="25824" hidden="1"/>
    <cellStyle name="Eingabe 2 10" xfId="25852" hidden="1"/>
    <cellStyle name="Eingabe 2 10" xfId="25887" hidden="1"/>
    <cellStyle name="Eingabe 2 10" xfId="25936" hidden="1"/>
    <cellStyle name="Eingabe 2 10" xfId="26082" hidden="1"/>
    <cellStyle name="Eingabe 2 10" xfId="26117" hidden="1"/>
    <cellStyle name="Eingabe 2 10" xfId="26145" hidden="1"/>
    <cellStyle name="Eingabe 2 10" xfId="26180" hidden="1"/>
    <cellStyle name="Eingabe 2 10" xfId="26272" hidden="1"/>
    <cellStyle name="Eingabe 2 10" xfId="26446" hidden="1"/>
    <cellStyle name="Eingabe 2 10" xfId="26481" hidden="1"/>
    <cellStyle name="Eingabe 2 10" xfId="26509" hidden="1"/>
    <cellStyle name="Eingabe 2 10" xfId="26544" hidden="1"/>
    <cellStyle name="Eingabe 2 10" xfId="26370" hidden="1"/>
    <cellStyle name="Eingabe 2 10" xfId="26593" hidden="1"/>
    <cellStyle name="Eingabe 2 10" xfId="26628" hidden="1"/>
    <cellStyle name="Eingabe 2 10" xfId="26656" hidden="1"/>
    <cellStyle name="Eingabe 2 10" xfId="26691" hidden="1"/>
    <cellStyle name="Eingabe 2 10" xfId="26262" hidden="1"/>
    <cellStyle name="Eingabe 2 10" xfId="26734" hidden="1"/>
    <cellStyle name="Eingabe 2 10" xfId="26769" hidden="1"/>
    <cellStyle name="Eingabe 2 10" xfId="26797" hidden="1"/>
    <cellStyle name="Eingabe 2 10" xfId="26832" hidden="1"/>
    <cellStyle name="Eingabe 2 10" xfId="26879" hidden="1"/>
    <cellStyle name="Eingabe 2 10" xfId="26951" hidden="1"/>
    <cellStyle name="Eingabe 2 10" xfId="26986" hidden="1"/>
    <cellStyle name="Eingabe 2 10" xfId="27014" hidden="1"/>
    <cellStyle name="Eingabe 2 10" xfId="27049" hidden="1"/>
    <cellStyle name="Eingabe 2 10" xfId="27111" hidden="1"/>
    <cellStyle name="Eingabe 2 10" xfId="27243" hidden="1"/>
    <cellStyle name="Eingabe 2 10" xfId="27278" hidden="1"/>
    <cellStyle name="Eingabe 2 10" xfId="27306" hidden="1"/>
    <cellStyle name="Eingabe 2 10" xfId="27341" hidden="1"/>
    <cellStyle name="Eingabe 2 10" xfId="27190" hidden="1"/>
    <cellStyle name="Eingabe 2 10" xfId="27385" hidden="1"/>
    <cellStyle name="Eingabe 2 10" xfId="27420" hidden="1"/>
    <cellStyle name="Eingabe 2 10" xfId="27448" hidden="1"/>
    <cellStyle name="Eingabe 2 10" xfId="27483" hidden="1"/>
    <cellStyle name="Eingabe 2 10" xfId="26018" hidden="1"/>
    <cellStyle name="Eingabe 2 10" xfId="27525" hidden="1"/>
    <cellStyle name="Eingabe 2 10" xfId="27560" hidden="1"/>
    <cellStyle name="Eingabe 2 10" xfId="27588" hidden="1"/>
    <cellStyle name="Eingabe 2 10" xfId="27623" hidden="1"/>
    <cellStyle name="Eingabe 2 10" xfId="27714" hidden="1"/>
    <cellStyle name="Eingabe 2 10" xfId="27888" hidden="1"/>
    <cellStyle name="Eingabe 2 10" xfId="27923" hidden="1"/>
    <cellStyle name="Eingabe 2 10" xfId="27951" hidden="1"/>
    <cellStyle name="Eingabe 2 10" xfId="27986" hidden="1"/>
    <cellStyle name="Eingabe 2 10" xfId="27812" hidden="1"/>
    <cellStyle name="Eingabe 2 10" xfId="28035" hidden="1"/>
    <cellStyle name="Eingabe 2 10" xfId="28070" hidden="1"/>
    <cellStyle name="Eingabe 2 10" xfId="28098" hidden="1"/>
    <cellStyle name="Eingabe 2 10" xfId="28133" hidden="1"/>
    <cellStyle name="Eingabe 2 10" xfId="27704" hidden="1"/>
    <cellStyle name="Eingabe 2 10" xfId="28176" hidden="1"/>
    <cellStyle name="Eingabe 2 10" xfId="28211" hidden="1"/>
    <cellStyle name="Eingabe 2 10" xfId="28239" hidden="1"/>
    <cellStyle name="Eingabe 2 10" xfId="28274" hidden="1"/>
    <cellStyle name="Eingabe 2 10" xfId="28321" hidden="1"/>
    <cellStyle name="Eingabe 2 10" xfId="28393" hidden="1"/>
    <cellStyle name="Eingabe 2 10" xfId="28428" hidden="1"/>
    <cellStyle name="Eingabe 2 10" xfId="28456" hidden="1"/>
    <cellStyle name="Eingabe 2 10" xfId="28491" hidden="1"/>
    <cellStyle name="Eingabe 2 10" xfId="28553" hidden="1"/>
    <cellStyle name="Eingabe 2 10" xfId="28685" hidden="1"/>
    <cellStyle name="Eingabe 2 10" xfId="28720" hidden="1"/>
    <cellStyle name="Eingabe 2 10" xfId="28748" hidden="1"/>
    <cellStyle name="Eingabe 2 10" xfId="28783" hidden="1"/>
    <cellStyle name="Eingabe 2 10" xfId="28632" hidden="1"/>
    <cellStyle name="Eingabe 2 10" xfId="28827" hidden="1"/>
    <cellStyle name="Eingabe 2 10" xfId="28862" hidden="1"/>
    <cellStyle name="Eingabe 2 10" xfId="28890" hidden="1"/>
    <cellStyle name="Eingabe 2 10" xfId="28925" hidden="1"/>
    <cellStyle name="Eingabe 2 10" xfId="28973" hidden="1"/>
    <cellStyle name="Eingabe 2 10" xfId="29045" hidden="1"/>
    <cellStyle name="Eingabe 2 10" xfId="29080" hidden="1"/>
    <cellStyle name="Eingabe 2 10" xfId="29108" hidden="1"/>
    <cellStyle name="Eingabe 2 10" xfId="29143" hidden="1"/>
    <cellStyle name="Eingabe 2 10" xfId="29234" hidden="1"/>
    <cellStyle name="Eingabe 2 10" xfId="29408" hidden="1"/>
    <cellStyle name="Eingabe 2 10" xfId="29443" hidden="1"/>
    <cellStyle name="Eingabe 2 10" xfId="29471" hidden="1"/>
    <cellStyle name="Eingabe 2 10" xfId="29506" hidden="1"/>
    <cellStyle name="Eingabe 2 10" xfId="29332" hidden="1"/>
    <cellStyle name="Eingabe 2 10" xfId="29555" hidden="1"/>
    <cellStyle name="Eingabe 2 10" xfId="29590" hidden="1"/>
    <cellStyle name="Eingabe 2 10" xfId="29618" hidden="1"/>
    <cellStyle name="Eingabe 2 10" xfId="29653" hidden="1"/>
    <cellStyle name="Eingabe 2 10" xfId="29224" hidden="1"/>
    <cellStyle name="Eingabe 2 10" xfId="29696" hidden="1"/>
    <cellStyle name="Eingabe 2 10" xfId="29731" hidden="1"/>
    <cellStyle name="Eingabe 2 10" xfId="29759" hidden="1"/>
    <cellStyle name="Eingabe 2 10" xfId="29794" hidden="1"/>
    <cellStyle name="Eingabe 2 10" xfId="29841" hidden="1"/>
    <cellStyle name="Eingabe 2 10" xfId="29913" hidden="1"/>
    <cellStyle name="Eingabe 2 10" xfId="29948" hidden="1"/>
    <cellStyle name="Eingabe 2 10" xfId="29976" hidden="1"/>
    <cellStyle name="Eingabe 2 10" xfId="30011" hidden="1"/>
    <cellStyle name="Eingabe 2 10" xfId="30073" hidden="1"/>
    <cellStyle name="Eingabe 2 10" xfId="30205" hidden="1"/>
    <cellStyle name="Eingabe 2 10" xfId="30240" hidden="1"/>
    <cellStyle name="Eingabe 2 10" xfId="30268" hidden="1"/>
    <cellStyle name="Eingabe 2 10" xfId="30303" hidden="1"/>
    <cellStyle name="Eingabe 2 10" xfId="30152" hidden="1"/>
    <cellStyle name="Eingabe 2 10" xfId="30347" hidden="1"/>
    <cellStyle name="Eingabe 2 10" xfId="30382" hidden="1"/>
    <cellStyle name="Eingabe 2 10" xfId="30410" hidden="1"/>
    <cellStyle name="Eingabe 2 10" xfId="30445" hidden="1"/>
    <cellStyle name="Eingabe 2 10" xfId="30492" hidden="1"/>
    <cellStyle name="Eingabe 2 10" xfId="30564" hidden="1"/>
    <cellStyle name="Eingabe 2 10" xfId="30599" hidden="1"/>
    <cellStyle name="Eingabe 2 10" xfId="30627" hidden="1"/>
    <cellStyle name="Eingabe 2 10" xfId="30662" hidden="1"/>
    <cellStyle name="Eingabe 2 10" xfId="30742" hidden="1"/>
    <cellStyle name="Eingabe 2 10" xfId="30955" hidden="1"/>
    <cellStyle name="Eingabe 2 10" xfId="30990" hidden="1"/>
    <cellStyle name="Eingabe 2 10" xfId="31018" hidden="1"/>
    <cellStyle name="Eingabe 2 10" xfId="31053" hidden="1"/>
    <cellStyle name="Eingabe 2 10" xfId="31132" hidden="1"/>
    <cellStyle name="Eingabe 2 10" xfId="31264" hidden="1"/>
    <cellStyle name="Eingabe 2 10" xfId="31299" hidden="1"/>
    <cellStyle name="Eingabe 2 10" xfId="31327" hidden="1"/>
    <cellStyle name="Eingabe 2 10" xfId="31362" hidden="1"/>
    <cellStyle name="Eingabe 2 10" xfId="31211" hidden="1"/>
    <cellStyle name="Eingabe 2 10" xfId="31408" hidden="1"/>
    <cellStyle name="Eingabe 2 10" xfId="31443" hidden="1"/>
    <cellStyle name="Eingabe 2 10" xfId="31471" hidden="1"/>
    <cellStyle name="Eingabe 2 10" xfId="31506" hidden="1"/>
    <cellStyle name="Eingabe 2 10" xfId="30859" hidden="1"/>
    <cellStyle name="Eingabe 2 10" xfId="31565" hidden="1"/>
    <cellStyle name="Eingabe 2 10" xfId="31600" hidden="1"/>
    <cellStyle name="Eingabe 2 10" xfId="31628" hidden="1"/>
    <cellStyle name="Eingabe 2 10" xfId="31663" hidden="1"/>
    <cellStyle name="Eingabe 2 10" xfId="31760" hidden="1"/>
    <cellStyle name="Eingabe 2 10" xfId="31935" hidden="1"/>
    <cellStyle name="Eingabe 2 10" xfId="31970" hidden="1"/>
    <cellStyle name="Eingabe 2 10" xfId="31998" hidden="1"/>
    <cellStyle name="Eingabe 2 10" xfId="32033" hidden="1"/>
    <cellStyle name="Eingabe 2 10" xfId="31858" hidden="1"/>
    <cellStyle name="Eingabe 2 10" xfId="32084" hidden="1"/>
    <cellStyle name="Eingabe 2 10" xfId="32119" hidden="1"/>
    <cellStyle name="Eingabe 2 10" xfId="32147" hidden="1"/>
    <cellStyle name="Eingabe 2 10" xfId="32182" hidden="1"/>
    <cellStyle name="Eingabe 2 10" xfId="31750" hidden="1"/>
    <cellStyle name="Eingabe 2 10" xfId="32227" hidden="1"/>
    <cellStyle name="Eingabe 2 10" xfId="32262" hidden="1"/>
    <cellStyle name="Eingabe 2 10" xfId="32290" hidden="1"/>
    <cellStyle name="Eingabe 2 10" xfId="32325" hidden="1"/>
    <cellStyle name="Eingabe 2 10" xfId="32374" hidden="1"/>
    <cellStyle name="Eingabe 2 10" xfId="32446" hidden="1"/>
    <cellStyle name="Eingabe 2 10" xfId="32481" hidden="1"/>
    <cellStyle name="Eingabe 2 10" xfId="32509" hidden="1"/>
    <cellStyle name="Eingabe 2 10" xfId="32544" hidden="1"/>
    <cellStyle name="Eingabe 2 10" xfId="32606" hidden="1"/>
    <cellStyle name="Eingabe 2 10" xfId="32738" hidden="1"/>
    <cellStyle name="Eingabe 2 10" xfId="32773" hidden="1"/>
    <cellStyle name="Eingabe 2 10" xfId="32801" hidden="1"/>
    <cellStyle name="Eingabe 2 10" xfId="32836" hidden="1"/>
    <cellStyle name="Eingabe 2 10" xfId="32685" hidden="1"/>
    <cellStyle name="Eingabe 2 10" xfId="32880" hidden="1"/>
    <cellStyle name="Eingabe 2 10" xfId="32915" hidden="1"/>
    <cellStyle name="Eingabe 2 10" xfId="32943" hidden="1"/>
    <cellStyle name="Eingabe 2 10" xfId="32978" hidden="1"/>
    <cellStyle name="Eingabe 2 10" xfId="30734" hidden="1"/>
    <cellStyle name="Eingabe 2 10" xfId="33020" hidden="1"/>
    <cellStyle name="Eingabe 2 10" xfId="33055" hidden="1"/>
    <cellStyle name="Eingabe 2 10" xfId="33083" hidden="1"/>
    <cellStyle name="Eingabe 2 10" xfId="33118" hidden="1"/>
    <cellStyle name="Eingabe 2 10" xfId="33212" hidden="1"/>
    <cellStyle name="Eingabe 2 10" xfId="33386" hidden="1"/>
    <cellStyle name="Eingabe 2 10" xfId="33421" hidden="1"/>
    <cellStyle name="Eingabe 2 10" xfId="33449" hidden="1"/>
    <cellStyle name="Eingabe 2 10" xfId="33484" hidden="1"/>
    <cellStyle name="Eingabe 2 10" xfId="33310" hidden="1"/>
    <cellStyle name="Eingabe 2 10" xfId="33535" hidden="1"/>
    <cellStyle name="Eingabe 2 10" xfId="33570" hidden="1"/>
    <cellStyle name="Eingabe 2 10" xfId="33598" hidden="1"/>
    <cellStyle name="Eingabe 2 10" xfId="33633" hidden="1"/>
    <cellStyle name="Eingabe 2 10" xfId="33202" hidden="1"/>
    <cellStyle name="Eingabe 2 10" xfId="33678" hidden="1"/>
    <cellStyle name="Eingabe 2 10" xfId="33713" hidden="1"/>
    <cellStyle name="Eingabe 2 10" xfId="33741" hidden="1"/>
    <cellStyle name="Eingabe 2 10" xfId="33776" hidden="1"/>
    <cellStyle name="Eingabe 2 10" xfId="33824" hidden="1"/>
    <cellStyle name="Eingabe 2 10" xfId="33896" hidden="1"/>
    <cellStyle name="Eingabe 2 10" xfId="33931" hidden="1"/>
    <cellStyle name="Eingabe 2 10" xfId="33959" hidden="1"/>
    <cellStyle name="Eingabe 2 10" xfId="33994" hidden="1"/>
    <cellStyle name="Eingabe 2 10" xfId="34056" hidden="1"/>
    <cellStyle name="Eingabe 2 10" xfId="34188" hidden="1"/>
    <cellStyle name="Eingabe 2 10" xfId="34223" hidden="1"/>
    <cellStyle name="Eingabe 2 10" xfId="34251" hidden="1"/>
    <cellStyle name="Eingabe 2 10" xfId="34286" hidden="1"/>
    <cellStyle name="Eingabe 2 10" xfId="34135" hidden="1"/>
    <cellStyle name="Eingabe 2 10" xfId="34330" hidden="1"/>
    <cellStyle name="Eingabe 2 10" xfId="34365" hidden="1"/>
    <cellStyle name="Eingabe 2 10" xfId="34393" hidden="1"/>
    <cellStyle name="Eingabe 2 10" xfId="34428" hidden="1"/>
    <cellStyle name="Eingabe 2 10" xfId="31087" hidden="1"/>
    <cellStyle name="Eingabe 2 10" xfId="34470" hidden="1"/>
    <cellStyle name="Eingabe 2 10" xfId="34505" hidden="1"/>
    <cellStyle name="Eingabe 2 10" xfId="34533" hidden="1"/>
    <cellStyle name="Eingabe 2 10" xfId="34568" hidden="1"/>
    <cellStyle name="Eingabe 2 10" xfId="34659" hidden="1"/>
    <cellStyle name="Eingabe 2 10" xfId="34833" hidden="1"/>
    <cellStyle name="Eingabe 2 10" xfId="34868" hidden="1"/>
    <cellStyle name="Eingabe 2 10" xfId="34896" hidden="1"/>
    <cellStyle name="Eingabe 2 10" xfId="34931" hidden="1"/>
    <cellStyle name="Eingabe 2 10" xfId="34757" hidden="1"/>
    <cellStyle name="Eingabe 2 10" xfId="34980" hidden="1"/>
    <cellStyle name="Eingabe 2 10" xfId="35015" hidden="1"/>
    <cellStyle name="Eingabe 2 10" xfId="35043" hidden="1"/>
    <cellStyle name="Eingabe 2 10" xfId="35078" hidden="1"/>
    <cellStyle name="Eingabe 2 10" xfId="34649" hidden="1"/>
    <cellStyle name="Eingabe 2 10" xfId="35121" hidden="1"/>
    <cellStyle name="Eingabe 2 10" xfId="35156" hidden="1"/>
    <cellStyle name="Eingabe 2 10" xfId="35184" hidden="1"/>
    <cellStyle name="Eingabe 2 10" xfId="35219" hidden="1"/>
    <cellStyle name="Eingabe 2 10" xfId="35266" hidden="1"/>
    <cellStyle name="Eingabe 2 10" xfId="35338" hidden="1"/>
    <cellStyle name="Eingabe 2 10" xfId="35373" hidden="1"/>
    <cellStyle name="Eingabe 2 10" xfId="35401" hidden="1"/>
    <cellStyle name="Eingabe 2 10" xfId="35436" hidden="1"/>
    <cellStyle name="Eingabe 2 10" xfId="35498" hidden="1"/>
    <cellStyle name="Eingabe 2 10" xfId="35630" hidden="1"/>
    <cellStyle name="Eingabe 2 10" xfId="35665" hidden="1"/>
    <cellStyle name="Eingabe 2 10" xfId="35693" hidden="1"/>
    <cellStyle name="Eingabe 2 10" xfId="35728" hidden="1"/>
    <cellStyle name="Eingabe 2 10" xfId="35577" hidden="1"/>
    <cellStyle name="Eingabe 2 10" xfId="35772" hidden="1"/>
    <cellStyle name="Eingabe 2 10" xfId="35807" hidden="1"/>
    <cellStyle name="Eingabe 2 10" xfId="35835" hidden="1"/>
    <cellStyle name="Eingabe 2 10" xfId="35870" hidden="1"/>
    <cellStyle name="Eingabe 2 10" xfId="35919" hidden="1"/>
    <cellStyle name="Eingabe 2 10" xfId="36065" hidden="1"/>
    <cellStyle name="Eingabe 2 10" xfId="36100" hidden="1"/>
    <cellStyle name="Eingabe 2 10" xfId="36128" hidden="1"/>
    <cellStyle name="Eingabe 2 10" xfId="36163" hidden="1"/>
    <cellStyle name="Eingabe 2 10" xfId="36255" hidden="1"/>
    <cellStyle name="Eingabe 2 10" xfId="36429" hidden="1"/>
    <cellStyle name="Eingabe 2 10" xfId="36464" hidden="1"/>
    <cellStyle name="Eingabe 2 10" xfId="36492" hidden="1"/>
    <cellStyle name="Eingabe 2 10" xfId="36527" hidden="1"/>
    <cellStyle name="Eingabe 2 10" xfId="36353" hidden="1"/>
    <cellStyle name="Eingabe 2 10" xfId="36576" hidden="1"/>
    <cellStyle name="Eingabe 2 10" xfId="36611" hidden="1"/>
    <cellStyle name="Eingabe 2 10" xfId="36639" hidden="1"/>
    <cellStyle name="Eingabe 2 10" xfId="36674" hidden="1"/>
    <cellStyle name="Eingabe 2 10" xfId="36245" hidden="1"/>
    <cellStyle name="Eingabe 2 10" xfId="36717" hidden="1"/>
    <cellStyle name="Eingabe 2 10" xfId="36752" hidden="1"/>
    <cellStyle name="Eingabe 2 10" xfId="36780" hidden="1"/>
    <cellStyle name="Eingabe 2 10" xfId="36815" hidden="1"/>
    <cellStyle name="Eingabe 2 10" xfId="36862" hidden="1"/>
    <cellStyle name="Eingabe 2 10" xfId="36934" hidden="1"/>
    <cellStyle name="Eingabe 2 10" xfId="36969" hidden="1"/>
    <cellStyle name="Eingabe 2 10" xfId="36997" hidden="1"/>
    <cellStyle name="Eingabe 2 10" xfId="37032" hidden="1"/>
    <cellStyle name="Eingabe 2 10" xfId="37094" hidden="1"/>
    <cellStyle name="Eingabe 2 10" xfId="37226" hidden="1"/>
    <cellStyle name="Eingabe 2 10" xfId="37261" hidden="1"/>
    <cellStyle name="Eingabe 2 10" xfId="37289" hidden="1"/>
    <cellStyle name="Eingabe 2 10" xfId="37324" hidden="1"/>
    <cellStyle name="Eingabe 2 10" xfId="37173" hidden="1"/>
    <cellStyle name="Eingabe 2 10" xfId="37368" hidden="1"/>
    <cellStyle name="Eingabe 2 10" xfId="37403" hidden="1"/>
    <cellStyle name="Eingabe 2 10" xfId="37431" hidden="1"/>
    <cellStyle name="Eingabe 2 10" xfId="37466" hidden="1"/>
    <cellStyle name="Eingabe 2 10" xfId="36001" hidden="1"/>
    <cellStyle name="Eingabe 2 10" xfId="37508" hidden="1"/>
    <cellStyle name="Eingabe 2 10" xfId="37543" hidden="1"/>
    <cellStyle name="Eingabe 2 10" xfId="37571" hidden="1"/>
    <cellStyle name="Eingabe 2 10" xfId="37606" hidden="1"/>
    <cellStyle name="Eingabe 2 10" xfId="37697" hidden="1"/>
    <cellStyle name="Eingabe 2 10" xfId="37871" hidden="1"/>
    <cellStyle name="Eingabe 2 10" xfId="37906" hidden="1"/>
    <cellStyle name="Eingabe 2 10" xfId="37934" hidden="1"/>
    <cellStyle name="Eingabe 2 10" xfId="37969" hidden="1"/>
    <cellStyle name="Eingabe 2 10" xfId="37795" hidden="1"/>
    <cellStyle name="Eingabe 2 10" xfId="38018" hidden="1"/>
    <cellStyle name="Eingabe 2 10" xfId="38053" hidden="1"/>
    <cellStyle name="Eingabe 2 10" xfId="38081" hidden="1"/>
    <cellStyle name="Eingabe 2 10" xfId="38116" hidden="1"/>
    <cellStyle name="Eingabe 2 10" xfId="37687" hidden="1"/>
    <cellStyle name="Eingabe 2 10" xfId="38159" hidden="1"/>
    <cellStyle name="Eingabe 2 10" xfId="38194" hidden="1"/>
    <cellStyle name="Eingabe 2 10" xfId="38222" hidden="1"/>
    <cellStyle name="Eingabe 2 10" xfId="38257" hidden="1"/>
    <cellStyle name="Eingabe 2 10" xfId="38304" hidden="1"/>
    <cellStyle name="Eingabe 2 10" xfId="38376" hidden="1"/>
    <cellStyle name="Eingabe 2 10" xfId="38411" hidden="1"/>
    <cellStyle name="Eingabe 2 10" xfId="38439" hidden="1"/>
    <cellStyle name="Eingabe 2 10" xfId="38474" hidden="1"/>
    <cellStyle name="Eingabe 2 10" xfId="38536" hidden="1"/>
    <cellStyle name="Eingabe 2 10" xfId="38668" hidden="1"/>
    <cellStyle name="Eingabe 2 10" xfId="38703" hidden="1"/>
    <cellStyle name="Eingabe 2 10" xfId="38731" hidden="1"/>
    <cellStyle name="Eingabe 2 10" xfId="38766" hidden="1"/>
    <cellStyle name="Eingabe 2 10" xfId="38615" hidden="1"/>
    <cellStyle name="Eingabe 2 10" xfId="38810" hidden="1"/>
    <cellStyle name="Eingabe 2 10" xfId="38845" hidden="1"/>
    <cellStyle name="Eingabe 2 10" xfId="38873" hidden="1"/>
    <cellStyle name="Eingabe 2 10" xfId="38908" hidden="1"/>
    <cellStyle name="Eingabe 2 10" xfId="38962" hidden="1"/>
    <cellStyle name="Eingabe 2 10" xfId="39048" hidden="1"/>
    <cellStyle name="Eingabe 2 10" xfId="39083" hidden="1"/>
    <cellStyle name="Eingabe 2 10" xfId="39111" hidden="1"/>
    <cellStyle name="Eingabe 2 10" xfId="39146" hidden="1"/>
    <cellStyle name="Eingabe 2 10" xfId="39237" hidden="1"/>
    <cellStyle name="Eingabe 2 10" xfId="39411" hidden="1"/>
    <cellStyle name="Eingabe 2 10" xfId="39446" hidden="1"/>
    <cellStyle name="Eingabe 2 10" xfId="39474" hidden="1"/>
    <cellStyle name="Eingabe 2 10" xfId="39509" hidden="1"/>
    <cellStyle name="Eingabe 2 10" xfId="39335" hidden="1"/>
    <cellStyle name="Eingabe 2 10" xfId="39558" hidden="1"/>
    <cellStyle name="Eingabe 2 10" xfId="39593" hidden="1"/>
    <cellStyle name="Eingabe 2 10" xfId="39621" hidden="1"/>
    <cellStyle name="Eingabe 2 10" xfId="39656" hidden="1"/>
    <cellStyle name="Eingabe 2 10" xfId="39227" hidden="1"/>
    <cellStyle name="Eingabe 2 10" xfId="39699" hidden="1"/>
    <cellStyle name="Eingabe 2 10" xfId="39734" hidden="1"/>
    <cellStyle name="Eingabe 2 10" xfId="39762" hidden="1"/>
    <cellStyle name="Eingabe 2 10" xfId="39797" hidden="1"/>
    <cellStyle name="Eingabe 2 10" xfId="39844" hidden="1"/>
    <cellStyle name="Eingabe 2 10" xfId="39916" hidden="1"/>
    <cellStyle name="Eingabe 2 10" xfId="39951" hidden="1"/>
    <cellStyle name="Eingabe 2 10" xfId="39979" hidden="1"/>
    <cellStyle name="Eingabe 2 10" xfId="40014" hidden="1"/>
    <cellStyle name="Eingabe 2 10" xfId="40076" hidden="1"/>
    <cellStyle name="Eingabe 2 10" xfId="40208" hidden="1"/>
    <cellStyle name="Eingabe 2 10" xfId="40243" hidden="1"/>
    <cellStyle name="Eingabe 2 10" xfId="40271" hidden="1"/>
    <cellStyle name="Eingabe 2 10" xfId="40306" hidden="1"/>
    <cellStyle name="Eingabe 2 10" xfId="40155" hidden="1"/>
    <cellStyle name="Eingabe 2 10" xfId="40350" hidden="1"/>
    <cellStyle name="Eingabe 2 10" xfId="40385" hidden="1"/>
    <cellStyle name="Eingabe 2 10" xfId="40413" hidden="1"/>
    <cellStyle name="Eingabe 2 10" xfId="40448" hidden="1"/>
    <cellStyle name="Eingabe 2 10" xfId="40495" hidden="1"/>
    <cellStyle name="Eingabe 2 10" xfId="40567" hidden="1"/>
    <cellStyle name="Eingabe 2 10" xfId="40602" hidden="1"/>
    <cellStyle name="Eingabe 2 10" xfId="40630" hidden="1"/>
    <cellStyle name="Eingabe 2 10" xfId="40665" hidden="1"/>
    <cellStyle name="Eingabe 2 10" xfId="40745" hidden="1"/>
    <cellStyle name="Eingabe 2 10" xfId="40958" hidden="1"/>
    <cellStyle name="Eingabe 2 10" xfId="40993" hidden="1"/>
    <cellStyle name="Eingabe 2 10" xfId="41021" hidden="1"/>
    <cellStyle name="Eingabe 2 10" xfId="41056" hidden="1"/>
    <cellStyle name="Eingabe 2 10" xfId="41135" hidden="1"/>
    <cellStyle name="Eingabe 2 10" xfId="41267" hidden="1"/>
    <cellStyle name="Eingabe 2 10" xfId="41302" hidden="1"/>
    <cellStyle name="Eingabe 2 10" xfId="41330" hidden="1"/>
    <cellStyle name="Eingabe 2 10" xfId="41365" hidden="1"/>
    <cellStyle name="Eingabe 2 10" xfId="41214" hidden="1"/>
    <cellStyle name="Eingabe 2 10" xfId="41411" hidden="1"/>
    <cellStyle name="Eingabe 2 10" xfId="41446" hidden="1"/>
    <cellStyle name="Eingabe 2 10" xfId="41474" hidden="1"/>
    <cellStyle name="Eingabe 2 10" xfId="41509" hidden="1"/>
    <cellStyle name="Eingabe 2 10" xfId="40862" hidden="1"/>
    <cellStyle name="Eingabe 2 10" xfId="41568" hidden="1"/>
    <cellStyle name="Eingabe 2 10" xfId="41603" hidden="1"/>
    <cellStyle name="Eingabe 2 10" xfId="41631" hidden="1"/>
    <cellStyle name="Eingabe 2 10" xfId="41666" hidden="1"/>
    <cellStyle name="Eingabe 2 10" xfId="41763" hidden="1"/>
    <cellStyle name="Eingabe 2 10" xfId="41938" hidden="1"/>
    <cellStyle name="Eingabe 2 10" xfId="41973" hidden="1"/>
    <cellStyle name="Eingabe 2 10" xfId="42001" hidden="1"/>
    <cellStyle name="Eingabe 2 10" xfId="42036" hidden="1"/>
    <cellStyle name="Eingabe 2 10" xfId="41861" hidden="1"/>
    <cellStyle name="Eingabe 2 10" xfId="42087" hidden="1"/>
    <cellStyle name="Eingabe 2 10" xfId="42122" hidden="1"/>
    <cellStyle name="Eingabe 2 10" xfId="42150" hidden="1"/>
    <cellStyle name="Eingabe 2 10" xfId="42185" hidden="1"/>
    <cellStyle name="Eingabe 2 10" xfId="41753" hidden="1"/>
    <cellStyle name="Eingabe 2 10" xfId="42230" hidden="1"/>
    <cellStyle name="Eingabe 2 10" xfId="42265" hidden="1"/>
    <cellStyle name="Eingabe 2 10" xfId="42293" hidden="1"/>
    <cellStyle name="Eingabe 2 10" xfId="42328" hidden="1"/>
    <cellStyle name="Eingabe 2 10" xfId="42377" hidden="1"/>
    <cellStyle name="Eingabe 2 10" xfId="42449" hidden="1"/>
    <cellStyle name="Eingabe 2 10" xfId="42484" hidden="1"/>
    <cellStyle name="Eingabe 2 10" xfId="42512" hidden="1"/>
    <cellStyle name="Eingabe 2 10" xfId="42547" hidden="1"/>
    <cellStyle name="Eingabe 2 10" xfId="42609" hidden="1"/>
    <cellStyle name="Eingabe 2 10" xfId="42741" hidden="1"/>
    <cellStyle name="Eingabe 2 10" xfId="42776" hidden="1"/>
    <cellStyle name="Eingabe 2 10" xfId="42804" hidden="1"/>
    <cellStyle name="Eingabe 2 10" xfId="42839" hidden="1"/>
    <cellStyle name="Eingabe 2 10" xfId="42688" hidden="1"/>
    <cellStyle name="Eingabe 2 10" xfId="42883" hidden="1"/>
    <cellStyle name="Eingabe 2 10" xfId="42918" hidden="1"/>
    <cellStyle name="Eingabe 2 10" xfId="42946" hidden="1"/>
    <cellStyle name="Eingabe 2 10" xfId="42981" hidden="1"/>
    <cellStyle name="Eingabe 2 10" xfId="40737" hidden="1"/>
    <cellStyle name="Eingabe 2 10" xfId="43023" hidden="1"/>
    <cellStyle name="Eingabe 2 10" xfId="43058" hidden="1"/>
    <cellStyle name="Eingabe 2 10" xfId="43086" hidden="1"/>
    <cellStyle name="Eingabe 2 10" xfId="43121" hidden="1"/>
    <cellStyle name="Eingabe 2 10" xfId="43215" hidden="1"/>
    <cellStyle name="Eingabe 2 10" xfId="43389" hidden="1"/>
    <cellStyle name="Eingabe 2 10" xfId="43424" hidden="1"/>
    <cellStyle name="Eingabe 2 10" xfId="43452" hidden="1"/>
    <cellStyle name="Eingabe 2 10" xfId="43487" hidden="1"/>
    <cellStyle name="Eingabe 2 10" xfId="43313" hidden="1"/>
    <cellStyle name="Eingabe 2 10" xfId="43538" hidden="1"/>
    <cellStyle name="Eingabe 2 10" xfId="43573" hidden="1"/>
    <cellStyle name="Eingabe 2 10" xfId="43601" hidden="1"/>
    <cellStyle name="Eingabe 2 10" xfId="43636" hidden="1"/>
    <cellStyle name="Eingabe 2 10" xfId="43205" hidden="1"/>
    <cellStyle name="Eingabe 2 10" xfId="43681" hidden="1"/>
    <cellStyle name="Eingabe 2 10" xfId="43716" hidden="1"/>
    <cellStyle name="Eingabe 2 10" xfId="43744" hidden="1"/>
    <cellStyle name="Eingabe 2 10" xfId="43779" hidden="1"/>
    <cellStyle name="Eingabe 2 10" xfId="43827" hidden="1"/>
    <cellStyle name="Eingabe 2 10" xfId="43899" hidden="1"/>
    <cellStyle name="Eingabe 2 10" xfId="43934" hidden="1"/>
    <cellStyle name="Eingabe 2 10" xfId="43962" hidden="1"/>
    <cellStyle name="Eingabe 2 10" xfId="43997" hidden="1"/>
    <cellStyle name="Eingabe 2 10" xfId="44059" hidden="1"/>
    <cellStyle name="Eingabe 2 10" xfId="44191" hidden="1"/>
    <cellStyle name="Eingabe 2 10" xfId="44226" hidden="1"/>
    <cellStyle name="Eingabe 2 10" xfId="44254" hidden="1"/>
    <cellStyle name="Eingabe 2 10" xfId="44289" hidden="1"/>
    <cellStyle name="Eingabe 2 10" xfId="44138" hidden="1"/>
    <cellStyle name="Eingabe 2 10" xfId="44333" hidden="1"/>
    <cellStyle name="Eingabe 2 10" xfId="44368" hidden="1"/>
    <cellStyle name="Eingabe 2 10" xfId="44396" hidden="1"/>
    <cellStyle name="Eingabe 2 10" xfId="44431" hidden="1"/>
    <cellStyle name="Eingabe 2 10" xfId="41090" hidden="1"/>
    <cellStyle name="Eingabe 2 10" xfId="44473" hidden="1"/>
    <cellStyle name="Eingabe 2 10" xfId="44508" hidden="1"/>
    <cellStyle name="Eingabe 2 10" xfId="44536" hidden="1"/>
    <cellStyle name="Eingabe 2 10" xfId="44571" hidden="1"/>
    <cellStyle name="Eingabe 2 10" xfId="44662" hidden="1"/>
    <cellStyle name="Eingabe 2 10" xfId="44836" hidden="1"/>
    <cellStyle name="Eingabe 2 10" xfId="44871" hidden="1"/>
    <cellStyle name="Eingabe 2 10" xfId="44899" hidden="1"/>
    <cellStyle name="Eingabe 2 10" xfId="44934" hidden="1"/>
    <cellStyle name="Eingabe 2 10" xfId="44760" hidden="1"/>
    <cellStyle name="Eingabe 2 10" xfId="44983" hidden="1"/>
    <cellStyle name="Eingabe 2 10" xfId="45018" hidden="1"/>
    <cellStyle name="Eingabe 2 10" xfId="45046" hidden="1"/>
    <cellStyle name="Eingabe 2 10" xfId="45081" hidden="1"/>
    <cellStyle name="Eingabe 2 10" xfId="44652" hidden="1"/>
    <cellStyle name="Eingabe 2 10" xfId="45124" hidden="1"/>
    <cellStyle name="Eingabe 2 10" xfId="45159" hidden="1"/>
    <cellStyle name="Eingabe 2 10" xfId="45187" hidden="1"/>
    <cellStyle name="Eingabe 2 10" xfId="45222" hidden="1"/>
    <cellStyle name="Eingabe 2 10" xfId="45269" hidden="1"/>
    <cellStyle name="Eingabe 2 10" xfId="45341" hidden="1"/>
    <cellStyle name="Eingabe 2 10" xfId="45376" hidden="1"/>
    <cellStyle name="Eingabe 2 10" xfId="45404" hidden="1"/>
    <cellStyle name="Eingabe 2 10" xfId="45439" hidden="1"/>
    <cellStyle name="Eingabe 2 10" xfId="45501" hidden="1"/>
    <cellStyle name="Eingabe 2 10" xfId="45633" hidden="1"/>
    <cellStyle name="Eingabe 2 10" xfId="45668" hidden="1"/>
    <cellStyle name="Eingabe 2 10" xfId="45696" hidden="1"/>
    <cellStyle name="Eingabe 2 10" xfId="45731" hidden="1"/>
    <cellStyle name="Eingabe 2 10" xfId="45580" hidden="1"/>
    <cellStyle name="Eingabe 2 10" xfId="45775" hidden="1"/>
    <cellStyle name="Eingabe 2 10" xfId="45810" hidden="1"/>
    <cellStyle name="Eingabe 2 10" xfId="45838" hidden="1"/>
    <cellStyle name="Eingabe 2 10" xfId="45873" hidden="1"/>
    <cellStyle name="Eingabe 2 10" xfId="45922" hidden="1"/>
    <cellStyle name="Eingabe 2 10" xfId="46068" hidden="1"/>
    <cellStyle name="Eingabe 2 10" xfId="46103" hidden="1"/>
    <cellStyle name="Eingabe 2 10" xfId="46131" hidden="1"/>
    <cellStyle name="Eingabe 2 10" xfId="46166" hidden="1"/>
    <cellStyle name="Eingabe 2 10" xfId="46258" hidden="1"/>
    <cellStyle name="Eingabe 2 10" xfId="46432" hidden="1"/>
    <cellStyle name="Eingabe 2 10" xfId="46467" hidden="1"/>
    <cellStyle name="Eingabe 2 10" xfId="46495" hidden="1"/>
    <cellStyle name="Eingabe 2 10" xfId="46530" hidden="1"/>
    <cellStyle name="Eingabe 2 10" xfId="46356" hidden="1"/>
    <cellStyle name="Eingabe 2 10" xfId="46579" hidden="1"/>
    <cellStyle name="Eingabe 2 10" xfId="46614" hidden="1"/>
    <cellStyle name="Eingabe 2 10" xfId="46642" hidden="1"/>
    <cellStyle name="Eingabe 2 10" xfId="46677" hidden="1"/>
    <cellStyle name="Eingabe 2 10" xfId="46248" hidden="1"/>
    <cellStyle name="Eingabe 2 10" xfId="46720" hidden="1"/>
    <cellStyle name="Eingabe 2 10" xfId="46755" hidden="1"/>
    <cellStyle name="Eingabe 2 10" xfId="46783" hidden="1"/>
    <cellStyle name="Eingabe 2 10" xfId="46818" hidden="1"/>
    <cellStyle name="Eingabe 2 10" xfId="46865" hidden="1"/>
    <cellStyle name="Eingabe 2 10" xfId="46937" hidden="1"/>
    <cellStyle name="Eingabe 2 10" xfId="46972" hidden="1"/>
    <cellStyle name="Eingabe 2 10" xfId="47000" hidden="1"/>
    <cellStyle name="Eingabe 2 10" xfId="47035" hidden="1"/>
    <cellStyle name="Eingabe 2 10" xfId="47097" hidden="1"/>
    <cellStyle name="Eingabe 2 10" xfId="47229" hidden="1"/>
    <cellStyle name="Eingabe 2 10" xfId="47264" hidden="1"/>
    <cellStyle name="Eingabe 2 10" xfId="47292" hidden="1"/>
    <cellStyle name="Eingabe 2 10" xfId="47327" hidden="1"/>
    <cellStyle name="Eingabe 2 10" xfId="47176" hidden="1"/>
    <cellStyle name="Eingabe 2 10" xfId="47371" hidden="1"/>
    <cellStyle name="Eingabe 2 10" xfId="47406" hidden="1"/>
    <cellStyle name="Eingabe 2 10" xfId="47434" hidden="1"/>
    <cellStyle name="Eingabe 2 10" xfId="47469" hidden="1"/>
    <cellStyle name="Eingabe 2 10" xfId="46004" hidden="1"/>
    <cellStyle name="Eingabe 2 10" xfId="47511" hidden="1"/>
    <cellStyle name="Eingabe 2 10" xfId="47546" hidden="1"/>
    <cellStyle name="Eingabe 2 10" xfId="47574" hidden="1"/>
    <cellStyle name="Eingabe 2 10" xfId="47609" hidden="1"/>
    <cellStyle name="Eingabe 2 10" xfId="47700" hidden="1"/>
    <cellStyle name="Eingabe 2 10" xfId="47874" hidden="1"/>
    <cellStyle name="Eingabe 2 10" xfId="47909" hidden="1"/>
    <cellStyle name="Eingabe 2 10" xfId="47937" hidden="1"/>
    <cellStyle name="Eingabe 2 10" xfId="47972" hidden="1"/>
    <cellStyle name="Eingabe 2 10" xfId="47798" hidden="1"/>
    <cellStyle name="Eingabe 2 10" xfId="48021" hidden="1"/>
    <cellStyle name="Eingabe 2 10" xfId="48056" hidden="1"/>
    <cellStyle name="Eingabe 2 10" xfId="48084" hidden="1"/>
    <cellStyle name="Eingabe 2 10" xfId="48119" hidden="1"/>
    <cellStyle name="Eingabe 2 10" xfId="47690" hidden="1"/>
    <cellStyle name="Eingabe 2 10" xfId="48162" hidden="1"/>
    <cellStyle name="Eingabe 2 10" xfId="48197" hidden="1"/>
    <cellStyle name="Eingabe 2 10" xfId="48225" hidden="1"/>
    <cellStyle name="Eingabe 2 10" xfId="48260" hidden="1"/>
    <cellStyle name="Eingabe 2 10" xfId="48307" hidden="1"/>
    <cellStyle name="Eingabe 2 10" xfId="48379" hidden="1"/>
    <cellStyle name="Eingabe 2 10" xfId="48414" hidden="1"/>
    <cellStyle name="Eingabe 2 10" xfId="48442" hidden="1"/>
    <cellStyle name="Eingabe 2 10" xfId="48477" hidden="1"/>
    <cellStyle name="Eingabe 2 10" xfId="48539" hidden="1"/>
    <cellStyle name="Eingabe 2 10" xfId="48671" hidden="1"/>
    <cellStyle name="Eingabe 2 10" xfId="48706" hidden="1"/>
    <cellStyle name="Eingabe 2 10" xfId="48734" hidden="1"/>
    <cellStyle name="Eingabe 2 10" xfId="48769" hidden="1"/>
    <cellStyle name="Eingabe 2 10" xfId="48618" hidden="1"/>
    <cellStyle name="Eingabe 2 10" xfId="48813" hidden="1"/>
    <cellStyle name="Eingabe 2 10" xfId="48848" hidden="1"/>
    <cellStyle name="Eingabe 2 10" xfId="48876" hidden="1"/>
    <cellStyle name="Eingabe 2 10" xfId="48911" hidden="1"/>
    <cellStyle name="Eingabe 2 10" xfId="48958" hidden="1"/>
    <cellStyle name="Eingabe 2 10" xfId="49030" hidden="1"/>
    <cellStyle name="Eingabe 2 10" xfId="49065" hidden="1"/>
    <cellStyle name="Eingabe 2 10" xfId="49093" hidden="1"/>
    <cellStyle name="Eingabe 2 10" xfId="49128" hidden="1"/>
    <cellStyle name="Eingabe 2 10" xfId="49219" hidden="1"/>
    <cellStyle name="Eingabe 2 10" xfId="49393" hidden="1"/>
    <cellStyle name="Eingabe 2 10" xfId="49428" hidden="1"/>
    <cellStyle name="Eingabe 2 10" xfId="49456" hidden="1"/>
    <cellStyle name="Eingabe 2 10" xfId="49491" hidden="1"/>
    <cellStyle name="Eingabe 2 10" xfId="49317" hidden="1"/>
    <cellStyle name="Eingabe 2 10" xfId="49540" hidden="1"/>
    <cellStyle name="Eingabe 2 10" xfId="49575" hidden="1"/>
    <cellStyle name="Eingabe 2 10" xfId="49603" hidden="1"/>
    <cellStyle name="Eingabe 2 10" xfId="49638" hidden="1"/>
    <cellStyle name="Eingabe 2 10" xfId="49209" hidden="1"/>
    <cellStyle name="Eingabe 2 10" xfId="49681" hidden="1"/>
    <cellStyle name="Eingabe 2 10" xfId="49716" hidden="1"/>
    <cellStyle name="Eingabe 2 10" xfId="49744" hidden="1"/>
    <cellStyle name="Eingabe 2 10" xfId="49779" hidden="1"/>
    <cellStyle name="Eingabe 2 10" xfId="49826" hidden="1"/>
    <cellStyle name="Eingabe 2 10" xfId="49898" hidden="1"/>
    <cellStyle name="Eingabe 2 10" xfId="49933" hidden="1"/>
    <cellStyle name="Eingabe 2 10" xfId="49961" hidden="1"/>
    <cellStyle name="Eingabe 2 10" xfId="49996" hidden="1"/>
    <cellStyle name="Eingabe 2 10" xfId="50058" hidden="1"/>
    <cellStyle name="Eingabe 2 10" xfId="50190" hidden="1"/>
    <cellStyle name="Eingabe 2 10" xfId="50225" hidden="1"/>
    <cellStyle name="Eingabe 2 10" xfId="50253" hidden="1"/>
    <cellStyle name="Eingabe 2 10" xfId="50288" hidden="1"/>
    <cellStyle name="Eingabe 2 10" xfId="50137" hidden="1"/>
    <cellStyle name="Eingabe 2 10" xfId="50332" hidden="1"/>
    <cellStyle name="Eingabe 2 10" xfId="50367" hidden="1"/>
    <cellStyle name="Eingabe 2 10" xfId="50395" hidden="1"/>
    <cellStyle name="Eingabe 2 10" xfId="50430" hidden="1"/>
    <cellStyle name="Eingabe 2 10" xfId="50477" hidden="1"/>
    <cellStyle name="Eingabe 2 10" xfId="50549" hidden="1"/>
    <cellStyle name="Eingabe 2 10" xfId="50584" hidden="1"/>
    <cellStyle name="Eingabe 2 10" xfId="50612" hidden="1"/>
    <cellStyle name="Eingabe 2 10" xfId="50647" hidden="1"/>
    <cellStyle name="Eingabe 2 10" xfId="50727" hidden="1"/>
    <cellStyle name="Eingabe 2 10" xfId="50940" hidden="1"/>
    <cellStyle name="Eingabe 2 10" xfId="50975" hidden="1"/>
    <cellStyle name="Eingabe 2 10" xfId="51003" hidden="1"/>
    <cellStyle name="Eingabe 2 10" xfId="51038" hidden="1"/>
    <cellStyle name="Eingabe 2 10" xfId="51117" hidden="1"/>
    <cellStyle name="Eingabe 2 10" xfId="51249" hidden="1"/>
    <cellStyle name="Eingabe 2 10" xfId="51284" hidden="1"/>
    <cellStyle name="Eingabe 2 10" xfId="51312" hidden="1"/>
    <cellStyle name="Eingabe 2 10" xfId="51347" hidden="1"/>
    <cellStyle name="Eingabe 2 10" xfId="51196" hidden="1"/>
    <cellStyle name="Eingabe 2 10" xfId="51393" hidden="1"/>
    <cellStyle name="Eingabe 2 10" xfId="51428" hidden="1"/>
    <cellStyle name="Eingabe 2 10" xfId="51456" hidden="1"/>
    <cellStyle name="Eingabe 2 10" xfId="51491" hidden="1"/>
    <cellStyle name="Eingabe 2 10" xfId="50844" hidden="1"/>
    <cellStyle name="Eingabe 2 10" xfId="51550" hidden="1"/>
    <cellStyle name="Eingabe 2 10" xfId="51585" hidden="1"/>
    <cellStyle name="Eingabe 2 10" xfId="51613" hidden="1"/>
    <cellStyle name="Eingabe 2 10" xfId="51648" hidden="1"/>
    <cellStyle name="Eingabe 2 10" xfId="51745" hidden="1"/>
    <cellStyle name="Eingabe 2 10" xfId="51920" hidden="1"/>
    <cellStyle name="Eingabe 2 10" xfId="51955" hidden="1"/>
    <cellStyle name="Eingabe 2 10" xfId="51983" hidden="1"/>
    <cellStyle name="Eingabe 2 10" xfId="52018" hidden="1"/>
    <cellStyle name="Eingabe 2 10" xfId="51843" hidden="1"/>
    <cellStyle name="Eingabe 2 10" xfId="52069" hidden="1"/>
    <cellStyle name="Eingabe 2 10" xfId="52104" hidden="1"/>
    <cellStyle name="Eingabe 2 10" xfId="52132" hidden="1"/>
    <cellStyle name="Eingabe 2 10" xfId="52167" hidden="1"/>
    <cellStyle name="Eingabe 2 10" xfId="51735" hidden="1"/>
    <cellStyle name="Eingabe 2 10" xfId="52212" hidden="1"/>
    <cellStyle name="Eingabe 2 10" xfId="52247" hidden="1"/>
    <cellStyle name="Eingabe 2 10" xfId="52275" hidden="1"/>
    <cellStyle name="Eingabe 2 10" xfId="52310" hidden="1"/>
    <cellStyle name="Eingabe 2 10" xfId="52359" hidden="1"/>
    <cellStyle name="Eingabe 2 10" xfId="52431" hidden="1"/>
    <cellStyle name="Eingabe 2 10" xfId="52466" hidden="1"/>
    <cellStyle name="Eingabe 2 10" xfId="52494" hidden="1"/>
    <cellStyle name="Eingabe 2 10" xfId="52529" hidden="1"/>
    <cellStyle name="Eingabe 2 10" xfId="52591" hidden="1"/>
    <cellStyle name="Eingabe 2 10" xfId="52723" hidden="1"/>
    <cellStyle name="Eingabe 2 10" xfId="52758" hidden="1"/>
    <cellStyle name="Eingabe 2 10" xfId="52786" hidden="1"/>
    <cellStyle name="Eingabe 2 10" xfId="52821" hidden="1"/>
    <cellStyle name="Eingabe 2 10" xfId="52670" hidden="1"/>
    <cellStyle name="Eingabe 2 10" xfId="52865" hidden="1"/>
    <cellStyle name="Eingabe 2 10" xfId="52900" hidden="1"/>
    <cellStyle name="Eingabe 2 10" xfId="52928" hidden="1"/>
    <cellStyle name="Eingabe 2 10" xfId="52963" hidden="1"/>
    <cellStyle name="Eingabe 2 10" xfId="50719" hidden="1"/>
    <cellStyle name="Eingabe 2 10" xfId="53005" hidden="1"/>
    <cellStyle name="Eingabe 2 10" xfId="53040" hidden="1"/>
    <cellStyle name="Eingabe 2 10" xfId="53068" hidden="1"/>
    <cellStyle name="Eingabe 2 10" xfId="53103" hidden="1"/>
    <cellStyle name="Eingabe 2 10" xfId="53197" hidden="1"/>
    <cellStyle name="Eingabe 2 10" xfId="53371" hidden="1"/>
    <cellStyle name="Eingabe 2 10" xfId="53406" hidden="1"/>
    <cellStyle name="Eingabe 2 10" xfId="53434" hidden="1"/>
    <cellStyle name="Eingabe 2 10" xfId="53469" hidden="1"/>
    <cellStyle name="Eingabe 2 10" xfId="53295" hidden="1"/>
    <cellStyle name="Eingabe 2 10" xfId="53520" hidden="1"/>
    <cellStyle name="Eingabe 2 10" xfId="53555" hidden="1"/>
    <cellStyle name="Eingabe 2 10" xfId="53583" hidden="1"/>
    <cellStyle name="Eingabe 2 10" xfId="53618" hidden="1"/>
    <cellStyle name="Eingabe 2 10" xfId="53187" hidden="1"/>
    <cellStyle name="Eingabe 2 10" xfId="53663" hidden="1"/>
    <cellStyle name="Eingabe 2 10" xfId="53698" hidden="1"/>
    <cellStyle name="Eingabe 2 10" xfId="53726" hidden="1"/>
    <cellStyle name="Eingabe 2 10" xfId="53761" hidden="1"/>
    <cellStyle name="Eingabe 2 10" xfId="53809" hidden="1"/>
    <cellStyle name="Eingabe 2 10" xfId="53881" hidden="1"/>
    <cellStyle name="Eingabe 2 10" xfId="53916" hidden="1"/>
    <cellStyle name="Eingabe 2 10" xfId="53944" hidden="1"/>
    <cellStyle name="Eingabe 2 10" xfId="53979" hidden="1"/>
    <cellStyle name="Eingabe 2 10" xfId="54041" hidden="1"/>
    <cellStyle name="Eingabe 2 10" xfId="54173" hidden="1"/>
    <cellStyle name="Eingabe 2 10" xfId="54208" hidden="1"/>
    <cellStyle name="Eingabe 2 10" xfId="54236" hidden="1"/>
    <cellStyle name="Eingabe 2 10" xfId="54271" hidden="1"/>
    <cellStyle name="Eingabe 2 10" xfId="54120" hidden="1"/>
    <cellStyle name="Eingabe 2 10" xfId="54315" hidden="1"/>
    <cellStyle name="Eingabe 2 10" xfId="54350" hidden="1"/>
    <cellStyle name="Eingabe 2 10" xfId="54378" hidden="1"/>
    <cellStyle name="Eingabe 2 10" xfId="54413" hidden="1"/>
    <cellStyle name="Eingabe 2 10" xfId="51072" hidden="1"/>
    <cellStyle name="Eingabe 2 10" xfId="54455" hidden="1"/>
    <cellStyle name="Eingabe 2 10" xfId="54490" hidden="1"/>
    <cellStyle name="Eingabe 2 10" xfId="54518" hidden="1"/>
    <cellStyle name="Eingabe 2 10" xfId="54553" hidden="1"/>
    <cellStyle name="Eingabe 2 10" xfId="54644" hidden="1"/>
    <cellStyle name="Eingabe 2 10" xfId="54818" hidden="1"/>
    <cellStyle name="Eingabe 2 10" xfId="54853" hidden="1"/>
    <cellStyle name="Eingabe 2 10" xfId="54881" hidden="1"/>
    <cellStyle name="Eingabe 2 10" xfId="54916" hidden="1"/>
    <cellStyle name="Eingabe 2 10" xfId="54742" hidden="1"/>
    <cellStyle name="Eingabe 2 10" xfId="54965" hidden="1"/>
    <cellStyle name="Eingabe 2 10" xfId="55000" hidden="1"/>
    <cellStyle name="Eingabe 2 10" xfId="55028" hidden="1"/>
    <cellStyle name="Eingabe 2 10" xfId="55063" hidden="1"/>
    <cellStyle name="Eingabe 2 10" xfId="54634" hidden="1"/>
    <cellStyle name="Eingabe 2 10" xfId="55106" hidden="1"/>
    <cellStyle name="Eingabe 2 10" xfId="55141" hidden="1"/>
    <cellStyle name="Eingabe 2 10" xfId="55169" hidden="1"/>
    <cellStyle name="Eingabe 2 10" xfId="55204" hidden="1"/>
    <cellStyle name="Eingabe 2 10" xfId="55251" hidden="1"/>
    <cellStyle name="Eingabe 2 10" xfId="55323" hidden="1"/>
    <cellStyle name="Eingabe 2 10" xfId="55358" hidden="1"/>
    <cellStyle name="Eingabe 2 10" xfId="55386" hidden="1"/>
    <cellStyle name="Eingabe 2 10" xfId="55421" hidden="1"/>
    <cellStyle name="Eingabe 2 10" xfId="55483" hidden="1"/>
    <cellStyle name="Eingabe 2 10" xfId="55615" hidden="1"/>
    <cellStyle name="Eingabe 2 10" xfId="55650" hidden="1"/>
    <cellStyle name="Eingabe 2 10" xfId="55678" hidden="1"/>
    <cellStyle name="Eingabe 2 10" xfId="55713" hidden="1"/>
    <cellStyle name="Eingabe 2 10" xfId="55562" hidden="1"/>
    <cellStyle name="Eingabe 2 10" xfId="55757" hidden="1"/>
    <cellStyle name="Eingabe 2 10" xfId="55792" hidden="1"/>
    <cellStyle name="Eingabe 2 10" xfId="55820" hidden="1"/>
    <cellStyle name="Eingabe 2 10" xfId="55855" hidden="1"/>
    <cellStyle name="Eingabe 2 10" xfId="55904" hidden="1"/>
    <cellStyle name="Eingabe 2 10" xfId="56050" hidden="1"/>
    <cellStyle name="Eingabe 2 10" xfId="56085" hidden="1"/>
    <cellStyle name="Eingabe 2 10" xfId="56113" hidden="1"/>
    <cellStyle name="Eingabe 2 10" xfId="56148" hidden="1"/>
    <cellStyle name="Eingabe 2 10" xfId="56240" hidden="1"/>
    <cellStyle name="Eingabe 2 10" xfId="56414" hidden="1"/>
    <cellStyle name="Eingabe 2 10" xfId="56449" hidden="1"/>
    <cellStyle name="Eingabe 2 10" xfId="56477" hidden="1"/>
    <cellStyle name="Eingabe 2 10" xfId="56512" hidden="1"/>
    <cellStyle name="Eingabe 2 10" xfId="56338" hidden="1"/>
    <cellStyle name="Eingabe 2 10" xfId="56561" hidden="1"/>
    <cellStyle name="Eingabe 2 10" xfId="56596" hidden="1"/>
    <cellStyle name="Eingabe 2 10" xfId="56624" hidden="1"/>
    <cellStyle name="Eingabe 2 10" xfId="56659" hidden="1"/>
    <cellStyle name="Eingabe 2 10" xfId="56230" hidden="1"/>
    <cellStyle name="Eingabe 2 10" xfId="56702" hidden="1"/>
    <cellStyle name="Eingabe 2 10" xfId="56737" hidden="1"/>
    <cellStyle name="Eingabe 2 10" xfId="56765" hidden="1"/>
    <cellStyle name="Eingabe 2 10" xfId="56800" hidden="1"/>
    <cellStyle name="Eingabe 2 10" xfId="56847" hidden="1"/>
    <cellStyle name="Eingabe 2 10" xfId="56919" hidden="1"/>
    <cellStyle name="Eingabe 2 10" xfId="56954" hidden="1"/>
    <cellStyle name="Eingabe 2 10" xfId="56982" hidden="1"/>
    <cellStyle name="Eingabe 2 10" xfId="57017" hidden="1"/>
    <cellStyle name="Eingabe 2 10" xfId="57079" hidden="1"/>
    <cellStyle name="Eingabe 2 10" xfId="57211" hidden="1"/>
    <cellStyle name="Eingabe 2 10" xfId="57246" hidden="1"/>
    <cellStyle name="Eingabe 2 10" xfId="57274" hidden="1"/>
    <cellStyle name="Eingabe 2 10" xfId="57309" hidden="1"/>
    <cellStyle name="Eingabe 2 10" xfId="57158" hidden="1"/>
    <cellStyle name="Eingabe 2 10" xfId="57353" hidden="1"/>
    <cellStyle name="Eingabe 2 10" xfId="57388" hidden="1"/>
    <cellStyle name="Eingabe 2 10" xfId="57416" hidden="1"/>
    <cellStyle name="Eingabe 2 10" xfId="57451" hidden="1"/>
    <cellStyle name="Eingabe 2 10" xfId="55986" hidden="1"/>
    <cellStyle name="Eingabe 2 10" xfId="57493" hidden="1"/>
    <cellStyle name="Eingabe 2 10" xfId="57528" hidden="1"/>
    <cellStyle name="Eingabe 2 10" xfId="57556" hidden="1"/>
    <cellStyle name="Eingabe 2 10" xfId="57591" hidden="1"/>
    <cellStyle name="Eingabe 2 10" xfId="57682" hidden="1"/>
    <cellStyle name="Eingabe 2 10" xfId="57856" hidden="1"/>
    <cellStyle name="Eingabe 2 10" xfId="57891" hidden="1"/>
    <cellStyle name="Eingabe 2 10" xfId="57919" hidden="1"/>
    <cellStyle name="Eingabe 2 10" xfId="57954" hidden="1"/>
    <cellStyle name="Eingabe 2 10" xfId="57780" hidden="1"/>
    <cellStyle name="Eingabe 2 10" xfId="58003" hidden="1"/>
    <cellStyle name="Eingabe 2 10" xfId="58038" hidden="1"/>
    <cellStyle name="Eingabe 2 10" xfId="58066" hidden="1"/>
    <cellStyle name="Eingabe 2 10" xfId="58101" hidden="1"/>
    <cellStyle name="Eingabe 2 10" xfId="57672" hidden="1"/>
    <cellStyle name="Eingabe 2 10" xfId="58144" hidden="1"/>
    <cellStyle name="Eingabe 2 10" xfId="58179" hidden="1"/>
    <cellStyle name="Eingabe 2 10" xfId="58207" hidden="1"/>
    <cellStyle name="Eingabe 2 10" xfId="58242" hidden="1"/>
    <cellStyle name="Eingabe 2 10" xfId="58289" hidden="1"/>
    <cellStyle name="Eingabe 2 10" xfId="58361" hidden="1"/>
    <cellStyle name="Eingabe 2 10" xfId="58396" hidden="1"/>
    <cellStyle name="Eingabe 2 10" xfId="58424" hidden="1"/>
    <cellStyle name="Eingabe 2 10" xfId="58459" hidden="1"/>
    <cellStyle name="Eingabe 2 10" xfId="58521" hidden="1"/>
    <cellStyle name="Eingabe 2 10" xfId="58653" hidden="1"/>
    <cellStyle name="Eingabe 2 10" xfId="58688" hidden="1"/>
    <cellStyle name="Eingabe 2 10" xfId="58716" hidden="1"/>
    <cellStyle name="Eingabe 2 10" xfId="58751" hidden="1"/>
    <cellStyle name="Eingabe 2 10" xfId="58600" hidden="1"/>
    <cellStyle name="Eingabe 2 10" xfId="58795" hidden="1"/>
    <cellStyle name="Eingabe 2 10" xfId="58830" hidden="1"/>
    <cellStyle name="Eingabe 2 10" xfId="58858" hidden="1"/>
    <cellStyle name="Eingabe 2 10" xfId="58893" hidden="1"/>
    <cellStyle name="Eingabe 2 10" xfId="694"/>
    <cellStyle name="Eingabe 2 11" xfId="176" hidden="1"/>
    <cellStyle name="Eingabe 2 11" xfId="542" hidden="1"/>
    <cellStyle name="Eingabe 2 11" xfId="575" hidden="1"/>
    <cellStyle name="Eingabe 2 11" xfId="605" hidden="1"/>
    <cellStyle name="Eingabe 2 11" xfId="640" hidden="1"/>
    <cellStyle name="Eingabe 2 11" xfId="776" hidden="1"/>
    <cellStyle name="Eingabe 2 11" xfId="950" hidden="1"/>
    <cellStyle name="Eingabe 2 11" xfId="983" hidden="1"/>
    <cellStyle name="Eingabe 2 11" xfId="1013" hidden="1"/>
    <cellStyle name="Eingabe 2 11" xfId="1048" hidden="1"/>
    <cellStyle name="Eingabe 2 11" xfId="872" hidden="1"/>
    <cellStyle name="Eingabe 2 11" xfId="1097" hidden="1"/>
    <cellStyle name="Eingabe 2 11" xfId="1130" hidden="1"/>
    <cellStyle name="Eingabe 2 11" xfId="1160" hidden="1"/>
    <cellStyle name="Eingabe 2 11" xfId="1195" hidden="1"/>
    <cellStyle name="Eingabe 2 11" xfId="766" hidden="1"/>
    <cellStyle name="Eingabe 2 11" xfId="1238" hidden="1"/>
    <cellStyle name="Eingabe 2 11" xfId="1271" hidden="1"/>
    <cellStyle name="Eingabe 2 11" xfId="1301" hidden="1"/>
    <cellStyle name="Eingabe 2 11" xfId="1336" hidden="1"/>
    <cellStyle name="Eingabe 2 11" xfId="1383" hidden="1"/>
    <cellStyle name="Eingabe 2 11" xfId="1455" hidden="1"/>
    <cellStyle name="Eingabe 2 11" xfId="1488" hidden="1"/>
    <cellStyle name="Eingabe 2 11" xfId="1518" hidden="1"/>
    <cellStyle name="Eingabe 2 11" xfId="1553" hidden="1"/>
    <cellStyle name="Eingabe 2 11" xfId="1615" hidden="1"/>
    <cellStyle name="Eingabe 2 11" xfId="1747" hidden="1"/>
    <cellStyle name="Eingabe 2 11" xfId="1780" hidden="1"/>
    <cellStyle name="Eingabe 2 11" xfId="1810" hidden="1"/>
    <cellStyle name="Eingabe 2 11" xfId="1845" hidden="1"/>
    <cellStyle name="Eingabe 2 11" xfId="1692" hidden="1"/>
    <cellStyle name="Eingabe 2 11" xfId="1889" hidden="1"/>
    <cellStyle name="Eingabe 2 11" xfId="1922" hidden="1"/>
    <cellStyle name="Eingabe 2 11" xfId="1952" hidden="1"/>
    <cellStyle name="Eingabe 2 11" xfId="1987" hidden="1"/>
    <cellStyle name="Eingabe 2 11" xfId="2099" hidden="1"/>
    <cellStyle name="Eingabe 2 11" xfId="2420" hidden="1"/>
    <cellStyle name="Eingabe 2 11" xfId="2453" hidden="1"/>
    <cellStyle name="Eingabe 2 11" xfId="2483" hidden="1"/>
    <cellStyle name="Eingabe 2 11" xfId="2518" hidden="1"/>
    <cellStyle name="Eingabe 2 11" xfId="2646" hidden="1"/>
    <cellStyle name="Eingabe 2 11" xfId="2820" hidden="1"/>
    <cellStyle name="Eingabe 2 11" xfId="2853" hidden="1"/>
    <cellStyle name="Eingabe 2 11" xfId="2883" hidden="1"/>
    <cellStyle name="Eingabe 2 11" xfId="2918" hidden="1"/>
    <cellStyle name="Eingabe 2 11" xfId="2742" hidden="1"/>
    <cellStyle name="Eingabe 2 11" xfId="2967" hidden="1"/>
    <cellStyle name="Eingabe 2 11" xfId="3000" hidden="1"/>
    <cellStyle name="Eingabe 2 11" xfId="3030" hidden="1"/>
    <cellStyle name="Eingabe 2 11" xfId="3065" hidden="1"/>
    <cellStyle name="Eingabe 2 11" xfId="2636" hidden="1"/>
    <cellStyle name="Eingabe 2 11" xfId="3108" hidden="1"/>
    <cellStyle name="Eingabe 2 11" xfId="3141" hidden="1"/>
    <cellStyle name="Eingabe 2 11" xfId="3171" hidden="1"/>
    <cellStyle name="Eingabe 2 11" xfId="3206" hidden="1"/>
    <cellStyle name="Eingabe 2 11" xfId="3253" hidden="1"/>
    <cellStyle name="Eingabe 2 11" xfId="3325" hidden="1"/>
    <cellStyle name="Eingabe 2 11" xfId="3358" hidden="1"/>
    <cellStyle name="Eingabe 2 11" xfId="3388" hidden="1"/>
    <cellStyle name="Eingabe 2 11" xfId="3423" hidden="1"/>
    <cellStyle name="Eingabe 2 11" xfId="3485" hidden="1"/>
    <cellStyle name="Eingabe 2 11" xfId="3617" hidden="1"/>
    <cellStyle name="Eingabe 2 11" xfId="3650" hidden="1"/>
    <cellStyle name="Eingabe 2 11" xfId="3680" hidden="1"/>
    <cellStyle name="Eingabe 2 11" xfId="3715" hidden="1"/>
    <cellStyle name="Eingabe 2 11" xfId="3562" hidden="1"/>
    <cellStyle name="Eingabe 2 11" xfId="3759" hidden="1"/>
    <cellStyle name="Eingabe 2 11" xfId="3792" hidden="1"/>
    <cellStyle name="Eingabe 2 11" xfId="3822" hidden="1"/>
    <cellStyle name="Eingabe 2 11" xfId="3857" hidden="1"/>
    <cellStyle name="Eingabe 2 11" xfId="2228" hidden="1"/>
    <cellStyle name="Eingabe 2 11" xfId="3926" hidden="1"/>
    <cellStyle name="Eingabe 2 11" xfId="3959" hidden="1"/>
    <cellStyle name="Eingabe 2 11" xfId="3989" hidden="1"/>
    <cellStyle name="Eingabe 2 11" xfId="4024" hidden="1"/>
    <cellStyle name="Eingabe 2 11" xfId="4152" hidden="1"/>
    <cellStyle name="Eingabe 2 11" xfId="4326" hidden="1"/>
    <cellStyle name="Eingabe 2 11" xfId="4359" hidden="1"/>
    <cellStyle name="Eingabe 2 11" xfId="4389" hidden="1"/>
    <cellStyle name="Eingabe 2 11" xfId="4424" hidden="1"/>
    <cellStyle name="Eingabe 2 11" xfId="4248" hidden="1"/>
    <cellStyle name="Eingabe 2 11" xfId="4473" hidden="1"/>
    <cellStyle name="Eingabe 2 11" xfId="4506" hidden="1"/>
    <cellStyle name="Eingabe 2 11" xfId="4536" hidden="1"/>
    <cellStyle name="Eingabe 2 11" xfId="4571" hidden="1"/>
    <cellStyle name="Eingabe 2 11" xfId="4142" hidden="1"/>
    <cellStyle name="Eingabe 2 11" xfId="4614" hidden="1"/>
    <cellStyle name="Eingabe 2 11" xfId="4647" hidden="1"/>
    <cellStyle name="Eingabe 2 11" xfId="4677" hidden="1"/>
    <cellStyle name="Eingabe 2 11" xfId="4712" hidden="1"/>
    <cellStyle name="Eingabe 2 11" xfId="4759" hidden="1"/>
    <cellStyle name="Eingabe 2 11" xfId="4831" hidden="1"/>
    <cellStyle name="Eingabe 2 11" xfId="4864" hidden="1"/>
    <cellStyle name="Eingabe 2 11" xfId="4894" hidden="1"/>
    <cellStyle name="Eingabe 2 11" xfId="4929" hidden="1"/>
    <cellStyle name="Eingabe 2 11" xfId="4991" hidden="1"/>
    <cellStyle name="Eingabe 2 11" xfId="5123" hidden="1"/>
    <cellStyle name="Eingabe 2 11" xfId="5156" hidden="1"/>
    <cellStyle name="Eingabe 2 11" xfId="5186" hidden="1"/>
    <cellStyle name="Eingabe 2 11" xfId="5221" hidden="1"/>
    <cellStyle name="Eingabe 2 11" xfId="5068" hidden="1"/>
    <cellStyle name="Eingabe 2 11" xfId="5265" hidden="1"/>
    <cellStyle name="Eingabe 2 11" xfId="5298" hidden="1"/>
    <cellStyle name="Eingabe 2 11" xfId="5328" hidden="1"/>
    <cellStyle name="Eingabe 2 11" xfId="5363" hidden="1"/>
    <cellStyle name="Eingabe 2 11" xfId="2087" hidden="1"/>
    <cellStyle name="Eingabe 2 11" xfId="5431" hidden="1"/>
    <cellStyle name="Eingabe 2 11" xfId="5464" hidden="1"/>
    <cellStyle name="Eingabe 2 11" xfId="5494" hidden="1"/>
    <cellStyle name="Eingabe 2 11" xfId="5529" hidden="1"/>
    <cellStyle name="Eingabe 2 11" xfId="5656" hidden="1"/>
    <cellStyle name="Eingabe 2 11" xfId="5830" hidden="1"/>
    <cellStyle name="Eingabe 2 11" xfId="5863" hidden="1"/>
    <cellStyle name="Eingabe 2 11" xfId="5893" hidden="1"/>
    <cellStyle name="Eingabe 2 11" xfId="5928" hidden="1"/>
    <cellStyle name="Eingabe 2 11" xfId="5752" hidden="1"/>
    <cellStyle name="Eingabe 2 11" xfId="5977" hidden="1"/>
    <cellStyle name="Eingabe 2 11" xfId="6010" hidden="1"/>
    <cellStyle name="Eingabe 2 11" xfId="6040" hidden="1"/>
    <cellStyle name="Eingabe 2 11" xfId="6075" hidden="1"/>
    <cellStyle name="Eingabe 2 11" xfId="5646" hidden="1"/>
    <cellStyle name="Eingabe 2 11" xfId="6118" hidden="1"/>
    <cellStyle name="Eingabe 2 11" xfId="6151" hidden="1"/>
    <cellStyle name="Eingabe 2 11" xfId="6181" hidden="1"/>
    <cellStyle name="Eingabe 2 11" xfId="6216" hidden="1"/>
    <cellStyle name="Eingabe 2 11" xfId="6263" hidden="1"/>
    <cellStyle name="Eingabe 2 11" xfId="6335" hidden="1"/>
    <cellStyle name="Eingabe 2 11" xfId="6368" hidden="1"/>
    <cellStyle name="Eingabe 2 11" xfId="6398" hidden="1"/>
    <cellStyle name="Eingabe 2 11" xfId="6433" hidden="1"/>
    <cellStyle name="Eingabe 2 11" xfId="6495" hidden="1"/>
    <cellStyle name="Eingabe 2 11" xfId="6627" hidden="1"/>
    <cellStyle name="Eingabe 2 11" xfId="6660" hidden="1"/>
    <cellStyle name="Eingabe 2 11" xfId="6690" hidden="1"/>
    <cellStyle name="Eingabe 2 11" xfId="6725" hidden="1"/>
    <cellStyle name="Eingabe 2 11" xfId="6572" hidden="1"/>
    <cellStyle name="Eingabe 2 11" xfId="6769" hidden="1"/>
    <cellStyle name="Eingabe 2 11" xfId="6802" hidden="1"/>
    <cellStyle name="Eingabe 2 11" xfId="6832" hidden="1"/>
    <cellStyle name="Eingabe 2 11" xfId="6867" hidden="1"/>
    <cellStyle name="Eingabe 2 11" xfId="423" hidden="1"/>
    <cellStyle name="Eingabe 2 11" xfId="6933" hidden="1"/>
    <cellStyle name="Eingabe 2 11" xfId="6966" hidden="1"/>
    <cellStyle name="Eingabe 2 11" xfId="6996" hidden="1"/>
    <cellStyle name="Eingabe 2 11" xfId="7031" hidden="1"/>
    <cellStyle name="Eingabe 2 11" xfId="7154" hidden="1"/>
    <cellStyle name="Eingabe 2 11" xfId="7328" hidden="1"/>
    <cellStyle name="Eingabe 2 11" xfId="7361" hidden="1"/>
    <cellStyle name="Eingabe 2 11" xfId="7391" hidden="1"/>
    <cellStyle name="Eingabe 2 11" xfId="7426" hidden="1"/>
    <cellStyle name="Eingabe 2 11" xfId="7250" hidden="1"/>
    <cellStyle name="Eingabe 2 11" xfId="7475" hidden="1"/>
    <cellStyle name="Eingabe 2 11" xfId="7508" hidden="1"/>
    <cellStyle name="Eingabe 2 11" xfId="7538" hidden="1"/>
    <cellStyle name="Eingabe 2 11" xfId="7573" hidden="1"/>
    <cellStyle name="Eingabe 2 11" xfId="7144" hidden="1"/>
    <cellStyle name="Eingabe 2 11" xfId="7616" hidden="1"/>
    <cellStyle name="Eingabe 2 11" xfId="7649" hidden="1"/>
    <cellStyle name="Eingabe 2 11" xfId="7679" hidden="1"/>
    <cellStyle name="Eingabe 2 11" xfId="7714" hidden="1"/>
    <cellStyle name="Eingabe 2 11" xfId="7761" hidden="1"/>
    <cellStyle name="Eingabe 2 11" xfId="7833" hidden="1"/>
    <cellStyle name="Eingabe 2 11" xfId="7866" hidden="1"/>
    <cellStyle name="Eingabe 2 11" xfId="7896" hidden="1"/>
    <cellStyle name="Eingabe 2 11" xfId="7931" hidden="1"/>
    <cellStyle name="Eingabe 2 11" xfId="7993" hidden="1"/>
    <cellStyle name="Eingabe 2 11" xfId="8125" hidden="1"/>
    <cellStyle name="Eingabe 2 11" xfId="8158" hidden="1"/>
    <cellStyle name="Eingabe 2 11" xfId="8188" hidden="1"/>
    <cellStyle name="Eingabe 2 11" xfId="8223" hidden="1"/>
    <cellStyle name="Eingabe 2 11" xfId="8070" hidden="1"/>
    <cellStyle name="Eingabe 2 11" xfId="8267" hidden="1"/>
    <cellStyle name="Eingabe 2 11" xfId="8300" hidden="1"/>
    <cellStyle name="Eingabe 2 11" xfId="8330" hidden="1"/>
    <cellStyle name="Eingabe 2 11" xfId="8365" hidden="1"/>
    <cellStyle name="Eingabe 2 11" xfId="2270" hidden="1"/>
    <cellStyle name="Eingabe 2 11" xfId="8428" hidden="1"/>
    <cellStyle name="Eingabe 2 11" xfId="8461" hidden="1"/>
    <cellStyle name="Eingabe 2 11" xfId="8491" hidden="1"/>
    <cellStyle name="Eingabe 2 11" xfId="8526" hidden="1"/>
    <cellStyle name="Eingabe 2 11" xfId="8647" hidden="1"/>
    <cellStyle name="Eingabe 2 11" xfId="8821" hidden="1"/>
    <cellStyle name="Eingabe 2 11" xfId="8854" hidden="1"/>
    <cellStyle name="Eingabe 2 11" xfId="8884" hidden="1"/>
    <cellStyle name="Eingabe 2 11" xfId="8919" hidden="1"/>
    <cellStyle name="Eingabe 2 11" xfId="8743" hidden="1"/>
    <cellStyle name="Eingabe 2 11" xfId="8968" hidden="1"/>
    <cellStyle name="Eingabe 2 11" xfId="9001" hidden="1"/>
    <cellStyle name="Eingabe 2 11" xfId="9031" hidden="1"/>
    <cellStyle name="Eingabe 2 11" xfId="9066" hidden="1"/>
    <cellStyle name="Eingabe 2 11" xfId="8637" hidden="1"/>
    <cellStyle name="Eingabe 2 11" xfId="9109" hidden="1"/>
    <cellStyle name="Eingabe 2 11" xfId="9142" hidden="1"/>
    <cellStyle name="Eingabe 2 11" xfId="9172" hidden="1"/>
    <cellStyle name="Eingabe 2 11" xfId="9207" hidden="1"/>
    <cellStyle name="Eingabe 2 11" xfId="9254" hidden="1"/>
    <cellStyle name="Eingabe 2 11" xfId="9326" hidden="1"/>
    <cellStyle name="Eingabe 2 11" xfId="9359" hidden="1"/>
    <cellStyle name="Eingabe 2 11" xfId="9389" hidden="1"/>
    <cellStyle name="Eingabe 2 11" xfId="9424" hidden="1"/>
    <cellStyle name="Eingabe 2 11" xfId="9486" hidden="1"/>
    <cellStyle name="Eingabe 2 11" xfId="9618" hidden="1"/>
    <cellStyle name="Eingabe 2 11" xfId="9651" hidden="1"/>
    <cellStyle name="Eingabe 2 11" xfId="9681" hidden="1"/>
    <cellStyle name="Eingabe 2 11" xfId="9716" hidden="1"/>
    <cellStyle name="Eingabe 2 11" xfId="9563" hidden="1"/>
    <cellStyle name="Eingabe 2 11" xfId="9760" hidden="1"/>
    <cellStyle name="Eingabe 2 11" xfId="9793" hidden="1"/>
    <cellStyle name="Eingabe 2 11" xfId="9823" hidden="1"/>
    <cellStyle name="Eingabe 2 11" xfId="9858" hidden="1"/>
    <cellStyle name="Eingabe 2 11" xfId="2309" hidden="1"/>
    <cellStyle name="Eingabe 2 11" xfId="9919" hidden="1"/>
    <cellStyle name="Eingabe 2 11" xfId="9952" hidden="1"/>
    <cellStyle name="Eingabe 2 11" xfId="9982" hidden="1"/>
    <cellStyle name="Eingabe 2 11" xfId="10017" hidden="1"/>
    <cellStyle name="Eingabe 2 11" xfId="10133" hidden="1"/>
    <cellStyle name="Eingabe 2 11" xfId="10307" hidden="1"/>
    <cellStyle name="Eingabe 2 11" xfId="10340" hidden="1"/>
    <cellStyle name="Eingabe 2 11" xfId="10370" hidden="1"/>
    <cellStyle name="Eingabe 2 11" xfId="10405" hidden="1"/>
    <cellStyle name="Eingabe 2 11" xfId="10229" hidden="1"/>
    <cellStyle name="Eingabe 2 11" xfId="10454" hidden="1"/>
    <cellStyle name="Eingabe 2 11" xfId="10487" hidden="1"/>
    <cellStyle name="Eingabe 2 11" xfId="10517" hidden="1"/>
    <cellStyle name="Eingabe 2 11" xfId="10552" hidden="1"/>
    <cellStyle name="Eingabe 2 11" xfId="10123" hidden="1"/>
    <cellStyle name="Eingabe 2 11" xfId="10595" hidden="1"/>
    <cellStyle name="Eingabe 2 11" xfId="10628" hidden="1"/>
    <cellStyle name="Eingabe 2 11" xfId="10658" hidden="1"/>
    <cellStyle name="Eingabe 2 11" xfId="10693" hidden="1"/>
    <cellStyle name="Eingabe 2 11" xfId="10740" hidden="1"/>
    <cellStyle name="Eingabe 2 11" xfId="10812" hidden="1"/>
    <cellStyle name="Eingabe 2 11" xfId="10845" hidden="1"/>
    <cellStyle name="Eingabe 2 11" xfId="10875" hidden="1"/>
    <cellStyle name="Eingabe 2 11" xfId="10910" hidden="1"/>
    <cellStyle name="Eingabe 2 11" xfId="10972" hidden="1"/>
    <cellStyle name="Eingabe 2 11" xfId="11104" hidden="1"/>
    <cellStyle name="Eingabe 2 11" xfId="11137" hidden="1"/>
    <cellStyle name="Eingabe 2 11" xfId="11167" hidden="1"/>
    <cellStyle name="Eingabe 2 11" xfId="11202" hidden="1"/>
    <cellStyle name="Eingabe 2 11" xfId="11049" hidden="1"/>
    <cellStyle name="Eingabe 2 11" xfId="11246" hidden="1"/>
    <cellStyle name="Eingabe 2 11" xfId="11279" hidden="1"/>
    <cellStyle name="Eingabe 2 11" xfId="11309" hidden="1"/>
    <cellStyle name="Eingabe 2 11" xfId="11344" hidden="1"/>
    <cellStyle name="Eingabe 2 11" xfId="2039" hidden="1"/>
    <cellStyle name="Eingabe 2 11" xfId="11402" hidden="1"/>
    <cellStyle name="Eingabe 2 11" xfId="11435" hidden="1"/>
    <cellStyle name="Eingabe 2 11" xfId="11465" hidden="1"/>
    <cellStyle name="Eingabe 2 11" xfId="11500" hidden="1"/>
    <cellStyle name="Eingabe 2 11" xfId="11613" hidden="1"/>
    <cellStyle name="Eingabe 2 11" xfId="11787" hidden="1"/>
    <cellStyle name="Eingabe 2 11" xfId="11820" hidden="1"/>
    <cellStyle name="Eingabe 2 11" xfId="11850" hidden="1"/>
    <cellStyle name="Eingabe 2 11" xfId="11885" hidden="1"/>
    <cellStyle name="Eingabe 2 11" xfId="11709" hidden="1"/>
    <cellStyle name="Eingabe 2 11" xfId="11934" hidden="1"/>
    <cellStyle name="Eingabe 2 11" xfId="11967" hidden="1"/>
    <cellStyle name="Eingabe 2 11" xfId="11997" hidden="1"/>
    <cellStyle name="Eingabe 2 11" xfId="12032" hidden="1"/>
    <cellStyle name="Eingabe 2 11" xfId="11603" hidden="1"/>
    <cellStyle name="Eingabe 2 11" xfId="12075" hidden="1"/>
    <cellStyle name="Eingabe 2 11" xfId="12108" hidden="1"/>
    <cellStyle name="Eingabe 2 11" xfId="12138" hidden="1"/>
    <cellStyle name="Eingabe 2 11" xfId="12173" hidden="1"/>
    <cellStyle name="Eingabe 2 11" xfId="12220" hidden="1"/>
    <cellStyle name="Eingabe 2 11" xfId="12292" hidden="1"/>
    <cellStyle name="Eingabe 2 11" xfId="12325" hidden="1"/>
    <cellStyle name="Eingabe 2 11" xfId="12355" hidden="1"/>
    <cellStyle name="Eingabe 2 11" xfId="12390" hidden="1"/>
    <cellStyle name="Eingabe 2 11" xfId="12452" hidden="1"/>
    <cellStyle name="Eingabe 2 11" xfId="12584" hidden="1"/>
    <cellStyle name="Eingabe 2 11" xfId="12617" hidden="1"/>
    <cellStyle name="Eingabe 2 11" xfId="12647" hidden="1"/>
    <cellStyle name="Eingabe 2 11" xfId="12682" hidden="1"/>
    <cellStyle name="Eingabe 2 11" xfId="12529" hidden="1"/>
    <cellStyle name="Eingabe 2 11" xfId="12726" hidden="1"/>
    <cellStyle name="Eingabe 2 11" xfId="12759" hidden="1"/>
    <cellStyle name="Eingabe 2 11" xfId="12789" hidden="1"/>
    <cellStyle name="Eingabe 2 11" xfId="12824" hidden="1"/>
    <cellStyle name="Eingabe 2 11" xfId="2394" hidden="1"/>
    <cellStyle name="Eingabe 2 11" xfId="12881" hidden="1"/>
    <cellStyle name="Eingabe 2 11" xfId="12914" hidden="1"/>
    <cellStyle name="Eingabe 2 11" xfId="12944" hidden="1"/>
    <cellStyle name="Eingabe 2 11" xfId="12979" hidden="1"/>
    <cellStyle name="Eingabe 2 11" xfId="13084" hidden="1"/>
    <cellStyle name="Eingabe 2 11" xfId="13258" hidden="1"/>
    <cellStyle name="Eingabe 2 11" xfId="13291" hidden="1"/>
    <cellStyle name="Eingabe 2 11" xfId="13321" hidden="1"/>
    <cellStyle name="Eingabe 2 11" xfId="13356" hidden="1"/>
    <cellStyle name="Eingabe 2 11" xfId="13180" hidden="1"/>
    <cellStyle name="Eingabe 2 11" xfId="13405" hidden="1"/>
    <cellStyle name="Eingabe 2 11" xfId="13438" hidden="1"/>
    <cellStyle name="Eingabe 2 11" xfId="13468" hidden="1"/>
    <cellStyle name="Eingabe 2 11" xfId="13503" hidden="1"/>
    <cellStyle name="Eingabe 2 11" xfId="13074" hidden="1"/>
    <cellStyle name="Eingabe 2 11" xfId="13546" hidden="1"/>
    <cellStyle name="Eingabe 2 11" xfId="13579" hidden="1"/>
    <cellStyle name="Eingabe 2 11" xfId="13609" hidden="1"/>
    <cellStyle name="Eingabe 2 11" xfId="13644" hidden="1"/>
    <cellStyle name="Eingabe 2 11" xfId="13691" hidden="1"/>
    <cellStyle name="Eingabe 2 11" xfId="13763" hidden="1"/>
    <cellStyle name="Eingabe 2 11" xfId="13796" hidden="1"/>
    <cellStyle name="Eingabe 2 11" xfId="13826" hidden="1"/>
    <cellStyle name="Eingabe 2 11" xfId="13861" hidden="1"/>
    <cellStyle name="Eingabe 2 11" xfId="13923" hidden="1"/>
    <cellStyle name="Eingabe 2 11" xfId="14055" hidden="1"/>
    <cellStyle name="Eingabe 2 11" xfId="14088" hidden="1"/>
    <cellStyle name="Eingabe 2 11" xfId="14118" hidden="1"/>
    <cellStyle name="Eingabe 2 11" xfId="14153" hidden="1"/>
    <cellStyle name="Eingabe 2 11" xfId="14000" hidden="1"/>
    <cellStyle name="Eingabe 2 11" xfId="14197" hidden="1"/>
    <cellStyle name="Eingabe 2 11" xfId="14230" hidden="1"/>
    <cellStyle name="Eingabe 2 11" xfId="14260" hidden="1"/>
    <cellStyle name="Eingabe 2 11" xfId="14295" hidden="1"/>
    <cellStyle name="Eingabe 2 11" xfId="3900" hidden="1"/>
    <cellStyle name="Eingabe 2 11" xfId="14348" hidden="1"/>
    <cellStyle name="Eingabe 2 11" xfId="14381" hidden="1"/>
    <cellStyle name="Eingabe 2 11" xfId="14411" hidden="1"/>
    <cellStyle name="Eingabe 2 11" xfId="14446" hidden="1"/>
    <cellStyle name="Eingabe 2 11" xfId="14546" hidden="1"/>
    <cellStyle name="Eingabe 2 11" xfId="14720" hidden="1"/>
    <cellStyle name="Eingabe 2 11" xfId="14753" hidden="1"/>
    <cellStyle name="Eingabe 2 11" xfId="14783" hidden="1"/>
    <cellStyle name="Eingabe 2 11" xfId="14818" hidden="1"/>
    <cellStyle name="Eingabe 2 11" xfId="14642" hidden="1"/>
    <cellStyle name="Eingabe 2 11" xfId="14867" hidden="1"/>
    <cellStyle name="Eingabe 2 11" xfId="14900" hidden="1"/>
    <cellStyle name="Eingabe 2 11" xfId="14930" hidden="1"/>
    <cellStyle name="Eingabe 2 11" xfId="14965" hidden="1"/>
    <cellStyle name="Eingabe 2 11" xfId="14536" hidden="1"/>
    <cellStyle name="Eingabe 2 11" xfId="15008" hidden="1"/>
    <cellStyle name="Eingabe 2 11" xfId="15041" hidden="1"/>
    <cellStyle name="Eingabe 2 11" xfId="15071" hidden="1"/>
    <cellStyle name="Eingabe 2 11" xfId="15106" hidden="1"/>
    <cellStyle name="Eingabe 2 11" xfId="15153" hidden="1"/>
    <cellStyle name="Eingabe 2 11" xfId="15225" hidden="1"/>
    <cellStyle name="Eingabe 2 11" xfId="15258" hidden="1"/>
    <cellStyle name="Eingabe 2 11" xfId="15288" hidden="1"/>
    <cellStyle name="Eingabe 2 11" xfId="15323" hidden="1"/>
    <cellStyle name="Eingabe 2 11" xfId="15385" hidden="1"/>
    <cellStyle name="Eingabe 2 11" xfId="15517" hidden="1"/>
    <cellStyle name="Eingabe 2 11" xfId="15550" hidden="1"/>
    <cellStyle name="Eingabe 2 11" xfId="15580" hidden="1"/>
    <cellStyle name="Eingabe 2 11" xfId="15615" hidden="1"/>
    <cellStyle name="Eingabe 2 11" xfId="15462" hidden="1"/>
    <cellStyle name="Eingabe 2 11" xfId="15659" hidden="1"/>
    <cellStyle name="Eingabe 2 11" xfId="15692" hidden="1"/>
    <cellStyle name="Eingabe 2 11" xfId="15722" hidden="1"/>
    <cellStyle name="Eingabe 2 11" xfId="15757" hidden="1"/>
    <cellStyle name="Eingabe 2 11" xfId="5405" hidden="1"/>
    <cellStyle name="Eingabe 2 11" xfId="15810" hidden="1"/>
    <cellStyle name="Eingabe 2 11" xfId="15843" hidden="1"/>
    <cellStyle name="Eingabe 2 11" xfId="15873" hidden="1"/>
    <cellStyle name="Eingabe 2 11" xfId="15908" hidden="1"/>
    <cellStyle name="Eingabe 2 11" xfId="16002" hidden="1"/>
    <cellStyle name="Eingabe 2 11" xfId="16176" hidden="1"/>
    <cellStyle name="Eingabe 2 11" xfId="16209" hidden="1"/>
    <cellStyle name="Eingabe 2 11" xfId="16239" hidden="1"/>
    <cellStyle name="Eingabe 2 11" xfId="16274" hidden="1"/>
    <cellStyle name="Eingabe 2 11" xfId="16098" hidden="1"/>
    <cellStyle name="Eingabe 2 11" xfId="16323" hidden="1"/>
    <cellStyle name="Eingabe 2 11" xfId="16356" hidden="1"/>
    <cellStyle name="Eingabe 2 11" xfId="16386" hidden="1"/>
    <cellStyle name="Eingabe 2 11" xfId="16421" hidden="1"/>
    <cellStyle name="Eingabe 2 11" xfId="15992" hidden="1"/>
    <cellStyle name="Eingabe 2 11" xfId="16464" hidden="1"/>
    <cellStyle name="Eingabe 2 11" xfId="16497" hidden="1"/>
    <cellStyle name="Eingabe 2 11" xfId="16527" hidden="1"/>
    <cellStyle name="Eingabe 2 11" xfId="16562" hidden="1"/>
    <cellStyle name="Eingabe 2 11" xfId="16609" hidden="1"/>
    <cellStyle name="Eingabe 2 11" xfId="16681" hidden="1"/>
    <cellStyle name="Eingabe 2 11" xfId="16714" hidden="1"/>
    <cellStyle name="Eingabe 2 11" xfId="16744" hidden="1"/>
    <cellStyle name="Eingabe 2 11" xfId="16779" hidden="1"/>
    <cellStyle name="Eingabe 2 11" xfId="16841" hidden="1"/>
    <cellStyle name="Eingabe 2 11" xfId="16973" hidden="1"/>
    <cellStyle name="Eingabe 2 11" xfId="17006" hidden="1"/>
    <cellStyle name="Eingabe 2 11" xfId="17036" hidden="1"/>
    <cellStyle name="Eingabe 2 11" xfId="17071" hidden="1"/>
    <cellStyle name="Eingabe 2 11" xfId="16918" hidden="1"/>
    <cellStyle name="Eingabe 2 11" xfId="17115" hidden="1"/>
    <cellStyle name="Eingabe 2 11" xfId="17148" hidden="1"/>
    <cellStyle name="Eingabe 2 11" xfId="17178" hidden="1"/>
    <cellStyle name="Eingabe 2 11" xfId="17213" hidden="1"/>
    <cellStyle name="Eingabe 2 11" xfId="6908" hidden="1"/>
    <cellStyle name="Eingabe 2 11" xfId="17255" hidden="1"/>
    <cellStyle name="Eingabe 2 11" xfId="17288" hidden="1"/>
    <cellStyle name="Eingabe 2 11" xfId="17318" hidden="1"/>
    <cellStyle name="Eingabe 2 11" xfId="17353" hidden="1"/>
    <cellStyle name="Eingabe 2 11" xfId="17444" hidden="1"/>
    <cellStyle name="Eingabe 2 11" xfId="17618" hidden="1"/>
    <cellStyle name="Eingabe 2 11" xfId="17651" hidden="1"/>
    <cellStyle name="Eingabe 2 11" xfId="17681" hidden="1"/>
    <cellStyle name="Eingabe 2 11" xfId="17716" hidden="1"/>
    <cellStyle name="Eingabe 2 11" xfId="17540" hidden="1"/>
    <cellStyle name="Eingabe 2 11" xfId="17765" hidden="1"/>
    <cellStyle name="Eingabe 2 11" xfId="17798" hidden="1"/>
    <cellStyle name="Eingabe 2 11" xfId="17828" hidden="1"/>
    <cellStyle name="Eingabe 2 11" xfId="17863" hidden="1"/>
    <cellStyle name="Eingabe 2 11" xfId="17434" hidden="1"/>
    <cellStyle name="Eingabe 2 11" xfId="17906" hidden="1"/>
    <cellStyle name="Eingabe 2 11" xfId="17939" hidden="1"/>
    <cellStyle name="Eingabe 2 11" xfId="17969" hidden="1"/>
    <cellStyle name="Eingabe 2 11" xfId="18004" hidden="1"/>
    <cellStyle name="Eingabe 2 11" xfId="18051" hidden="1"/>
    <cellStyle name="Eingabe 2 11" xfId="18123" hidden="1"/>
    <cellStyle name="Eingabe 2 11" xfId="18156" hidden="1"/>
    <cellStyle name="Eingabe 2 11" xfId="18186" hidden="1"/>
    <cellStyle name="Eingabe 2 11" xfId="18221" hidden="1"/>
    <cellStyle name="Eingabe 2 11" xfId="18283" hidden="1"/>
    <cellStyle name="Eingabe 2 11" xfId="18415" hidden="1"/>
    <cellStyle name="Eingabe 2 11" xfId="18448" hidden="1"/>
    <cellStyle name="Eingabe 2 11" xfId="18478" hidden="1"/>
    <cellStyle name="Eingabe 2 11" xfId="18513" hidden="1"/>
    <cellStyle name="Eingabe 2 11" xfId="18360" hidden="1"/>
    <cellStyle name="Eingabe 2 11" xfId="18557" hidden="1"/>
    <cellStyle name="Eingabe 2 11" xfId="18590" hidden="1"/>
    <cellStyle name="Eingabe 2 11" xfId="18620" hidden="1"/>
    <cellStyle name="Eingabe 2 11" xfId="18655" hidden="1"/>
    <cellStyle name="Eingabe 2 11" xfId="18916" hidden="1"/>
    <cellStyle name="Eingabe 2 11" xfId="19055" hidden="1"/>
    <cellStyle name="Eingabe 2 11" xfId="19088" hidden="1"/>
    <cellStyle name="Eingabe 2 11" xfId="19118" hidden="1"/>
    <cellStyle name="Eingabe 2 11" xfId="19153" hidden="1"/>
    <cellStyle name="Eingabe 2 11" xfId="19251" hidden="1"/>
    <cellStyle name="Eingabe 2 11" xfId="19425" hidden="1"/>
    <cellStyle name="Eingabe 2 11" xfId="19458" hidden="1"/>
    <cellStyle name="Eingabe 2 11" xfId="19488" hidden="1"/>
    <cellStyle name="Eingabe 2 11" xfId="19523" hidden="1"/>
    <cellStyle name="Eingabe 2 11" xfId="19347" hidden="1"/>
    <cellStyle name="Eingabe 2 11" xfId="19572" hidden="1"/>
    <cellStyle name="Eingabe 2 11" xfId="19605" hidden="1"/>
    <cellStyle name="Eingabe 2 11" xfId="19635" hidden="1"/>
    <cellStyle name="Eingabe 2 11" xfId="19670" hidden="1"/>
    <cellStyle name="Eingabe 2 11" xfId="19241" hidden="1"/>
    <cellStyle name="Eingabe 2 11" xfId="19713" hidden="1"/>
    <cellStyle name="Eingabe 2 11" xfId="19746" hidden="1"/>
    <cellStyle name="Eingabe 2 11" xfId="19776" hidden="1"/>
    <cellStyle name="Eingabe 2 11" xfId="19811" hidden="1"/>
    <cellStyle name="Eingabe 2 11" xfId="19858" hidden="1"/>
    <cellStyle name="Eingabe 2 11" xfId="19930" hidden="1"/>
    <cellStyle name="Eingabe 2 11" xfId="19963" hidden="1"/>
    <cellStyle name="Eingabe 2 11" xfId="19993" hidden="1"/>
    <cellStyle name="Eingabe 2 11" xfId="20028" hidden="1"/>
    <cellStyle name="Eingabe 2 11" xfId="20090" hidden="1"/>
    <cellStyle name="Eingabe 2 11" xfId="20222" hidden="1"/>
    <cellStyle name="Eingabe 2 11" xfId="20255" hidden="1"/>
    <cellStyle name="Eingabe 2 11" xfId="20285" hidden="1"/>
    <cellStyle name="Eingabe 2 11" xfId="20320" hidden="1"/>
    <cellStyle name="Eingabe 2 11" xfId="20167" hidden="1"/>
    <cellStyle name="Eingabe 2 11" xfId="20364" hidden="1"/>
    <cellStyle name="Eingabe 2 11" xfId="20397" hidden="1"/>
    <cellStyle name="Eingabe 2 11" xfId="20427" hidden="1"/>
    <cellStyle name="Eingabe 2 11" xfId="20462" hidden="1"/>
    <cellStyle name="Eingabe 2 11" xfId="20509" hidden="1"/>
    <cellStyle name="Eingabe 2 11" xfId="20581" hidden="1"/>
    <cellStyle name="Eingabe 2 11" xfId="20614" hidden="1"/>
    <cellStyle name="Eingabe 2 11" xfId="20644" hidden="1"/>
    <cellStyle name="Eingabe 2 11" xfId="20679" hidden="1"/>
    <cellStyle name="Eingabe 2 11" xfId="20759" hidden="1"/>
    <cellStyle name="Eingabe 2 11" xfId="20972" hidden="1"/>
    <cellStyle name="Eingabe 2 11" xfId="21005" hidden="1"/>
    <cellStyle name="Eingabe 2 11" xfId="21035" hidden="1"/>
    <cellStyle name="Eingabe 2 11" xfId="21070" hidden="1"/>
    <cellStyle name="Eingabe 2 11" xfId="21149" hidden="1"/>
    <cellStyle name="Eingabe 2 11" xfId="21281" hidden="1"/>
    <cellStyle name="Eingabe 2 11" xfId="21314" hidden="1"/>
    <cellStyle name="Eingabe 2 11" xfId="21344" hidden="1"/>
    <cellStyle name="Eingabe 2 11" xfId="21379" hidden="1"/>
    <cellStyle name="Eingabe 2 11" xfId="21226" hidden="1"/>
    <cellStyle name="Eingabe 2 11" xfId="21425" hidden="1"/>
    <cellStyle name="Eingabe 2 11" xfId="21458" hidden="1"/>
    <cellStyle name="Eingabe 2 11" xfId="21488" hidden="1"/>
    <cellStyle name="Eingabe 2 11" xfId="21523" hidden="1"/>
    <cellStyle name="Eingabe 2 11" xfId="20874" hidden="1"/>
    <cellStyle name="Eingabe 2 11" xfId="21582" hidden="1"/>
    <cellStyle name="Eingabe 2 11" xfId="21615" hidden="1"/>
    <cellStyle name="Eingabe 2 11" xfId="21645" hidden="1"/>
    <cellStyle name="Eingabe 2 11" xfId="21680" hidden="1"/>
    <cellStyle name="Eingabe 2 11" xfId="21777" hidden="1"/>
    <cellStyle name="Eingabe 2 11" xfId="21952" hidden="1"/>
    <cellStyle name="Eingabe 2 11" xfId="21985" hidden="1"/>
    <cellStyle name="Eingabe 2 11" xfId="22015" hidden="1"/>
    <cellStyle name="Eingabe 2 11" xfId="22050" hidden="1"/>
    <cellStyle name="Eingabe 2 11" xfId="21873" hidden="1"/>
    <cellStyle name="Eingabe 2 11" xfId="22101" hidden="1"/>
    <cellStyle name="Eingabe 2 11" xfId="22134" hidden="1"/>
    <cellStyle name="Eingabe 2 11" xfId="22164" hidden="1"/>
    <cellStyle name="Eingabe 2 11" xfId="22199" hidden="1"/>
    <cellStyle name="Eingabe 2 11" xfId="21767" hidden="1"/>
    <cellStyle name="Eingabe 2 11" xfId="22244" hidden="1"/>
    <cellStyle name="Eingabe 2 11" xfId="22277" hidden="1"/>
    <cellStyle name="Eingabe 2 11" xfId="22307" hidden="1"/>
    <cellStyle name="Eingabe 2 11" xfId="22342" hidden="1"/>
    <cellStyle name="Eingabe 2 11" xfId="22391" hidden="1"/>
    <cellStyle name="Eingabe 2 11" xfId="22463" hidden="1"/>
    <cellStyle name="Eingabe 2 11" xfId="22496" hidden="1"/>
    <cellStyle name="Eingabe 2 11" xfId="22526" hidden="1"/>
    <cellStyle name="Eingabe 2 11" xfId="22561" hidden="1"/>
    <cellStyle name="Eingabe 2 11" xfId="22623" hidden="1"/>
    <cellStyle name="Eingabe 2 11" xfId="22755" hidden="1"/>
    <cellStyle name="Eingabe 2 11" xfId="22788" hidden="1"/>
    <cellStyle name="Eingabe 2 11" xfId="22818" hidden="1"/>
    <cellStyle name="Eingabe 2 11" xfId="22853" hidden="1"/>
    <cellStyle name="Eingabe 2 11" xfId="22700" hidden="1"/>
    <cellStyle name="Eingabe 2 11" xfId="22897" hidden="1"/>
    <cellStyle name="Eingabe 2 11" xfId="22930" hidden="1"/>
    <cellStyle name="Eingabe 2 11" xfId="22960" hidden="1"/>
    <cellStyle name="Eingabe 2 11" xfId="22995" hidden="1"/>
    <cellStyle name="Eingabe 2 11" xfId="20751" hidden="1"/>
    <cellStyle name="Eingabe 2 11" xfId="23037" hidden="1"/>
    <cellStyle name="Eingabe 2 11" xfId="23070" hidden="1"/>
    <cellStyle name="Eingabe 2 11" xfId="23100" hidden="1"/>
    <cellStyle name="Eingabe 2 11" xfId="23135" hidden="1"/>
    <cellStyle name="Eingabe 2 11" xfId="23230" hidden="1"/>
    <cellStyle name="Eingabe 2 11" xfId="23404" hidden="1"/>
    <cellStyle name="Eingabe 2 11" xfId="23437" hidden="1"/>
    <cellStyle name="Eingabe 2 11" xfId="23467" hidden="1"/>
    <cellStyle name="Eingabe 2 11" xfId="23502" hidden="1"/>
    <cellStyle name="Eingabe 2 11" xfId="23326" hidden="1"/>
    <cellStyle name="Eingabe 2 11" xfId="23553" hidden="1"/>
    <cellStyle name="Eingabe 2 11" xfId="23586" hidden="1"/>
    <cellStyle name="Eingabe 2 11" xfId="23616" hidden="1"/>
    <cellStyle name="Eingabe 2 11" xfId="23651" hidden="1"/>
    <cellStyle name="Eingabe 2 11" xfId="23220" hidden="1"/>
    <cellStyle name="Eingabe 2 11" xfId="23696" hidden="1"/>
    <cellStyle name="Eingabe 2 11" xfId="23729" hidden="1"/>
    <cellStyle name="Eingabe 2 11" xfId="23759" hidden="1"/>
    <cellStyle name="Eingabe 2 11" xfId="23794" hidden="1"/>
    <cellStyle name="Eingabe 2 11" xfId="23842" hidden="1"/>
    <cellStyle name="Eingabe 2 11" xfId="23914" hidden="1"/>
    <cellStyle name="Eingabe 2 11" xfId="23947" hidden="1"/>
    <cellStyle name="Eingabe 2 11" xfId="23977" hidden="1"/>
    <cellStyle name="Eingabe 2 11" xfId="24012" hidden="1"/>
    <cellStyle name="Eingabe 2 11" xfId="24074" hidden="1"/>
    <cellStyle name="Eingabe 2 11" xfId="24206" hidden="1"/>
    <cellStyle name="Eingabe 2 11" xfId="24239" hidden="1"/>
    <cellStyle name="Eingabe 2 11" xfId="24269" hidden="1"/>
    <cellStyle name="Eingabe 2 11" xfId="24304" hidden="1"/>
    <cellStyle name="Eingabe 2 11" xfId="24151" hidden="1"/>
    <cellStyle name="Eingabe 2 11" xfId="24348" hidden="1"/>
    <cellStyle name="Eingabe 2 11" xfId="24381" hidden="1"/>
    <cellStyle name="Eingabe 2 11" xfId="24411" hidden="1"/>
    <cellStyle name="Eingabe 2 11" xfId="24446" hidden="1"/>
    <cellStyle name="Eingabe 2 11" xfId="21707" hidden="1"/>
    <cellStyle name="Eingabe 2 11" xfId="24488" hidden="1"/>
    <cellStyle name="Eingabe 2 11" xfId="24521" hidden="1"/>
    <cellStyle name="Eingabe 2 11" xfId="24551" hidden="1"/>
    <cellStyle name="Eingabe 2 11" xfId="24586" hidden="1"/>
    <cellStyle name="Eingabe 2 11" xfId="24677" hidden="1"/>
    <cellStyle name="Eingabe 2 11" xfId="24851" hidden="1"/>
    <cellStyle name="Eingabe 2 11" xfId="24884" hidden="1"/>
    <cellStyle name="Eingabe 2 11" xfId="24914" hidden="1"/>
    <cellStyle name="Eingabe 2 11" xfId="24949" hidden="1"/>
    <cellStyle name="Eingabe 2 11" xfId="24773" hidden="1"/>
    <cellStyle name="Eingabe 2 11" xfId="24998" hidden="1"/>
    <cellStyle name="Eingabe 2 11" xfId="25031" hidden="1"/>
    <cellStyle name="Eingabe 2 11" xfId="25061" hidden="1"/>
    <cellStyle name="Eingabe 2 11" xfId="25096" hidden="1"/>
    <cellStyle name="Eingabe 2 11" xfId="24667" hidden="1"/>
    <cellStyle name="Eingabe 2 11" xfId="25139" hidden="1"/>
    <cellStyle name="Eingabe 2 11" xfId="25172" hidden="1"/>
    <cellStyle name="Eingabe 2 11" xfId="25202" hidden="1"/>
    <cellStyle name="Eingabe 2 11" xfId="25237" hidden="1"/>
    <cellStyle name="Eingabe 2 11" xfId="25284" hidden="1"/>
    <cellStyle name="Eingabe 2 11" xfId="25356" hidden="1"/>
    <cellStyle name="Eingabe 2 11" xfId="25389" hidden="1"/>
    <cellStyle name="Eingabe 2 11" xfId="25419" hidden="1"/>
    <cellStyle name="Eingabe 2 11" xfId="25454" hidden="1"/>
    <cellStyle name="Eingabe 2 11" xfId="25516" hidden="1"/>
    <cellStyle name="Eingabe 2 11" xfId="25648" hidden="1"/>
    <cellStyle name="Eingabe 2 11" xfId="25681" hidden="1"/>
    <cellStyle name="Eingabe 2 11" xfId="25711" hidden="1"/>
    <cellStyle name="Eingabe 2 11" xfId="25746" hidden="1"/>
    <cellStyle name="Eingabe 2 11" xfId="25593" hidden="1"/>
    <cellStyle name="Eingabe 2 11" xfId="25790" hidden="1"/>
    <cellStyle name="Eingabe 2 11" xfId="25823" hidden="1"/>
    <cellStyle name="Eingabe 2 11" xfId="25853" hidden="1"/>
    <cellStyle name="Eingabe 2 11" xfId="25888" hidden="1"/>
    <cellStyle name="Eingabe 2 11" xfId="25937" hidden="1"/>
    <cellStyle name="Eingabe 2 11" xfId="26083" hidden="1"/>
    <cellStyle name="Eingabe 2 11" xfId="26116" hidden="1"/>
    <cellStyle name="Eingabe 2 11" xfId="26146" hidden="1"/>
    <cellStyle name="Eingabe 2 11" xfId="26181" hidden="1"/>
    <cellStyle name="Eingabe 2 11" xfId="26273" hidden="1"/>
    <cellStyle name="Eingabe 2 11" xfId="26447" hidden="1"/>
    <cellStyle name="Eingabe 2 11" xfId="26480" hidden="1"/>
    <cellStyle name="Eingabe 2 11" xfId="26510" hidden="1"/>
    <cellStyle name="Eingabe 2 11" xfId="26545" hidden="1"/>
    <cellStyle name="Eingabe 2 11" xfId="26369" hidden="1"/>
    <cellStyle name="Eingabe 2 11" xfId="26594" hidden="1"/>
    <cellStyle name="Eingabe 2 11" xfId="26627" hidden="1"/>
    <cellStyle name="Eingabe 2 11" xfId="26657" hidden="1"/>
    <cellStyle name="Eingabe 2 11" xfId="26692" hidden="1"/>
    <cellStyle name="Eingabe 2 11" xfId="26263" hidden="1"/>
    <cellStyle name="Eingabe 2 11" xfId="26735" hidden="1"/>
    <cellStyle name="Eingabe 2 11" xfId="26768" hidden="1"/>
    <cellStyle name="Eingabe 2 11" xfId="26798" hidden="1"/>
    <cellStyle name="Eingabe 2 11" xfId="26833" hidden="1"/>
    <cellStyle name="Eingabe 2 11" xfId="26880" hidden="1"/>
    <cellStyle name="Eingabe 2 11" xfId="26952" hidden="1"/>
    <cellStyle name="Eingabe 2 11" xfId="26985" hidden="1"/>
    <cellStyle name="Eingabe 2 11" xfId="27015" hidden="1"/>
    <cellStyle name="Eingabe 2 11" xfId="27050" hidden="1"/>
    <cellStyle name="Eingabe 2 11" xfId="27112" hidden="1"/>
    <cellStyle name="Eingabe 2 11" xfId="27244" hidden="1"/>
    <cellStyle name="Eingabe 2 11" xfId="27277" hidden="1"/>
    <cellStyle name="Eingabe 2 11" xfId="27307" hidden="1"/>
    <cellStyle name="Eingabe 2 11" xfId="27342" hidden="1"/>
    <cellStyle name="Eingabe 2 11" xfId="27189" hidden="1"/>
    <cellStyle name="Eingabe 2 11" xfId="27386" hidden="1"/>
    <cellStyle name="Eingabe 2 11" xfId="27419" hidden="1"/>
    <cellStyle name="Eingabe 2 11" xfId="27449" hidden="1"/>
    <cellStyle name="Eingabe 2 11" xfId="27484" hidden="1"/>
    <cellStyle name="Eingabe 2 11" xfId="26017" hidden="1"/>
    <cellStyle name="Eingabe 2 11" xfId="27526" hidden="1"/>
    <cellStyle name="Eingabe 2 11" xfId="27559" hidden="1"/>
    <cellStyle name="Eingabe 2 11" xfId="27589" hidden="1"/>
    <cellStyle name="Eingabe 2 11" xfId="27624" hidden="1"/>
    <cellStyle name="Eingabe 2 11" xfId="27715" hidden="1"/>
    <cellStyle name="Eingabe 2 11" xfId="27889" hidden="1"/>
    <cellStyle name="Eingabe 2 11" xfId="27922" hidden="1"/>
    <cellStyle name="Eingabe 2 11" xfId="27952" hidden="1"/>
    <cellStyle name="Eingabe 2 11" xfId="27987" hidden="1"/>
    <cellStyle name="Eingabe 2 11" xfId="27811" hidden="1"/>
    <cellStyle name="Eingabe 2 11" xfId="28036" hidden="1"/>
    <cellStyle name="Eingabe 2 11" xfId="28069" hidden="1"/>
    <cellStyle name="Eingabe 2 11" xfId="28099" hidden="1"/>
    <cellStyle name="Eingabe 2 11" xfId="28134" hidden="1"/>
    <cellStyle name="Eingabe 2 11" xfId="27705" hidden="1"/>
    <cellStyle name="Eingabe 2 11" xfId="28177" hidden="1"/>
    <cellStyle name="Eingabe 2 11" xfId="28210" hidden="1"/>
    <cellStyle name="Eingabe 2 11" xfId="28240" hidden="1"/>
    <cellStyle name="Eingabe 2 11" xfId="28275" hidden="1"/>
    <cellStyle name="Eingabe 2 11" xfId="28322" hidden="1"/>
    <cellStyle name="Eingabe 2 11" xfId="28394" hidden="1"/>
    <cellStyle name="Eingabe 2 11" xfId="28427" hidden="1"/>
    <cellStyle name="Eingabe 2 11" xfId="28457" hidden="1"/>
    <cellStyle name="Eingabe 2 11" xfId="28492" hidden="1"/>
    <cellStyle name="Eingabe 2 11" xfId="28554" hidden="1"/>
    <cellStyle name="Eingabe 2 11" xfId="28686" hidden="1"/>
    <cellStyle name="Eingabe 2 11" xfId="28719" hidden="1"/>
    <cellStyle name="Eingabe 2 11" xfId="28749" hidden="1"/>
    <cellStyle name="Eingabe 2 11" xfId="28784" hidden="1"/>
    <cellStyle name="Eingabe 2 11" xfId="28631" hidden="1"/>
    <cellStyle name="Eingabe 2 11" xfId="28828" hidden="1"/>
    <cellStyle name="Eingabe 2 11" xfId="28861" hidden="1"/>
    <cellStyle name="Eingabe 2 11" xfId="28891" hidden="1"/>
    <cellStyle name="Eingabe 2 11" xfId="28926" hidden="1"/>
    <cellStyle name="Eingabe 2 11" xfId="28974" hidden="1"/>
    <cellStyle name="Eingabe 2 11" xfId="29046" hidden="1"/>
    <cellStyle name="Eingabe 2 11" xfId="29079" hidden="1"/>
    <cellStyle name="Eingabe 2 11" xfId="29109" hidden="1"/>
    <cellStyle name="Eingabe 2 11" xfId="29144" hidden="1"/>
    <cellStyle name="Eingabe 2 11" xfId="29235" hidden="1"/>
    <cellStyle name="Eingabe 2 11" xfId="29409" hidden="1"/>
    <cellStyle name="Eingabe 2 11" xfId="29442" hidden="1"/>
    <cellStyle name="Eingabe 2 11" xfId="29472" hidden="1"/>
    <cellStyle name="Eingabe 2 11" xfId="29507" hidden="1"/>
    <cellStyle name="Eingabe 2 11" xfId="29331" hidden="1"/>
    <cellStyle name="Eingabe 2 11" xfId="29556" hidden="1"/>
    <cellStyle name="Eingabe 2 11" xfId="29589" hidden="1"/>
    <cellStyle name="Eingabe 2 11" xfId="29619" hidden="1"/>
    <cellStyle name="Eingabe 2 11" xfId="29654" hidden="1"/>
    <cellStyle name="Eingabe 2 11" xfId="29225" hidden="1"/>
    <cellStyle name="Eingabe 2 11" xfId="29697" hidden="1"/>
    <cellStyle name="Eingabe 2 11" xfId="29730" hidden="1"/>
    <cellStyle name="Eingabe 2 11" xfId="29760" hidden="1"/>
    <cellStyle name="Eingabe 2 11" xfId="29795" hidden="1"/>
    <cellStyle name="Eingabe 2 11" xfId="29842" hidden="1"/>
    <cellStyle name="Eingabe 2 11" xfId="29914" hidden="1"/>
    <cellStyle name="Eingabe 2 11" xfId="29947" hidden="1"/>
    <cellStyle name="Eingabe 2 11" xfId="29977" hidden="1"/>
    <cellStyle name="Eingabe 2 11" xfId="30012" hidden="1"/>
    <cellStyle name="Eingabe 2 11" xfId="30074" hidden="1"/>
    <cellStyle name="Eingabe 2 11" xfId="30206" hidden="1"/>
    <cellStyle name="Eingabe 2 11" xfId="30239" hidden="1"/>
    <cellStyle name="Eingabe 2 11" xfId="30269" hidden="1"/>
    <cellStyle name="Eingabe 2 11" xfId="30304" hidden="1"/>
    <cellStyle name="Eingabe 2 11" xfId="30151" hidden="1"/>
    <cellStyle name="Eingabe 2 11" xfId="30348" hidden="1"/>
    <cellStyle name="Eingabe 2 11" xfId="30381" hidden="1"/>
    <cellStyle name="Eingabe 2 11" xfId="30411" hidden="1"/>
    <cellStyle name="Eingabe 2 11" xfId="30446" hidden="1"/>
    <cellStyle name="Eingabe 2 11" xfId="30493" hidden="1"/>
    <cellStyle name="Eingabe 2 11" xfId="30565" hidden="1"/>
    <cellStyle name="Eingabe 2 11" xfId="30598" hidden="1"/>
    <cellStyle name="Eingabe 2 11" xfId="30628" hidden="1"/>
    <cellStyle name="Eingabe 2 11" xfId="30663" hidden="1"/>
    <cellStyle name="Eingabe 2 11" xfId="30743" hidden="1"/>
    <cellStyle name="Eingabe 2 11" xfId="30956" hidden="1"/>
    <cellStyle name="Eingabe 2 11" xfId="30989" hidden="1"/>
    <cellStyle name="Eingabe 2 11" xfId="31019" hidden="1"/>
    <cellStyle name="Eingabe 2 11" xfId="31054" hidden="1"/>
    <cellStyle name="Eingabe 2 11" xfId="31133" hidden="1"/>
    <cellStyle name="Eingabe 2 11" xfId="31265" hidden="1"/>
    <cellStyle name="Eingabe 2 11" xfId="31298" hidden="1"/>
    <cellStyle name="Eingabe 2 11" xfId="31328" hidden="1"/>
    <cellStyle name="Eingabe 2 11" xfId="31363" hidden="1"/>
    <cellStyle name="Eingabe 2 11" xfId="31210" hidden="1"/>
    <cellStyle name="Eingabe 2 11" xfId="31409" hidden="1"/>
    <cellStyle name="Eingabe 2 11" xfId="31442" hidden="1"/>
    <cellStyle name="Eingabe 2 11" xfId="31472" hidden="1"/>
    <cellStyle name="Eingabe 2 11" xfId="31507" hidden="1"/>
    <cellStyle name="Eingabe 2 11" xfId="30858" hidden="1"/>
    <cellStyle name="Eingabe 2 11" xfId="31566" hidden="1"/>
    <cellStyle name="Eingabe 2 11" xfId="31599" hidden="1"/>
    <cellStyle name="Eingabe 2 11" xfId="31629" hidden="1"/>
    <cellStyle name="Eingabe 2 11" xfId="31664" hidden="1"/>
    <cellStyle name="Eingabe 2 11" xfId="31761" hidden="1"/>
    <cellStyle name="Eingabe 2 11" xfId="31936" hidden="1"/>
    <cellStyle name="Eingabe 2 11" xfId="31969" hidden="1"/>
    <cellStyle name="Eingabe 2 11" xfId="31999" hidden="1"/>
    <cellStyle name="Eingabe 2 11" xfId="32034" hidden="1"/>
    <cellStyle name="Eingabe 2 11" xfId="31857" hidden="1"/>
    <cellStyle name="Eingabe 2 11" xfId="32085" hidden="1"/>
    <cellStyle name="Eingabe 2 11" xfId="32118" hidden="1"/>
    <cellStyle name="Eingabe 2 11" xfId="32148" hidden="1"/>
    <cellStyle name="Eingabe 2 11" xfId="32183" hidden="1"/>
    <cellStyle name="Eingabe 2 11" xfId="31751" hidden="1"/>
    <cellStyle name="Eingabe 2 11" xfId="32228" hidden="1"/>
    <cellStyle name="Eingabe 2 11" xfId="32261" hidden="1"/>
    <cellStyle name="Eingabe 2 11" xfId="32291" hidden="1"/>
    <cellStyle name="Eingabe 2 11" xfId="32326" hidden="1"/>
    <cellStyle name="Eingabe 2 11" xfId="32375" hidden="1"/>
    <cellStyle name="Eingabe 2 11" xfId="32447" hidden="1"/>
    <cellStyle name="Eingabe 2 11" xfId="32480" hidden="1"/>
    <cellStyle name="Eingabe 2 11" xfId="32510" hidden="1"/>
    <cellStyle name="Eingabe 2 11" xfId="32545" hidden="1"/>
    <cellStyle name="Eingabe 2 11" xfId="32607" hidden="1"/>
    <cellStyle name="Eingabe 2 11" xfId="32739" hidden="1"/>
    <cellStyle name="Eingabe 2 11" xfId="32772" hidden="1"/>
    <cellStyle name="Eingabe 2 11" xfId="32802" hidden="1"/>
    <cellStyle name="Eingabe 2 11" xfId="32837" hidden="1"/>
    <cellStyle name="Eingabe 2 11" xfId="32684" hidden="1"/>
    <cellStyle name="Eingabe 2 11" xfId="32881" hidden="1"/>
    <cellStyle name="Eingabe 2 11" xfId="32914" hidden="1"/>
    <cellStyle name="Eingabe 2 11" xfId="32944" hidden="1"/>
    <cellStyle name="Eingabe 2 11" xfId="32979" hidden="1"/>
    <cellStyle name="Eingabe 2 11" xfId="30735" hidden="1"/>
    <cellStyle name="Eingabe 2 11" xfId="33021" hidden="1"/>
    <cellStyle name="Eingabe 2 11" xfId="33054" hidden="1"/>
    <cellStyle name="Eingabe 2 11" xfId="33084" hidden="1"/>
    <cellStyle name="Eingabe 2 11" xfId="33119" hidden="1"/>
    <cellStyle name="Eingabe 2 11" xfId="33213" hidden="1"/>
    <cellStyle name="Eingabe 2 11" xfId="33387" hidden="1"/>
    <cellStyle name="Eingabe 2 11" xfId="33420" hidden="1"/>
    <cellStyle name="Eingabe 2 11" xfId="33450" hidden="1"/>
    <cellStyle name="Eingabe 2 11" xfId="33485" hidden="1"/>
    <cellStyle name="Eingabe 2 11" xfId="33309" hidden="1"/>
    <cellStyle name="Eingabe 2 11" xfId="33536" hidden="1"/>
    <cellStyle name="Eingabe 2 11" xfId="33569" hidden="1"/>
    <cellStyle name="Eingabe 2 11" xfId="33599" hidden="1"/>
    <cellStyle name="Eingabe 2 11" xfId="33634" hidden="1"/>
    <cellStyle name="Eingabe 2 11" xfId="33203" hidden="1"/>
    <cellStyle name="Eingabe 2 11" xfId="33679" hidden="1"/>
    <cellStyle name="Eingabe 2 11" xfId="33712" hidden="1"/>
    <cellStyle name="Eingabe 2 11" xfId="33742" hidden="1"/>
    <cellStyle name="Eingabe 2 11" xfId="33777" hidden="1"/>
    <cellStyle name="Eingabe 2 11" xfId="33825" hidden="1"/>
    <cellStyle name="Eingabe 2 11" xfId="33897" hidden="1"/>
    <cellStyle name="Eingabe 2 11" xfId="33930" hidden="1"/>
    <cellStyle name="Eingabe 2 11" xfId="33960" hidden="1"/>
    <cellStyle name="Eingabe 2 11" xfId="33995" hidden="1"/>
    <cellStyle name="Eingabe 2 11" xfId="34057" hidden="1"/>
    <cellStyle name="Eingabe 2 11" xfId="34189" hidden="1"/>
    <cellStyle name="Eingabe 2 11" xfId="34222" hidden="1"/>
    <cellStyle name="Eingabe 2 11" xfId="34252" hidden="1"/>
    <cellStyle name="Eingabe 2 11" xfId="34287" hidden="1"/>
    <cellStyle name="Eingabe 2 11" xfId="34134" hidden="1"/>
    <cellStyle name="Eingabe 2 11" xfId="34331" hidden="1"/>
    <cellStyle name="Eingabe 2 11" xfId="34364" hidden="1"/>
    <cellStyle name="Eingabe 2 11" xfId="34394" hidden="1"/>
    <cellStyle name="Eingabe 2 11" xfId="34429" hidden="1"/>
    <cellStyle name="Eingabe 2 11" xfId="31691" hidden="1"/>
    <cellStyle name="Eingabe 2 11" xfId="34471" hidden="1"/>
    <cellStyle name="Eingabe 2 11" xfId="34504" hidden="1"/>
    <cellStyle name="Eingabe 2 11" xfId="34534" hidden="1"/>
    <cellStyle name="Eingabe 2 11" xfId="34569" hidden="1"/>
    <cellStyle name="Eingabe 2 11" xfId="34660" hidden="1"/>
    <cellStyle name="Eingabe 2 11" xfId="34834" hidden="1"/>
    <cellStyle name="Eingabe 2 11" xfId="34867" hidden="1"/>
    <cellStyle name="Eingabe 2 11" xfId="34897" hidden="1"/>
    <cellStyle name="Eingabe 2 11" xfId="34932" hidden="1"/>
    <cellStyle name="Eingabe 2 11" xfId="34756" hidden="1"/>
    <cellStyle name="Eingabe 2 11" xfId="34981" hidden="1"/>
    <cellStyle name="Eingabe 2 11" xfId="35014" hidden="1"/>
    <cellStyle name="Eingabe 2 11" xfId="35044" hidden="1"/>
    <cellStyle name="Eingabe 2 11" xfId="35079" hidden="1"/>
    <cellStyle name="Eingabe 2 11" xfId="34650" hidden="1"/>
    <cellStyle name="Eingabe 2 11" xfId="35122" hidden="1"/>
    <cellStyle name="Eingabe 2 11" xfId="35155" hidden="1"/>
    <cellStyle name="Eingabe 2 11" xfId="35185" hidden="1"/>
    <cellStyle name="Eingabe 2 11" xfId="35220" hidden="1"/>
    <cellStyle name="Eingabe 2 11" xfId="35267" hidden="1"/>
    <cellStyle name="Eingabe 2 11" xfId="35339" hidden="1"/>
    <cellStyle name="Eingabe 2 11" xfId="35372" hidden="1"/>
    <cellStyle name="Eingabe 2 11" xfId="35402" hidden="1"/>
    <cellStyle name="Eingabe 2 11" xfId="35437" hidden="1"/>
    <cellStyle name="Eingabe 2 11" xfId="35499" hidden="1"/>
    <cellStyle name="Eingabe 2 11" xfId="35631" hidden="1"/>
    <cellStyle name="Eingabe 2 11" xfId="35664" hidden="1"/>
    <cellStyle name="Eingabe 2 11" xfId="35694" hidden="1"/>
    <cellStyle name="Eingabe 2 11" xfId="35729" hidden="1"/>
    <cellStyle name="Eingabe 2 11" xfId="35576" hidden="1"/>
    <cellStyle name="Eingabe 2 11" xfId="35773" hidden="1"/>
    <cellStyle name="Eingabe 2 11" xfId="35806" hidden="1"/>
    <cellStyle name="Eingabe 2 11" xfId="35836" hidden="1"/>
    <cellStyle name="Eingabe 2 11" xfId="35871" hidden="1"/>
    <cellStyle name="Eingabe 2 11" xfId="35920" hidden="1"/>
    <cellStyle name="Eingabe 2 11" xfId="36066" hidden="1"/>
    <cellStyle name="Eingabe 2 11" xfId="36099" hidden="1"/>
    <cellStyle name="Eingabe 2 11" xfId="36129" hidden="1"/>
    <cellStyle name="Eingabe 2 11" xfId="36164" hidden="1"/>
    <cellStyle name="Eingabe 2 11" xfId="36256" hidden="1"/>
    <cellStyle name="Eingabe 2 11" xfId="36430" hidden="1"/>
    <cellStyle name="Eingabe 2 11" xfId="36463" hidden="1"/>
    <cellStyle name="Eingabe 2 11" xfId="36493" hidden="1"/>
    <cellStyle name="Eingabe 2 11" xfId="36528" hidden="1"/>
    <cellStyle name="Eingabe 2 11" xfId="36352" hidden="1"/>
    <cellStyle name="Eingabe 2 11" xfId="36577" hidden="1"/>
    <cellStyle name="Eingabe 2 11" xfId="36610" hidden="1"/>
    <cellStyle name="Eingabe 2 11" xfId="36640" hidden="1"/>
    <cellStyle name="Eingabe 2 11" xfId="36675" hidden="1"/>
    <cellStyle name="Eingabe 2 11" xfId="36246" hidden="1"/>
    <cellStyle name="Eingabe 2 11" xfId="36718" hidden="1"/>
    <cellStyle name="Eingabe 2 11" xfId="36751" hidden="1"/>
    <cellStyle name="Eingabe 2 11" xfId="36781" hidden="1"/>
    <cellStyle name="Eingabe 2 11" xfId="36816" hidden="1"/>
    <cellStyle name="Eingabe 2 11" xfId="36863" hidden="1"/>
    <cellStyle name="Eingabe 2 11" xfId="36935" hidden="1"/>
    <cellStyle name="Eingabe 2 11" xfId="36968" hidden="1"/>
    <cellStyle name="Eingabe 2 11" xfId="36998" hidden="1"/>
    <cellStyle name="Eingabe 2 11" xfId="37033" hidden="1"/>
    <cellStyle name="Eingabe 2 11" xfId="37095" hidden="1"/>
    <cellStyle name="Eingabe 2 11" xfId="37227" hidden="1"/>
    <cellStyle name="Eingabe 2 11" xfId="37260" hidden="1"/>
    <cellStyle name="Eingabe 2 11" xfId="37290" hidden="1"/>
    <cellStyle name="Eingabe 2 11" xfId="37325" hidden="1"/>
    <cellStyle name="Eingabe 2 11" xfId="37172" hidden="1"/>
    <cellStyle name="Eingabe 2 11" xfId="37369" hidden="1"/>
    <cellStyle name="Eingabe 2 11" xfId="37402" hidden="1"/>
    <cellStyle name="Eingabe 2 11" xfId="37432" hidden="1"/>
    <cellStyle name="Eingabe 2 11" xfId="37467" hidden="1"/>
    <cellStyle name="Eingabe 2 11" xfId="36000" hidden="1"/>
    <cellStyle name="Eingabe 2 11" xfId="37509" hidden="1"/>
    <cellStyle name="Eingabe 2 11" xfId="37542" hidden="1"/>
    <cellStyle name="Eingabe 2 11" xfId="37572" hidden="1"/>
    <cellStyle name="Eingabe 2 11" xfId="37607" hidden="1"/>
    <cellStyle name="Eingabe 2 11" xfId="37698" hidden="1"/>
    <cellStyle name="Eingabe 2 11" xfId="37872" hidden="1"/>
    <cellStyle name="Eingabe 2 11" xfId="37905" hidden="1"/>
    <cellStyle name="Eingabe 2 11" xfId="37935" hidden="1"/>
    <cellStyle name="Eingabe 2 11" xfId="37970" hidden="1"/>
    <cellStyle name="Eingabe 2 11" xfId="37794" hidden="1"/>
    <cellStyle name="Eingabe 2 11" xfId="38019" hidden="1"/>
    <cellStyle name="Eingabe 2 11" xfId="38052" hidden="1"/>
    <cellStyle name="Eingabe 2 11" xfId="38082" hidden="1"/>
    <cellStyle name="Eingabe 2 11" xfId="38117" hidden="1"/>
    <cellStyle name="Eingabe 2 11" xfId="37688" hidden="1"/>
    <cellStyle name="Eingabe 2 11" xfId="38160" hidden="1"/>
    <cellStyle name="Eingabe 2 11" xfId="38193" hidden="1"/>
    <cellStyle name="Eingabe 2 11" xfId="38223" hidden="1"/>
    <cellStyle name="Eingabe 2 11" xfId="38258" hidden="1"/>
    <cellStyle name="Eingabe 2 11" xfId="38305" hidden="1"/>
    <cellStyle name="Eingabe 2 11" xfId="38377" hidden="1"/>
    <cellStyle name="Eingabe 2 11" xfId="38410" hidden="1"/>
    <cellStyle name="Eingabe 2 11" xfId="38440" hidden="1"/>
    <cellStyle name="Eingabe 2 11" xfId="38475" hidden="1"/>
    <cellStyle name="Eingabe 2 11" xfId="38537" hidden="1"/>
    <cellStyle name="Eingabe 2 11" xfId="38669" hidden="1"/>
    <cellStyle name="Eingabe 2 11" xfId="38702" hidden="1"/>
    <cellStyle name="Eingabe 2 11" xfId="38732" hidden="1"/>
    <cellStyle name="Eingabe 2 11" xfId="38767" hidden="1"/>
    <cellStyle name="Eingabe 2 11" xfId="38614" hidden="1"/>
    <cellStyle name="Eingabe 2 11" xfId="38811" hidden="1"/>
    <cellStyle name="Eingabe 2 11" xfId="38844" hidden="1"/>
    <cellStyle name="Eingabe 2 11" xfId="38874" hidden="1"/>
    <cellStyle name="Eingabe 2 11" xfId="38909" hidden="1"/>
    <cellStyle name="Eingabe 2 11" xfId="38963" hidden="1"/>
    <cellStyle name="Eingabe 2 11" xfId="39049" hidden="1"/>
    <cellStyle name="Eingabe 2 11" xfId="39082" hidden="1"/>
    <cellStyle name="Eingabe 2 11" xfId="39112" hidden="1"/>
    <cellStyle name="Eingabe 2 11" xfId="39147" hidden="1"/>
    <cellStyle name="Eingabe 2 11" xfId="39238" hidden="1"/>
    <cellStyle name="Eingabe 2 11" xfId="39412" hidden="1"/>
    <cellStyle name="Eingabe 2 11" xfId="39445" hidden="1"/>
    <cellStyle name="Eingabe 2 11" xfId="39475" hidden="1"/>
    <cellStyle name="Eingabe 2 11" xfId="39510" hidden="1"/>
    <cellStyle name="Eingabe 2 11" xfId="39334" hidden="1"/>
    <cellStyle name="Eingabe 2 11" xfId="39559" hidden="1"/>
    <cellStyle name="Eingabe 2 11" xfId="39592" hidden="1"/>
    <cellStyle name="Eingabe 2 11" xfId="39622" hidden="1"/>
    <cellStyle name="Eingabe 2 11" xfId="39657" hidden="1"/>
    <cellStyle name="Eingabe 2 11" xfId="39228" hidden="1"/>
    <cellStyle name="Eingabe 2 11" xfId="39700" hidden="1"/>
    <cellStyle name="Eingabe 2 11" xfId="39733" hidden="1"/>
    <cellStyle name="Eingabe 2 11" xfId="39763" hidden="1"/>
    <cellStyle name="Eingabe 2 11" xfId="39798" hidden="1"/>
    <cellStyle name="Eingabe 2 11" xfId="39845" hidden="1"/>
    <cellStyle name="Eingabe 2 11" xfId="39917" hidden="1"/>
    <cellStyle name="Eingabe 2 11" xfId="39950" hidden="1"/>
    <cellStyle name="Eingabe 2 11" xfId="39980" hidden="1"/>
    <cellStyle name="Eingabe 2 11" xfId="40015" hidden="1"/>
    <cellStyle name="Eingabe 2 11" xfId="40077" hidden="1"/>
    <cellStyle name="Eingabe 2 11" xfId="40209" hidden="1"/>
    <cellStyle name="Eingabe 2 11" xfId="40242" hidden="1"/>
    <cellStyle name="Eingabe 2 11" xfId="40272" hidden="1"/>
    <cellStyle name="Eingabe 2 11" xfId="40307" hidden="1"/>
    <cellStyle name="Eingabe 2 11" xfId="40154" hidden="1"/>
    <cellStyle name="Eingabe 2 11" xfId="40351" hidden="1"/>
    <cellStyle name="Eingabe 2 11" xfId="40384" hidden="1"/>
    <cellStyle name="Eingabe 2 11" xfId="40414" hidden="1"/>
    <cellStyle name="Eingabe 2 11" xfId="40449" hidden="1"/>
    <cellStyle name="Eingabe 2 11" xfId="40496" hidden="1"/>
    <cellStyle name="Eingabe 2 11" xfId="40568" hidden="1"/>
    <cellStyle name="Eingabe 2 11" xfId="40601" hidden="1"/>
    <cellStyle name="Eingabe 2 11" xfId="40631" hidden="1"/>
    <cellStyle name="Eingabe 2 11" xfId="40666" hidden="1"/>
    <cellStyle name="Eingabe 2 11" xfId="40746" hidden="1"/>
    <cellStyle name="Eingabe 2 11" xfId="40959" hidden="1"/>
    <cellStyle name="Eingabe 2 11" xfId="40992" hidden="1"/>
    <cellStyle name="Eingabe 2 11" xfId="41022" hidden="1"/>
    <cellStyle name="Eingabe 2 11" xfId="41057" hidden="1"/>
    <cellStyle name="Eingabe 2 11" xfId="41136" hidden="1"/>
    <cellStyle name="Eingabe 2 11" xfId="41268" hidden="1"/>
    <cellStyle name="Eingabe 2 11" xfId="41301" hidden="1"/>
    <cellStyle name="Eingabe 2 11" xfId="41331" hidden="1"/>
    <cellStyle name="Eingabe 2 11" xfId="41366" hidden="1"/>
    <cellStyle name="Eingabe 2 11" xfId="41213" hidden="1"/>
    <cellStyle name="Eingabe 2 11" xfId="41412" hidden="1"/>
    <cellStyle name="Eingabe 2 11" xfId="41445" hidden="1"/>
    <cellStyle name="Eingabe 2 11" xfId="41475" hidden="1"/>
    <cellStyle name="Eingabe 2 11" xfId="41510" hidden="1"/>
    <cellStyle name="Eingabe 2 11" xfId="40861" hidden="1"/>
    <cellStyle name="Eingabe 2 11" xfId="41569" hidden="1"/>
    <cellStyle name="Eingabe 2 11" xfId="41602" hidden="1"/>
    <cellStyle name="Eingabe 2 11" xfId="41632" hidden="1"/>
    <cellStyle name="Eingabe 2 11" xfId="41667" hidden="1"/>
    <cellStyle name="Eingabe 2 11" xfId="41764" hidden="1"/>
    <cellStyle name="Eingabe 2 11" xfId="41939" hidden="1"/>
    <cellStyle name="Eingabe 2 11" xfId="41972" hidden="1"/>
    <cellStyle name="Eingabe 2 11" xfId="42002" hidden="1"/>
    <cellStyle name="Eingabe 2 11" xfId="42037" hidden="1"/>
    <cellStyle name="Eingabe 2 11" xfId="41860" hidden="1"/>
    <cellStyle name="Eingabe 2 11" xfId="42088" hidden="1"/>
    <cellStyle name="Eingabe 2 11" xfId="42121" hidden="1"/>
    <cellStyle name="Eingabe 2 11" xfId="42151" hidden="1"/>
    <cellStyle name="Eingabe 2 11" xfId="42186" hidden="1"/>
    <cellStyle name="Eingabe 2 11" xfId="41754" hidden="1"/>
    <cellStyle name="Eingabe 2 11" xfId="42231" hidden="1"/>
    <cellStyle name="Eingabe 2 11" xfId="42264" hidden="1"/>
    <cellStyle name="Eingabe 2 11" xfId="42294" hidden="1"/>
    <cellStyle name="Eingabe 2 11" xfId="42329" hidden="1"/>
    <cellStyle name="Eingabe 2 11" xfId="42378" hidden="1"/>
    <cellStyle name="Eingabe 2 11" xfId="42450" hidden="1"/>
    <cellStyle name="Eingabe 2 11" xfId="42483" hidden="1"/>
    <cellStyle name="Eingabe 2 11" xfId="42513" hidden="1"/>
    <cellStyle name="Eingabe 2 11" xfId="42548" hidden="1"/>
    <cellStyle name="Eingabe 2 11" xfId="42610" hidden="1"/>
    <cellStyle name="Eingabe 2 11" xfId="42742" hidden="1"/>
    <cellStyle name="Eingabe 2 11" xfId="42775" hidden="1"/>
    <cellStyle name="Eingabe 2 11" xfId="42805" hidden="1"/>
    <cellStyle name="Eingabe 2 11" xfId="42840" hidden="1"/>
    <cellStyle name="Eingabe 2 11" xfId="42687" hidden="1"/>
    <cellStyle name="Eingabe 2 11" xfId="42884" hidden="1"/>
    <cellStyle name="Eingabe 2 11" xfId="42917" hidden="1"/>
    <cellStyle name="Eingabe 2 11" xfId="42947" hidden="1"/>
    <cellStyle name="Eingabe 2 11" xfId="42982" hidden="1"/>
    <cellStyle name="Eingabe 2 11" xfId="40738" hidden="1"/>
    <cellStyle name="Eingabe 2 11" xfId="43024" hidden="1"/>
    <cellStyle name="Eingabe 2 11" xfId="43057" hidden="1"/>
    <cellStyle name="Eingabe 2 11" xfId="43087" hidden="1"/>
    <cellStyle name="Eingabe 2 11" xfId="43122" hidden="1"/>
    <cellStyle name="Eingabe 2 11" xfId="43216" hidden="1"/>
    <cellStyle name="Eingabe 2 11" xfId="43390" hidden="1"/>
    <cellStyle name="Eingabe 2 11" xfId="43423" hidden="1"/>
    <cellStyle name="Eingabe 2 11" xfId="43453" hidden="1"/>
    <cellStyle name="Eingabe 2 11" xfId="43488" hidden="1"/>
    <cellStyle name="Eingabe 2 11" xfId="43312" hidden="1"/>
    <cellStyle name="Eingabe 2 11" xfId="43539" hidden="1"/>
    <cellStyle name="Eingabe 2 11" xfId="43572" hidden="1"/>
    <cellStyle name="Eingabe 2 11" xfId="43602" hidden="1"/>
    <cellStyle name="Eingabe 2 11" xfId="43637" hidden="1"/>
    <cellStyle name="Eingabe 2 11" xfId="43206" hidden="1"/>
    <cellStyle name="Eingabe 2 11" xfId="43682" hidden="1"/>
    <cellStyle name="Eingabe 2 11" xfId="43715" hidden="1"/>
    <cellStyle name="Eingabe 2 11" xfId="43745" hidden="1"/>
    <cellStyle name="Eingabe 2 11" xfId="43780" hidden="1"/>
    <cellStyle name="Eingabe 2 11" xfId="43828" hidden="1"/>
    <cellStyle name="Eingabe 2 11" xfId="43900" hidden="1"/>
    <cellStyle name="Eingabe 2 11" xfId="43933" hidden="1"/>
    <cellStyle name="Eingabe 2 11" xfId="43963" hidden="1"/>
    <cellStyle name="Eingabe 2 11" xfId="43998" hidden="1"/>
    <cellStyle name="Eingabe 2 11" xfId="44060" hidden="1"/>
    <cellStyle name="Eingabe 2 11" xfId="44192" hidden="1"/>
    <cellStyle name="Eingabe 2 11" xfId="44225" hidden="1"/>
    <cellStyle name="Eingabe 2 11" xfId="44255" hidden="1"/>
    <cellStyle name="Eingabe 2 11" xfId="44290" hidden="1"/>
    <cellStyle name="Eingabe 2 11" xfId="44137" hidden="1"/>
    <cellStyle name="Eingabe 2 11" xfId="44334" hidden="1"/>
    <cellStyle name="Eingabe 2 11" xfId="44367" hidden="1"/>
    <cellStyle name="Eingabe 2 11" xfId="44397" hidden="1"/>
    <cellStyle name="Eingabe 2 11" xfId="44432" hidden="1"/>
    <cellStyle name="Eingabe 2 11" xfId="41694" hidden="1"/>
    <cellStyle name="Eingabe 2 11" xfId="44474" hidden="1"/>
    <cellStyle name="Eingabe 2 11" xfId="44507" hidden="1"/>
    <cellStyle name="Eingabe 2 11" xfId="44537" hidden="1"/>
    <cellStyle name="Eingabe 2 11" xfId="44572" hidden="1"/>
    <cellStyle name="Eingabe 2 11" xfId="44663" hidden="1"/>
    <cellStyle name="Eingabe 2 11" xfId="44837" hidden="1"/>
    <cellStyle name="Eingabe 2 11" xfId="44870" hidden="1"/>
    <cellStyle name="Eingabe 2 11" xfId="44900" hidden="1"/>
    <cellStyle name="Eingabe 2 11" xfId="44935" hidden="1"/>
    <cellStyle name="Eingabe 2 11" xfId="44759" hidden="1"/>
    <cellStyle name="Eingabe 2 11" xfId="44984" hidden="1"/>
    <cellStyle name="Eingabe 2 11" xfId="45017" hidden="1"/>
    <cellStyle name="Eingabe 2 11" xfId="45047" hidden="1"/>
    <cellStyle name="Eingabe 2 11" xfId="45082" hidden="1"/>
    <cellStyle name="Eingabe 2 11" xfId="44653" hidden="1"/>
    <cellStyle name="Eingabe 2 11" xfId="45125" hidden="1"/>
    <cellStyle name="Eingabe 2 11" xfId="45158" hidden="1"/>
    <cellStyle name="Eingabe 2 11" xfId="45188" hidden="1"/>
    <cellStyle name="Eingabe 2 11" xfId="45223" hidden="1"/>
    <cellStyle name="Eingabe 2 11" xfId="45270" hidden="1"/>
    <cellStyle name="Eingabe 2 11" xfId="45342" hidden="1"/>
    <cellStyle name="Eingabe 2 11" xfId="45375" hidden="1"/>
    <cellStyle name="Eingabe 2 11" xfId="45405" hidden="1"/>
    <cellStyle name="Eingabe 2 11" xfId="45440" hidden="1"/>
    <cellStyle name="Eingabe 2 11" xfId="45502" hidden="1"/>
    <cellStyle name="Eingabe 2 11" xfId="45634" hidden="1"/>
    <cellStyle name="Eingabe 2 11" xfId="45667" hidden="1"/>
    <cellStyle name="Eingabe 2 11" xfId="45697" hidden="1"/>
    <cellStyle name="Eingabe 2 11" xfId="45732" hidden="1"/>
    <cellStyle name="Eingabe 2 11" xfId="45579" hidden="1"/>
    <cellStyle name="Eingabe 2 11" xfId="45776" hidden="1"/>
    <cellStyle name="Eingabe 2 11" xfId="45809" hidden="1"/>
    <cellStyle name="Eingabe 2 11" xfId="45839" hidden="1"/>
    <cellStyle name="Eingabe 2 11" xfId="45874" hidden="1"/>
    <cellStyle name="Eingabe 2 11" xfId="45923" hidden="1"/>
    <cellStyle name="Eingabe 2 11" xfId="46069" hidden="1"/>
    <cellStyle name="Eingabe 2 11" xfId="46102" hidden="1"/>
    <cellStyle name="Eingabe 2 11" xfId="46132" hidden="1"/>
    <cellStyle name="Eingabe 2 11" xfId="46167" hidden="1"/>
    <cellStyle name="Eingabe 2 11" xfId="46259" hidden="1"/>
    <cellStyle name="Eingabe 2 11" xfId="46433" hidden="1"/>
    <cellStyle name="Eingabe 2 11" xfId="46466" hidden="1"/>
    <cellStyle name="Eingabe 2 11" xfId="46496" hidden="1"/>
    <cellStyle name="Eingabe 2 11" xfId="46531" hidden="1"/>
    <cellStyle name="Eingabe 2 11" xfId="46355" hidden="1"/>
    <cellStyle name="Eingabe 2 11" xfId="46580" hidden="1"/>
    <cellStyle name="Eingabe 2 11" xfId="46613" hidden="1"/>
    <cellStyle name="Eingabe 2 11" xfId="46643" hidden="1"/>
    <cellStyle name="Eingabe 2 11" xfId="46678" hidden="1"/>
    <cellStyle name="Eingabe 2 11" xfId="46249" hidden="1"/>
    <cellStyle name="Eingabe 2 11" xfId="46721" hidden="1"/>
    <cellStyle name="Eingabe 2 11" xfId="46754" hidden="1"/>
    <cellStyle name="Eingabe 2 11" xfId="46784" hidden="1"/>
    <cellStyle name="Eingabe 2 11" xfId="46819" hidden="1"/>
    <cellStyle name="Eingabe 2 11" xfId="46866" hidden="1"/>
    <cellStyle name="Eingabe 2 11" xfId="46938" hidden="1"/>
    <cellStyle name="Eingabe 2 11" xfId="46971" hidden="1"/>
    <cellStyle name="Eingabe 2 11" xfId="47001" hidden="1"/>
    <cellStyle name="Eingabe 2 11" xfId="47036" hidden="1"/>
    <cellStyle name="Eingabe 2 11" xfId="47098" hidden="1"/>
    <cellStyle name="Eingabe 2 11" xfId="47230" hidden="1"/>
    <cellStyle name="Eingabe 2 11" xfId="47263" hidden="1"/>
    <cellStyle name="Eingabe 2 11" xfId="47293" hidden="1"/>
    <cellStyle name="Eingabe 2 11" xfId="47328" hidden="1"/>
    <cellStyle name="Eingabe 2 11" xfId="47175" hidden="1"/>
    <cellStyle name="Eingabe 2 11" xfId="47372" hidden="1"/>
    <cellStyle name="Eingabe 2 11" xfId="47405" hidden="1"/>
    <cellStyle name="Eingabe 2 11" xfId="47435" hidden="1"/>
    <cellStyle name="Eingabe 2 11" xfId="47470" hidden="1"/>
    <cellStyle name="Eingabe 2 11" xfId="46003" hidden="1"/>
    <cellStyle name="Eingabe 2 11" xfId="47512" hidden="1"/>
    <cellStyle name="Eingabe 2 11" xfId="47545" hidden="1"/>
    <cellStyle name="Eingabe 2 11" xfId="47575" hidden="1"/>
    <cellStyle name="Eingabe 2 11" xfId="47610" hidden="1"/>
    <cellStyle name="Eingabe 2 11" xfId="47701" hidden="1"/>
    <cellStyle name="Eingabe 2 11" xfId="47875" hidden="1"/>
    <cellStyle name="Eingabe 2 11" xfId="47908" hidden="1"/>
    <cellStyle name="Eingabe 2 11" xfId="47938" hidden="1"/>
    <cellStyle name="Eingabe 2 11" xfId="47973" hidden="1"/>
    <cellStyle name="Eingabe 2 11" xfId="47797" hidden="1"/>
    <cellStyle name="Eingabe 2 11" xfId="48022" hidden="1"/>
    <cellStyle name="Eingabe 2 11" xfId="48055" hidden="1"/>
    <cellStyle name="Eingabe 2 11" xfId="48085" hidden="1"/>
    <cellStyle name="Eingabe 2 11" xfId="48120" hidden="1"/>
    <cellStyle name="Eingabe 2 11" xfId="47691" hidden="1"/>
    <cellStyle name="Eingabe 2 11" xfId="48163" hidden="1"/>
    <cellStyle name="Eingabe 2 11" xfId="48196" hidden="1"/>
    <cellStyle name="Eingabe 2 11" xfId="48226" hidden="1"/>
    <cellStyle name="Eingabe 2 11" xfId="48261" hidden="1"/>
    <cellStyle name="Eingabe 2 11" xfId="48308" hidden="1"/>
    <cellStyle name="Eingabe 2 11" xfId="48380" hidden="1"/>
    <cellStyle name="Eingabe 2 11" xfId="48413" hidden="1"/>
    <cellStyle name="Eingabe 2 11" xfId="48443" hidden="1"/>
    <cellStyle name="Eingabe 2 11" xfId="48478" hidden="1"/>
    <cellStyle name="Eingabe 2 11" xfId="48540" hidden="1"/>
    <cellStyle name="Eingabe 2 11" xfId="48672" hidden="1"/>
    <cellStyle name="Eingabe 2 11" xfId="48705" hidden="1"/>
    <cellStyle name="Eingabe 2 11" xfId="48735" hidden="1"/>
    <cellStyle name="Eingabe 2 11" xfId="48770" hidden="1"/>
    <cellStyle name="Eingabe 2 11" xfId="48617" hidden="1"/>
    <cellStyle name="Eingabe 2 11" xfId="48814" hidden="1"/>
    <cellStyle name="Eingabe 2 11" xfId="48847" hidden="1"/>
    <cellStyle name="Eingabe 2 11" xfId="48877" hidden="1"/>
    <cellStyle name="Eingabe 2 11" xfId="48912" hidden="1"/>
    <cellStyle name="Eingabe 2 11" xfId="48959" hidden="1"/>
    <cellStyle name="Eingabe 2 11" xfId="49031" hidden="1"/>
    <cellStyle name="Eingabe 2 11" xfId="49064" hidden="1"/>
    <cellStyle name="Eingabe 2 11" xfId="49094" hidden="1"/>
    <cellStyle name="Eingabe 2 11" xfId="49129" hidden="1"/>
    <cellStyle name="Eingabe 2 11" xfId="49220" hidden="1"/>
    <cellStyle name="Eingabe 2 11" xfId="49394" hidden="1"/>
    <cellStyle name="Eingabe 2 11" xfId="49427" hidden="1"/>
    <cellStyle name="Eingabe 2 11" xfId="49457" hidden="1"/>
    <cellStyle name="Eingabe 2 11" xfId="49492" hidden="1"/>
    <cellStyle name="Eingabe 2 11" xfId="49316" hidden="1"/>
    <cellStyle name="Eingabe 2 11" xfId="49541" hidden="1"/>
    <cellStyle name="Eingabe 2 11" xfId="49574" hidden="1"/>
    <cellStyle name="Eingabe 2 11" xfId="49604" hidden="1"/>
    <cellStyle name="Eingabe 2 11" xfId="49639" hidden="1"/>
    <cellStyle name="Eingabe 2 11" xfId="49210" hidden="1"/>
    <cellStyle name="Eingabe 2 11" xfId="49682" hidden="1"/>
    <cellStyle name="Eingabe 2 11" xfId="49715" hidden="1"/>
    <cellStyle name="Eingabe 2 11" xfId="49745" hidden="1"/>
    <cellStyle name="Eingabe 2 11" xfId="49780" hidden="1"/>
    <cellStyle name="Eingabe 2 11" xfId="49827" hidden="1"/>
    <cellStyle name="Eingabe 2 11" xfId="49899" hidden="1"/>
    <cellStyle name="Eingabe 2 11" xfId="49932" hidden="1"/>
    <cellStyle name="Eingabe 2 11" xfId="49962" hidden="1"/>
    <cellStyle name="Eingabe 2 11" xfId="49997" hidden="1"/>
    <cellStyle name="Eingabe 2 11" xfId="50059" hidden="1"/>
    <cellStyle name="Eingabe 2 11" xfId="50191" hidden="1"/>
    <cellStyle name="Eingabe 2 11" xfId="50224" hidden="1"/>
    <cellStyle name="Eingabe 2 11" xfId="50254" hidden="1"/>
    <cellStyle name="Eingabe 2 11" xfId="50289" hidden="1"/>
    <cellStyle name="Eingabe 2 11" xfId="50136" hidden="1"/>
    <cellStyle name="Eingabe 2 11" xfId="50333" hidden="1"/>
    <cellStyle name="Eingabe 2 11" xfId="50366" hidden="1"/>
    <cellStyle name="Eingabe 2 11" xfId="50396" hidden="1"/>
    <cellStyle name="Eingabe 2 11" xfId="50431" hidden="1"/>
    <cellStyle name="Eingabe 2 11" xfId="50478" hidden="1"/>
    <cellStyle name="Eingabe 2 11" xfId="50550" hidden="1"/>
    <cellStyle name="Eingabe 2 11" xfId="50583" hidden="1"/>
    <cellStyle name="Eingabe 2 11" xfId="50613" hidden="1"/>
    <cellStyle name="Eingabe 2 11" xfId="50648" hidden="1"/>
    <cellStyle name="Eingabe 2 11" xfId="50728" hidden="1"/>
    <cellStyle name="Eingabe 2 11" xfId="50941" hidden="1"/>
    <cellStyle name="Eingabe 2 11" xfId="50974" hidden="1"/>
    <cellStyle name="Eingabe 2 11" xfId="51004" hidden="1"/>
    <cellStyle name="Eingabe 2 11" xfId="51039" hidden="1"/>
    <cellStyle name="Eingabe 2 11" xfId="51118" hidden="1"/>
    <cellStyle name="Eingabe 2 11" xfId="51250" hidden="1"/>
    <cellStyle name="Eingabe 2 11" xfId="51283" hidden="1"/>
    <cellStyle name="Eingabe 2 11" xfId="51313" hidden="1"/>
    <cellStyle name="Eingabe 2 11" xfId="51348" hidden="1"/>
    <cellStyle name="Eingabe 2 11" xfId="51195" hidden="1"/>
    <cellStyle name="Eingabe 2 11" xfId="51394" hidden="1"/>
    <cellStyle name="Eingabe 2 11" xfId="51427" hidden="1"/>
    <cellStyle name="Eingabe 2 11" xfId="51457" hidden="1"/>
    <cellStyle name="Eingabe 2 11" xfId="51492" hidden="1"/>
    <cellStyle name="Eingabe 2 11" xfId="50843" hidden="1"/>
    <cellStyle name="Eingabe 2 11" xfId="51551" hidden="1"/>
    <cellStyle name="Eingabe 2 11" xfId="51584" hidden="1"/>
    <cellStyle name="Eingabe 2 11" xfId="51614" hidden="1"/>
    <cellStyle name="Eingabe 2 11" xfId="51649" hidden="1"/>
    <cellStyle name="Eingabe 2 11" xfId="51746" hidden="1"/>
    <cellStyle name="Eingabe 2 11" xfId="51921" hidden="1"/>
    <cellStyle name="Eingabe 2 11" xfId="51954" hidden="1"/>
    <cellStyle name="Eingabe 2 11" xfId="51984" hidden="1"/>
    <cellStyle name="Eingabe 2 11" xfId="52019" hidden="1"/>
    <cellStyle name="Eingabe 2 11" xfId="51842" hidden="1"/>
    <cellStyle name="Eingabe 2 11" xfId="52070" hidden="1"/>
    <cellStyle name="Eingabe 2 11" xfId="52103" hidden="1"/>
    <cellStyle name="Eingabe 2 11" xfId="52133" hidden="1"/>
    <cellStyle name="Eingabe 2 11" xfId="52168" hidden="1"/>
    <cellStyle name="Eingabe 2 11" xfId="51736" hidden="1"/>
    <cellStyle name="Eingabe 2 11" xfId="52213" hidden="1"/>
    <cellStyle name="Eingabe 2 11" xfId="52246" hidden="1"/>
    <cellStyle name="Eingabe 2 11" xfId="52276" hidden="1"/>
    <cellStyle name="Eingabe 2 11" xfId="52311" hidden="1"/>
    <cellStyle name="Eingabe 2 11" xfId="52360" hidden="1"/>
    <cellStyle name="Eingabe 2 11" xfId="52432" hidden="1"/>
    <cellStyle name="Eingabe 2 11" xfId="52465" hidden="1"/>
    <cellStyle name="Eingabe 2 11" xfId="52495" hidden="1"/>
    <cellStyle name="Eingabe 2 11" xfId="52530" hidden="1"/>
    <cellStyle name="Eingabe 2 11" xfId="52592" hidden="1"/>
    <cellStyle name="Eingabe 2 11" xfId="52724" hidden="1"/>
    <cellStyle name="Eingabe 2 11" xfId="52757" hidden="1"/>
    <cellStyle name="Eingabe 2 11" xfId="52787" hidden="1"/>
    <cellStyle name="Eingabe 2 11" xfId="52822" hidden="1"/>
    <cellStyle name="Eingabe 2 11" xfId="52669" hidden="1"/>
    <cellStyle name="Eingabe 2 11" xfId="52866" hidden="1"/>
    <cellStyle name="Eingabe 2 11" xfId="52899" hidden="1"/>
    <cellStyle name="Eingabe 2 11" xfId="52929" hidden="1"/>
    <cellStyle name="Eingabe 2 11" xfId="52964" hidden="1"/>
    <cellStyle name="Eingabe 2 11" xfId="50720" hidden="1"/>
    <cellStyle name="Eingabe 2 11" xfId="53006" hidden="1"/>
    <cellStyle name="Eingabe 2 11" xfId="53039" hidden="1"/>
    <cellStyle name="Eingabe 2 11" xfId="53069" hidden="1"/>
    <cellStyle name="Eingabe 2 11" xfId="53104" hidden="1"/>
    <cellStyle name="Eingabe 2 11" xfId="53198" hidden="1"/>
    <cellStyle name="Eingabe 2 11" xfId="53372" hidden="1"/>
    <cellStyle name="Eingabe 2 11" xfId="53405" hidden="1"/>
    <cellStyle name="Eingabe 2 11" xfId="53435" hidden="1"/>
    <cellStyle name="Eingabe 2 11" xfId="53470" hidden="1"/>
    <cellStyle name="Eingabe 2 11" xfId="53294" hidden="1"/>
    <cellStyle name="Eingabe 2 11" xfId="53521" hidden="1"/>
    <cellStyle name="Eingabe 2 11" xfId="53554" hidden="1"/>
    <cellStyle name="Eingabe 2 11" xfId="53584" hidden="1"/>
    <cellStyle name="Eingabe 2 11" xfId="53619" hidden="1"/>
    <cellStyle name="Eingabe 2 11" xfId="53188" hidden="1"/>
    <cellStyle name="Eingabe 2 11" xfId="53664" hidden="1"/>
    <cellStyle name="Eingabe 2 11" xfId="53697" hidden="1"/>
    <cellStyle name="Eingabe 2 11" xfId="53727" hidden="1"/>
    <cellStyle name="Eingabe 2 11" xfId="53762" hidden="1"/>
    <cellStyle name="Eingabe 2 11" xfId="53810" hidden="1"/>
    <cellStyle name="Eingabe 2 11" xfId="53882" hidden="1"/>
    <cellStyle name="Eingabe 2 11" xfId="53915" hidden="1"/>
    <cellStyle name="Eingabe 2 11" xfId="53945" hidden="1"/>
    <cellStyle name="Eingabe 2 11" xfId="53980" hidden="1"/>
    <cellStyle name="Eingabe 2 11" xfId="54042" hidden="1"/>
    <cellStyle name="Eingabe 2 11" xfId="54174" hidden="1"/>
    <cellStyle name="Eingabe 2 11" xfId="54207" hidden="1"/>
    <cellStyle name="Eingabe 2 11" xfId="54237" hidden="1"/>
    <cellStyle name="Eingabe 2 11" xfId="54272" hidden="1"/>
    <cellStyle name="Eingabe 2 11" xfId="54119" hidden="1"/>
    <cellStyle name="Eingabe 2 11" xfId="54316" hidden="1"/>
    <cellStyle name="Eingabe 2 11" xfId="54349" hidden="1"/>
    <cellStyle name="Eingabe 2 11" xfId="54379" hidden="1"/>
    <cellStyle name="Eingabe 2 11" xfId="54414" hidden="1"/>
    <cellStyle name="Eingabe 2 11" xfId="51676" hidden="1"/>
    <cellStyle name="Eingabe 2 11" xfId="54456" hidden="1"/>
    <cellStyle name="Eingabe 2 11" xfId="54489" hidden="1"/>
    <cellStyle name="Eingabe 2 11" xfId="54519" hidden="1"/>
    <cellStyle name="Eingabe 2 11" xfId="54554" hidden="1"/>
    <cellStyle name="Eingabe 2 11" xfId="54645" hidden="1"/>
    <cellStyle name="Eingabe 2 11" xfId="54819" hidden="1"/>
    <cellStyle name="Eingabe 2 11" xfId="54852" hidden="1"/>
    <cellStyle name="Eingabe 2 11" xfId="54882" hidden="1"/>
    <cellStyle name="Eingabe 2 11" xfId="54917" hidden="1"/>
    <cellStyle name="Eingabe 2 11" xfId="54741" hidden="1"/>
    <cellStyle name="Eingabe 2 11" xfId="54966" hidden="1"/>
    <cellStyle name="Eingabe 2 11" xfId="54999" hidden="1"/>
    <cellStyle name="Eingabe 2 11" xfId="55029" hidden="1"/>
    <cellStyle name="Eingabe 2 11" xfId="55064" hidden="1"/>
    <cellStyle name="Eingabe 2 11" xfId="54635" hidden="1"/>
    <cellStyle name="Eingabe 2 11" xfId="55107" hidden="1"/>
    <cellStyle name="Eingabe 2 11" xfId="55140" hidden="1"/>
    <cellStyle name="Eingabe 2 11" xfId="55170" hidden="1"/>
    <cellStyle name="Eingabe 2 11" xfId="55205" hidden="1"/>
    <cellStyle name="Eingabe 2 11" xfId="55252" hidden="1"/>
    <cellStyle name="Eingabe 2 11" xfId="55324" hidden="1"/>
    <cellStyle name="Eingabe 2 11" xfId="55357" hidden="1"/>
    <cellStyle name="Eingabe 2 11" xfId="55387" hidden="1"/>
    <cellStyle name="Eingabe 2 11" xfId="55422" hidden="1"/>
    <cellStyle name="Eingabe 2 11" xfId="55484" hidden="1"/>
    <cellStyle name="Eingabe 2 11" xfId="55616" hidden="1"/>
    <cellStyle name="Eingabe 2 11" xfId="55649" hidden="1"/>
    <cellStyle name="Eingabe 2 11" xfId="55679" hidden="1"/>
    <cellStyle name="Eingabe 2 11" xfId="55714" hidden="1"/>
    <cellStyle name="Eingabe 2 11" xfId="55561" hidden="1"/>
    <cellStyle name="Eingabe 2 11" xfId="55758" hidden="1"/>
    <cellStyle name="Eingabe 2 11" xfId="55791" hidden="1"/>
    <cellStyle name="Eingabe 2 11" xfId="55821" hidden="1"/>
    <cellStyle name="Eingabe 2 11" xfId="55856" hidden="1"/>
    <cellStyle name="Eingabe 2 11" xfId="55905" hidden="1"/>
    <cellStyle name="Eingabe 2 11" xfId="56051" hidden="1"/>
    <cellStyle name="Eingabe 2 11" xfId="56084" hidden="1"/>
    <cellStyle name="Eingabe 2 11" xfId="56114" hidden="1"/>
    <cellStyle name="Eingabe 2 11" xfId="56149" hidden="1"/>
    <cellStyle name="Eingabe 2 11" xfId="56241" hidden="1"/>
    <cellStyle name="Eingabe 2 11" xfId="56415" hidden="1"/>
    <cellStyle name="Eingabe 2 11" xfId="56448" hidden="1"/>
    <cellStyle name="Eingabe 2 11" xfId="56478" hidden="1"/>
    <cellStyle name="Eingabe 2 11" xfId="56513" hidden="1"/>
    <cellStyle name="Eingabe 2 11" xfId="56337" hidden="1"/>
    <cellStyle name="Eingabe 2 11" xfId="56562" hidden="1"/>
    <cellStyle name="Eingabe 2 11" xfId="56595" hidden="1"/>
    <cellStyle name="Eingabe 2 11" xfId="56625" hidden="1"/>
    <cellStyle name="Eingabe 2 11" xfId="56660" hidden="1"/>
    <cellStyle name="Eingabe 2 11" xfId="56231" hidden="1"/>
    <cellStyle name="Eingabe 2 11" xfId="56703" hidden="1"/>
    <cellStyle name="Eingabe 2 11" xfId="56736" hidden="1"/>
    <cellStyle name="Eingabe 2 11" xfId="56766" hidden="1"/>
    <cellStyle name="Eingabe 2 11" xfId="56801" hidden="1"/>
    <cellStyle name="Eingabe 2 11" xfId="56848" hidden="1"/>
    <cellStyle name="Eingabe 2 11" xfId="56920" hidden="1"/>
    <cellStyle name="Eingabe 2 11" xfId="56953" hidden="1"/>
    <cellStyle name="Eingabe 2 11" xfId="56983" hidden="1"/>
    <cellStyle name="Eingabe 2 11" xfId="57018" hidden="1"/>
    <cellStyle name="Eingabe 2 11" xfId="57080" hidden="1"/>
    <cellStyle name="Eingabe 2 11" xfId="57212" hidden="1"/>
    <cellStyle name="Eingabe 2 11" xfId="57245" hidden="1"/>
    <cellStyle name="Eingabe 2 11" xfId="57275" hidden="1"/>
    <cellStyle name="Eingabe 2 11" xfId="57310" hidden="1"/>
    <cellStyle name="Eingabe 2 11" xfId="57157" hidden="1"/>
    <cellStyle name="Eingabe 2 11" xfId="57354" hidden="1"/>
    <cellStyle name="Eingabe 2 11" xfId="57387" hidden="1"/>
    <cellStyle name="Eingabe 2 11" xfId="57417" hidden="1"/>
    <cellStyle name="Eingabe 2 11" xfId="57452" hidden="1"/>
    <cellStyle name="Eingabe 2 11" xfId="55985" hidden="1"/>
    <cellStyle name="Eingabe 2 11" xfId="57494" hidden="1"/>
    <cellStyle name="Eingabe 2 11" xfId="57527" hidden="1"/>
    <cellStyle name="Eingabe 2 11" xfId="57557" hidden="1"/>
    <cellStyle name="Eingabe 2 11" xfId="57592" hidden="1"/>
    <cellStyle name="Eingabe 2 11" xfId="57683" hidden="1"/>
    <cellStyle name="Eingabe 2 11" xfId="57857" hidden="1"/>
    <cellStyle name="Eingabe 2 11" xfId="57890" hidden="1"/>
    <cellStyle name="Eingabe 2 11" xfId="57920" hidden="1"/>
    <cellStyle name="Eingabe 2 11" xfId="57955" hidden="1"/>
    <cellStyle name="Eingabe 2 11" xfId="57779" hidden="1"/>
    <cellStyle name="Eingabe 2 11" xfId="58004" hidden="1"/>
    <cellStyle name="Eingabe 2 11" xfId="58037" hidden="1"/>
    <cellStyle name="Eingabe 2 11" xfId="58067" hidden="1"/>
    <cellStyle name="Eingabe 2 11" xfId="58102" hidden="1"/>
    <cellStyle name="Eingabe 2 11" xfId="57673" hidden="1"/>
    <cellStyle name="Eingabe 2 11" xfId="58145" hidden="1"/>
    <cellStyle name="Eingabe 2 11" xfId="58178" hidden="1"/>
    <cellStyle name="Eingabe 2 11" xfId="58208" hidden="1"/>
    <cellStyle name="Eingabe 2 11" xfId="58243" hidden="1"/>
    <cellStyle name="Eingabe 2 11" xfId="58290" hidden="1"/>
    <cellStyle name="Eingabe 2 11" xfId="58362" hidden="1"/>
    <cellStyle name="Eingabe 2 11" xfId="58395" hidden="1"/>
    <cellStyle name="Eingabe 2 11" xfId="58425" hidden="1"/>
    <cellStyle name="Eingabe 2 11" xfId="58460" hidden="1"/>
    <cellStyle name="Eingabe 2 11" xfId="58522" hidden="1"/>
    <cellStyle name="Eingabe 2 11" xfId="58654" hidden="1"/>
    <cellStyle name="Eingabe 2 11" xfId="58687" hidden="1"/>
    <cellStyle name="Eingabe 2 11" xfId="58717" hidden="1"/>
    <cellStyle name="Eingabe 2 11" xfId="58752" hidden="1"/>
    <cellStyle name="Eingabe 2 11" xfId="58599" hidden="1"/>
    <cellStyle name="Eingabe 2 11" xfId="58796" hidden="1"/>
    <cellStyle name="Eingabe 2 11" xfId="58829" hidden="1"/>
    <cellStyle name="Eingabe 2 11" xfId="58859" hidden="1"/>
    <cellStyle name="Eingabe 2 11" xfId="58894" hidden="1"/>
    <cellStyle name="Eingabe 2 11" xfId="18864"/>
    <cellStyle name="Eingabe 2 12" xfId="177" hidden="1"/>
    <cellStyle name="Eingabe 2 12" xfId="543" hidden="1"/>
    <cellStyle name="Eingabe 2 12" xfId="593" hidden="1"/>
    <cellStyle name="Eingabe 2 12" xfId="606" hidden="1"/>
    <cellStyle name="Eingabe 2 12" xfId="641" hidden="1"/>
    <cellStyle name="Eingabe 2 12" xfId="777" hidden="1"/>
    <cellStyle name="Eingabe 2 12" xfId="951" hidden="1"/>
    <cellStyle name="Eingabe 2 12" xfId="1001" hidden="1"/>
    <cellStyle name="Eingabe 2 12" xfId="1014" hidden="1"/>
    <cellStyle name="Eingabe 2 12" xfId="1049" hidden="1"/>
    <cellStyle name="Eingabe 2 12" xfId="871" hidden="1"/>
    <cellStyle name="Eingabe 2 12" xfId="1098" hidden="1"/>
    <cellStyle name="Eingabe 2 12" xfId="1148" hidden="1"/>
    <cellStyle name="Eingabe 2 12" xfId="1161" hidden="1"/>
    <cellStyle name="Eingabe 2 12" xfId="1196" hidden="1"/>
    <cellStyle name="Eingabe 2 12" xfId="767" hidden="1"/>
    <cellStyle name="Eingabe 2 12" xfId="1239" hidden="1"/>
    <cellStyle name="Eingabe 2 12" xfId="1289" hidden="1"/>
    <cellStyle name="Eingabe 2 12" xfId="1302" hidden="1"/>
    <cellStyle name="Eingabe 2 12" xfId="1337" hidden="1"/>
    <cellStyle name="Eingabe 2 12" xfId="1384" hidden="1"/>
    <cellStyle name="Eingabe 2 12" xfId="1456" hidden="1"/>
    <cellStyle name="Eingabe 2 12" xfId="1506" hidden="1"/>
    <cellStyle name="Eingabe 2 12" xfId="1519" hidden="1"/>
    <cellStyle name="Eingabe 2 12" xfId="1554" hidden="1"/>
    <cellStyle name="Eingabe 2 12" xfId="1616" hidden="1"/>
    <cellStyle name="Eingabe 2 12" xfId="1748" hidden="1"/>
    <cellStyle name="Eingabe 2 12" xfId="1798" hidden="1"/>
    <cellStyle name="Eingabe 2 12" xfId="1811" hidden="1"/>
    <cellStyle name="Eingabe 2 12" xfId="1846" hidden="1"/>
    <cellStyle name="Eingabe 2 12" xfId="1691" hidden="1"/>
    <cellStyle name="Eingabe 2 12" xfId="1890" hidden="1"/>
    <cellStyle name="Eingabe 2 12" xfId="1940" hidden="1"/>
    <cellStyle name="Eingabe 2 12" xfId="1953" hidden="1"/>
    <cellStyle name="Eingabe 2 12" xfId="1988" hidden="1"/>
    <cellStyle name="Eingabe 2 12" xfId="2100" hidden="1"/>
    <cellStyle name="Eingabe 2 12" xfId="2421" hidden="1"/>
    <cellStyle name="Eingabe 2 12" xfId="2471" hidden="1"/>
    <cellStyle name="Eingabe 2 12" xfId="2484" hidden="1"/>
    <cellStyle name="Eingabe 2 12" xfId="2519" hidden="1"/>
    <cellStyle name="Eingabe 2 12" xfId="2647" hidden="1"/>
    <cellStyle name="Eingabe 2 12" xfId="2821" hidden="1"/>
    <cellStyle name="Eingabe 2 12" xfId="2871" hidden="1"/>
    <cellStyle name="Eingabe 2 12" xfId="2884" hidden="1"/>
    <cellStyle name="Eingabe 2 12" xfId="2919" hidden="1"/>
    <cellStyle name="Eingabe 2 12" xfId="2741" hidden="1"/>
    <cellStyle name="Eingabe 2 12" xfId="2968" hidden="1"/>
    <cellStyle name="Eingabe 2 12" xfId="3018" hidden="1"/>
    <cellStyle name="Eingabe 2 12" xfId="3031" hidden="1"/>
    <cellStyle name="Eingabe 2 12" xfId="3066" hidden="1"/>
    <cellStyle name="Eingabe 2 12" xfId="2637" hidden="1"/>
    <cellStyle name="Eingabe 2 12" xfId="3109" hidden="1"/>
    <cellStyle name="Eingabe 2 12" xfId="3159" hidden="1"/>
    <cellStyle name="Eingabe 2 12" xfId="3172" hidden="1"/>
    <cellStyle name="Eingabe 2 12" xfId="3207" hidden="1"/>
    <cellStyle name="Eingabe 2 12" xfId="3254" hidden="1"/>
    <cellStyle name="Eingabe 2 12" xfId="3326" hidden="1"/>
    <cellStyle name="Eingabe 2 12" xfId="3376" hidden="1"/>
    <cellStyle name="Eingabe 2 12" xfId="3389" hidden="1"/>
    <cellStyle name="Eingabe 2 12" xfId="3424" hidden="1"/>
    <cellStyle name="Eingabe 2 12" xfId="3486" hidden="1"/>
    <cellStyle name="Eingabe 2 12" xfId="3618" hidden="1"/>
    <cellStyle name="Eingabe 2 12" xfId="3668" hidden="1"/>
    <cellStyle name="Eingabe 2 12" xfId="3681" hidden="1"/>
    <cellStyle name="Eingabe 2 12" xfId="3716" hidden="1"/>
    <cellStyle name="Eingabe 2 12" xfId="3561" hidden="1"/>
    <cellStyle name="Eingabe 2 12" xfId="3760" hidden="1"/>
    <cellStyle name="Eingabe 2 12" xfId="3810" hidden="1"/>
    <cellStyle name="Eingabe 2 12" xfId="3823" hidden="1"/>
    <cellStyle name="Eingabe 2 12" xfId="3858" hidden="1"/>
    <cellStyle name="Eingabe 2 12" xfId="2227" hidden="1"/>
    <cellStyle name="Eingabe 2 12" xfId="3927" hidden="1"/>
    <cellStyle name="Eingabe 2 12" xfId="3977" hidden="1"/>
    <cellStyle name="Eingabe 2 12" xfId="3990" hidden="1"/>
    <cellStyle name="Eingabe 2 12" xfId="4025" hidden="1"/>
    <cellStyle name="Eingabe 2 12" xfId="4153" hidden="1"/>
    <cellStyle name="Eingabe 2 12" xfId="4327" hidden="1"/>
    <cellStyle name="Eingabe 2 12" xfId="4377" hidden="1"/>
    <cellStyle name="Eingabe 2 12" xfId="4390" hidden="1"/>
    <cellStyle name="Eingabe 2 12" xfId="4425" hidden="1"/>
    <cellStyle name="Eingabe 2 12" xfId="4247" hidden="1"/>
    <cellStyle name="Eingabe 2 12" xfId="4474" hidden="1"/>
    <cellStyle name="Eingabe 2 12" xfId="4524" hidden="1"/>
    <cellStyle name="Eingabe 2 12" xfId="4537" hidden="1"/>
    <cellStyle name="Eingabe 2 12" xfId="4572" hidden="1"/>
    <cellStyle name="Eingabe 2 12" xfId="4143" hidden="1"/>
    <cellStyle name="Eingabe 2 12" xfId="4615" hidden="1"/>
    <cellStyle name="Eingabe 2 12" xfId="4665" hidden="1"/>
    <cellStyle name="Eingabe 2 12" xfId="4678" hidden="1"/>
    <cellStyle name="Eingabe 2 12" xfId="4713" hidden="1"/>
    <cellStyle name="Eingabe 2 12" xfId="4760" hidden="1"/>
    <cellStyle name="Eingabe 2 12" xfId="4832" hidden="1"/>
    <cellStyle name="Eingabe 2 12" xfId="4882" hidden="1"/>
    <cellStyle name="Eingabe 2 12" xfId="4895" hidden="1"/>
    <cellStyle name="Eingabe 2 12" xfId="4930" hidden="1"/>
    <cellStyle name="Eingabe 2 12" xfId="4992" hidden="1"/>
    <cellStyle name="Eingabe 2 12" xfId="5124" hidden="1"/>
    <cellStyle name="Eingabe 2 12" xfId="5174" hidden="1"/>
    <cellStyle name="Eingabe 2 12" xfId="5187" hidden="1"/>
    <cellStyle name="Eingabe 2 12" xfId="5222" hidden="1"/>
    <cellStyle name="Eingabe 2 12" xfId="5067" hidden="1"/>
    <cellStyle name="Eingabe 2 12" xfId="5266" hidden="1"/>
    <cellStyle name="Eingabe 2 12" xfId="5316" hidden="1"/>
    <cellStyle name="Eingabe 2 12" xfId="5329" hidden="1"/>
    <cellStyle name="Eingabe 2 12" xfId="5364" hidden="1"/>
    <cellStyle name="Eingabe 2 12" xfId="2088" hidden="1"/>
    <cellStyle name="Eingabe 2 12" xfId="5432" hidden="1"/>
    <cellStyle name="Eingabe 2 12" xfId="5482" hidden="1"/>
    <cellStyle name="Eingabe 2 12" xfId="5495" hidden="1"/>
    <cellStyle name="Eingabe 2 12" xfId="5530" hidden="1"/>
    <cellStyle name="Eingabe 2 12" xfId="5657" hidden="1"/>
    <cellStyle name="Eingabe 2 12" xfId="5831" hidden="1"/>
    <cellStyle name="Eingabe 2 12" xfId="5881" hidden="1"/>
    <cellStyle name="Eingabe 2 12" xfId="5894" hidden="1"/>
    <cellStyle name="Eingabe 2 12" xfId="5929" hidden="1"/>
    <cellStyle name="Eingabe 2 12" xfId="5751" hidden="1"/>
    <cellStyle name="Eingabe 2 12" xfId="5978" hidden="1"/>
    <cellStyle name="Eingabe 2 12" xfId="6028" hidden="1"/>
    <cellStyle name="Eingabe 2 12" xfId="6041" hidden="1"/>
    <cellStyle name="Eingabe 2 12" xfId="6076" hidden="1"/>
    <cellStyle name="Eingabe 2 12" xfId="5647" hidden="1"/>
    <cellStyle name="Eingabe 2 12" xfId="6119" hidden="1"/>
    <cellStyle name="Eingabe 2 12" xfId="6169" hidden="1"/>
    <cellStyle name="Eingabe 2 12" xfId="6182" hidden="1"/>
    <cellStyle name="Eingabe 2 12" xfId="6217" hidden="1"/>
    <cellStyle name="Eingabe 2 12" xfId="6264" hidden="1"/>
    <cellStyle name="Eingabe 2 12" xfId="6336" hidden="1"/>
    <cellStyle name="Eingabe 2 12" xfId="6386" hidden="1"/>
    <cellStyle name="Eingabe 2 12" xfId="6399" hidden="1"/>
    <cellStyle name="Eingabe 2 12" xfId="6434" hidden="1"/>
    <cellStyle name="Eingabe 2 12" xfId="6496" hidden="1"/>
    <cellStyle name="Eingabe 2 12" xfId="6628" hidden="1"/>
    <cellStyle name="Eingabe 2 12" xfId="6678" hidden="1"/>
    <cellStyle name="Eingabe 2 12" xfId="6691" hidden="1"/>
    <cellStyle name="Eingabe 2 12" xfId="6726" hidden="1"/>
    <cellStyle name="Eingabe 2 12" xfId="6571" hidden="1"/>
    <cellStyle name="Eingabe 2 12" xfId="6770" hidden="1"/>
    <cellStyle name="Eingabe 2 12" xfId="6820" hidden="1"/>
    <cellStyle name="Eingabe 2 12" xfId="6833" hidden="1"/>
    <cellStyle name="Eingabe 2 12" xfId="6868" hidden="1"/>
    <cellStyle name="Eingabe 2 12" xfId="2303" hidden="1"/>
    <cellStyle name="Eingabe 2 12" xfId="6934" hidden="1"/>
    <cellStyle name="Eingabe 2 12" xfId="6984" hidden="1"/>
    <cellStyle name="Eingabe 2 12" xfId="6997" hidden="1"/>
    <cellStyle name="Eingabe 2 12" xfId="7032" hidden="1"/>
    <cellStyle name="Eingabe 2 12" xfId="7155" hidden="1"/>
    <cellStyle name="Eingabe 2 12" xfId="7329" hidden="1"/>
    <cellStyle name="Eingabe 2 12" xfId="7379" hidden="1"/>
    <cellStyle name="Eingabe 2 12" xfId="7392" hidden="1"/>
    <cellStyle name="Eingabe 2 12" xfId="7427" hidden="1"/>
    <cellStyle name="Eingabe 2 12" xfId="7249" hidden="1"/>
    <cellStyle name="Eingabe 2 12" xfId="7476" hidden="1"/>
    <cellStyle name="Eingabe 2 12" xfId="7526" hidden="1"/>
    <cellStyle name="Eingabe 2 12" xfId="7539" hidden="1"/>
    <cellStyle name="Eingabe 2 12" xfId="7574" hidden="1"/>
    <cellStyle name="Eingabe 2 12" xfId="7145" hidden="1"/>
    <cellStyle name="Eingabe 2 12" xfId="7617" hidden="1"/>
    <cellStyle name="Eingabe 2 12" xfId="7667" hidden="1"/>
    <cellStyle name="Eingabe 2 12" xfId="7680" hidden="1"/>
    <cellStyle name="Eingabe 2 12" xfId="7715" hidden="1"/>
    <cellStyle name="Eingabe 2 12" xfId="7762" hidden="1"/>
    <cellStyle name="Eingabe 2 12" xfId="7834" hidden="1"/>
    <cellStyle name="Eingabe 2 12" xfId="7884" hidden="1"/>
    <cellStyle name="Eingabe 2 12" xfId="7897" hidden="1"/>
    <cellStyle name="Eingabe 2 12" xfId="7932" hidden="1"/>
    <cellStyle name="Eingabe 2 12" xfId="7994" hidden="1"/>
    <cellStyle name="Eingabe 2 12" xfId="8126" hidden="1"/>
    <cellStyle name="Eingabe 2 12" xfId="8176" hidden="1"/>
    <cellStyle name="Eingabe 2 12" xfId="8189" hidden="1"/>
    <cellStyle name="Eingabe 2 12" xfId="8224" hidden="1"/>
    <cellStyle name="Eingabe 2 12" xfId="8069" hidden="1"/>
    <cellStyle name="Eingabe 2 12" xfId="8268" hidden="1"/>
    <cellStyle name="Eingabe 2 12" xfId="8318" hidden="1"/>
    <cellStyle name="Eingabe 2 12" xfId="8331" hidden="1"/>
    <cellStyle name="Eingabe 2 12" xfId="8366" hidden="1"/>
    <cellStyle name="Eingabe 2 12" xfId="410" hidden="1"/>
    <cellStyle name="Eingabe 2 12" xfId="8429" hidden="1"/>
    <cellStyle name="Eingabe 2 12" xfId="8479" hidden="1"/>
    <cellStyle name="Eingabe 2 12" xfId="8492" hidden="1"/>
    <cellStyle name="Eingabe 2 12" xfId="8527" hidden="1"/>
    <cellStyle name="Eingabe 2 12" xfId="8648" hidden="1"/>
    <cellStyle name="Eingabe 2 12" xfId="8822" hidden="1"/>
    <cellStyle name="Eingabe 2 12" xfId="8872" hidden="1"/>
    <cellStyle name="Eingabe 2 12" xfId="8885" hidden="1"/>
    <cellStyle name="Eingabe 2 12" xfId="8920" hidden="1"/>
    <cellStyle name="Eingabe 2 12" xfId="8742" hidden="1"/>
    <cellStyle name="Eingabe 2 12" xfId="8969" hidden="1"/>
    <cellStyle name="Eingabe 2 12" xfId="9019" hidden="1"/>
    <cellStyle name="Eingabe 2 12" xfId="9032" hidden="1"/>
    <cellStyle name="Eingabe 2 12" xfId="9067" hidden="1"/>
    <cellStyle name="Eingabe 2 12" xfId="8638" hidden="1"/>
    <cellStyle name="Eingabe 2 12" xfId="9110" hidden="1"/>
    <cellStyle name="Eingabe 2 12" xfId="9160" hidden="1"/>
    <cellStyle name="Eingabe 2 12" xfId="9173" hidden="1"/>
    <cellStyle name="Eingabe 2 12" xfId="9208" hidden="1"/>
    <cellStyle name="Eingabe 2 12" xfId="9255" hidden="1"/>
    <cellStyle name="Eingabe 2 12" xfId="9327" hidden="1"/>
    <cellStyle name="Eingabe 2 12" xfId="9377" hidden="1"/>
    <cellStyle name="Eingabe 2 12" xfId="9390" hidden="1"/>
    <cellStyle name="Eingabe 2 12" xfId="9425" hidden="1"/>
    <cellStyle name="Eingabe 2 12" xfId="9487" hidden="1"/>
    <cellStyle name="Eingabe 2 12" xfId="9619" hidden="1"/>
    <cellStyle name="Eingabe 2 12" xfId="9669" hidden="1"/>
    <cellStyle name="Eingabe 2 12" xfId="9682" hidden="1"/>
    <cellStyle name="Eingabe 2 12" xfId="9717" hidden="1"/>
    <cellStyle name="Eingabe 2 12" xfId="9562" hidden="1"/>
    <cellStyle name="Eingabe 2 12" xfId="9761" hidden="1"/>
    <cellStyle name="Eingabe 2 12" xfId="9811" hidden="1"/>
    <cellStyle name="Eingabe 2 12" xfId="9824" hidden="1"/>
    <cellStyle name="Eingabe 2 12" xfId="9859" hidden="1"/>
    <cellStyle name="Eingabe 2 12" xfId="2560" hidden="1"/>
    <cellStyle name="Eingabe 2 12" xfId="9920" hidden="1"/>
    <cellStyle name="Eingabe 2 12" xfId="9970" hidden="1"/>
    <cellStyle name="Eingabe 2 12" xfId="9983" hidden="1"/>
    <cellStyle name="Eingabe 2 12" xfId="10018" hidden="1"/>
    <cellStyle name="Eingabe 2 12" xfId="10134" hidden="1"/>
    <cellStyle name="Eingabe 2 12" xfId="10308" hidden="1"/>
    <cellStyle name="Eingabe 2 12" xfId="10358" hidden="1"/>
    <cellStyle name="Eingabe 2 12" xfId="10371" hidden="1"/>
    <cellStyle name="Eingabe 2 12" xfId="10406" hidden="1"/>
    <cellStyle name="Eingabe 2 12" xfId="10228" hidden="1"/>
    <cellStyle name="Eingabe 2 12" xfId="10455" hidden="1"/>
    <cellStyle name="Eingabe 2 12" xfId="10505" hidden="1"/>
    <cellStyle name="Eingabe 2 12" xfId="10518" hidden="1"/>
    <cellStyle name="Eingabe 2 12" xfId="10553" hidden="1"/>
    <cellStyle name="Eingabe 2 12" xfId="10124" hidden="1"/>
    <cellStyle name="Eingabe 2 12" xfId="10596" hidden="1"/>
    <cellStyle name="Eingabe 2 12" xfId="10646" hidden="1"/>
    <cellStyle name="Eingabe 2 12" xfId="10659" hidden="1"/>
    <cellStyle name="Eingabe 2 12" xfId="10694" hidden="1"/>
    <cellStyle name="Eingabe 2 12" xfId="10741" hidden="1"/>
    <cellStyle name="Eingabe 2 12" xfId="10813" hidden="1"/>
    <cellStyle name="Eingabe 2 12" xfId="10863" hidden="1"/>
    <cellStyle name="Eingabe 2 12" xfId="10876" hidden="1"/>
    <cellStyle name="Eingabe 2 12" xfId="10911" hidden="1"/>
    <cellStyle name="Eingabe 2 12" xfId="10973" hidden="1"/>
    <cellStyle name="Eingabe 2 12" xfId="11105" hidden="1"/>
    <cellStyle name="Eingabe 2 12" xfId="11155" hidden="1"/>
    <cellStyle name="Eingabe 2 12" xfId="11168" hidden="1"/>
    <cellStyle name="Eingabe 2 12" xfId="11203" hidden="1"/>
    <cellStyle name="Eingabe 2 12" xfId="11048" hidden="1"/>
    <cellStyle name="Eingabe 2 12" xfId="11247" hidden="1"/>
    <cellStyle name="Eingabe 2 12" xfId="11297" hidden="1"/>
    <cellStyle name="Eingabe 2 12" xfId="11310" hidden="1"/>
    <cellStyle name="Eingabe 2 12" xfId="11345" hidden="1"/>
    <cellStyle name="Eingabe 2 12" xfId="4066" hidden="1"/>
    <cellStyle name="Eingabe 2 12" xfId="11403" hidden="1"/>
    <cellStyle name="Eingabe 2 12" xfId="11453" hidden="1"/>
    <cellStyle name="Eingabe 2 12" xfId="11466" hidden="1"/>
    <cellStyle name="Eingabe 2 12" xfId="11501" hidden="1"/>
    <cellStyle name="Eingabe 2 12" xfId="11614" hidden="1"/>
    <cellStyle name="Eingabe 2 12" xfId="11788" hidden="1"/>
    <cellStyle name="Eingabe 2 12" xfId="11838" hidden="1"/>
    <cellStyle name="Eingabe 2 12" xfId="11851" hidden="1"/>
    <cellStyle name="Eingabe 2 12" xfId="11886" hidden="1"/>
    <cellStyle name="Eingabe 2 12" xfId="11708" hidden="1"/>
    <cellStyle name="Eingabe 2 12" xfId="11935" hidden="1"/>
    <cellStyle name="Eingabe 2 12" xfId="11985" hidden="1"/>
    <cellStyle name="Eingabe 2 12" xfId="11998" hidden="1"/>
    <cellStyle name="Eingabe 2 12" xfId="12033" hidden="1"/>
    <cellStyle name="Eingabe 2 12" xfId="11604" hidden="1"/>
    <cellStyle name="Eingabe 2 12" xfId="12076" hidden="1"/>
    <cellStyle name="Eingabe 2 12" xfId="12126" hidden="1"/>
    <cellStyle name="Eingabe 2 12" xfId="12139" hidden="1"/>
    <cellStyle name="Eingabe 2 12" xfId="12174" hidden="1"/>
    <cellStyle name="Eingabe 2 12" xfId="12221" hidden="1"/>
    <cellStyle name="Eingabe 2 12" xfId="12293" hidden="1"/>
    <cellStyle name="Eingabe 2 12" xfId="12343" hidden="1"/>
    <cellStyle name="Eingabe 2 12" xfId="12356" hidden="1"/>
    <cellStyle name="Eingabe 2 12" xfId="12391" hidden="1"/>
    <cellStyle name="Eingabe 2 12" xfId="12453" hidden="1"/>
    <cellStyle name="Eingabe 2 12" xfId="12585" hidden="1"/>
    <cellStyle name="Eingabe 2 12" xfId="12635" hidden="1"/>
    <cellStyle name="Eingabe 2 12" xfId="12648" hidden="1"/>
    <cellStyle name="Eingabe 2 12" xfId="12683" hidden="1"/>
    <cellStyle name="Eingabe 2 12" xfId="12528" hidden="1"/>
    <cellStyle name="Eingabe 2 12" xfId="12727" hidden="1"/>
    <cellStyle name="Eingabe 2 12" xfId="12777" hidden="1"/>
    <cellStyle name="Eingabe 2 12" xfId="12790" hidden="1"/>
    <cellStyle name="Eingabe 2 12" xfId="12825" hidden="1"/>
    <cellStyle name="Eingabe 2 12" xfId="5570" hidden="1"/>
    <cellStyle name="Eingabe 2 12" xfId="12882" hidden="1"/>
    <cellStyle name="Eingabe 2 12" xfId="12932" hidden="1"/>
    <cellStyle name="Eingabe 2 12" xfId="12945" hidden="1"/>
    <cellStyle name="Eingabe 2 12" xfId="12980" hidden="1"/>
    <cellStyle name="Eingabe 2 12" xfId="13085" hidden="1"/>
    <cellStyle name="Eingabe 2 12" xfId="13259" hidden="1"/>
    <cellStyle name="Eingabe 2 12" xfId="13309" hidden="1"/>
    <cellStyle name="Eingabe 2 12" xfId="13322" hidden="1"/>
    <cellStyle name="Eingabe 2 12" xfId="13357" hidden="1"/>
    <cellStyle name="Eingabe 2 12" xfId="13179" hidden="1"/>
    <cellStyle name="Eingabe 2 12" xfId="13406" hidden="1"/>
    <cellStyle name="Eingabe 2 12" xfId="13456" hidden="1"/>
    <cellStyle name="Eingabe 2 12" xfId="13469" hidden="1"/>
    <cellStyle name="Eingabe 2 12" xfId="13504" hidden="1"/>
    <cellStyle name="Eingabe 2 12" xfId="13075" hidden="1"/>
    <cellStyle name="Eingabe 2 12" xfId="13547" hidden="1"/>
    <cellStyle name="Eingabe 2 12" xfId="13597" hidden="1"/>
    <cellStyle name="Eingabe 2 12" xfId="13610" hidden="1"/>
    <cellStyle name="Eingabe 2 12" xfId="13645" hidden="1"/>
    <cellStyle name="Eingabe 2 12" xfId="13692" hidden="1"/>
    <cellStyle name="Eingabe 2 12" xfId="13764" hidden="1"/>
    <cellStyle name="Eingabe 2 12" xfId="13814" hidden="1"/>
    <cellStyle name="Eingabe 2 12" xfId="13827" hidden="1"/>
    <cellStyle name="Eingabe 2 12" xfId="13862" hidden="1"/>
    <cellStyle name="Eingabe 2 12" xfId="13924" hidden="1"/>
    <cellStyle name="Eingabe 2 12" xfId="14056" hidden="1"/>
    <cellStyle name="Eingabe 2 12" xfId="14106" hidden="1"/>
    <cellStyle name="Eingabe 2 12" xfId="14119" hidden="1"/>
    <cellStyle name="Eingabe 2 12" xfId="14154" hidden="1"/>
    <cellStyle name="Eingabe 2 12" xfId="13999" hidden="1"/>
    <cellStyle name="Eingabe 2 12" xfId="14198" hidden="1"/>
    <cellStyle name="Eingabe 2 12" xfId="14248" hidden="1"/>
    <cellStyle name="Eingabe 2 12" xfId="14261" hidden="1"/>
    <cellStyle name="Eingabe 2 12" xfId="14296" hidden="1"/>
    <cellStyle name="Eingabe 2 12" xfId="7072" hidden="1"/>
    <cellStyle name="Eingabe 2 12" xfId="14349" hidden="1"/>
    <cellStyle name="Eingabe 2 12" xfId="14399" hidden="1"/>
    <cellStyle name="Eingabe 2 12" xfId="14412" hidden="1"/>
    <cellStyle name="Eingabe 2 12" xfId="14447" hidden="1"/>
    <cellStyle name="Eingabe 2 12" xfId="14547" hidden="1"/>
    <cellStyle name="Eingabe 2 12" xfId="14721" hidden="1"/>
    <cellStyle name="Eingabe 2 12" xfId="14771" hidden="1"/>
    <cellStyle name="Eingabe 2 12" xfId="14784" hidden="1"/>
    <cellStyle name="Eingabe 2 12" xfId="14819" hidden="1"/>
    <cellStyle name="Eingabe 2 12" xfId="14641" hidden="1"/>
    <cellStyle name="Eingabe 2 12" xfId="14868" hidden="1"/>
    <cellStyle name="Eingabe 2 12" xfId="14918" hidden="1"/>
    <cellStyle name="Eingabe 2 12" xfId="14931" hidden="1"/>
    <cellStyle name="Eingabe 2 12" xfId="14966" hidden="1"/>
    <cellStyle name="Eingabe 2 12" xfId="14537" hidden="1"/>
    <cellStyle name="Eingabe 2 12" xfId="15009" hidden="1"/>
    <cellStyle name="Eingabe 2 12" xfId="15059" hidden="1"/>
    <cellStyle name="Eingabe 2 12" xfId="15072" hidden="1"/>
    <cellStyle name="Eingabe 2 12" xfId="15107" hidden="1"/>
    <cellStyle name="Eingabe 2 12" xfId="15154" hidden="1"/>
    <cellStyle name="Eingabe 2 12" xfId="15226" hidden="1"/>
    <cellStyle name="Eingabe 2 12" xfId="15276" hidden="1"/>
    <cellStyle name="Eingabe 2 12" xfId="15289" hidden="1"/>
    <cellStyle name="Eingabe 2 12" xfId="15324" hidden="1"/>
    <cellStyle name="Eingabe 2 12" xfId="15386" hidden="1"/>
    <cellStyle name="Eingabe 2 12" xfId="15518" hidden="1"/>
    <cellStyle name="Eingabe 2 12" xfId="15568" hidden="1"/>
    <cellStyle name="Eingabe 2 12" xfId="15581" hidden="1"/>
    <cellStyle name="Eingabe 2 12" xfId="15616" hidden="1"/>
    <cellStyle name="Eingabe 2 12" xfId="15461" hidden="1"/>
    <cellStyle name="Eingabe 2 12" xfId="15660" hidden="1"/>
    <cellStyle name="Eingabe 2 12" xfId="15710" hidden="1"/>
    <cellStyle name="Eingabe 2 12" xfId="15723" hidden="1"/>
    <cellStyle name="Eingabe 2 12" xfId="15758" hidden="1"/>
    <cellStyle name="Eingabe 2 12" xfId="8565" hidden="1"/>
    <cellStyle name="Eingabe 2 12" xfId="15811" hidden="1"/>
    <cellStyle name="Eingabe 2 12" xfId="15861" hidden="1"/>
    <cellStyle name="Eingabe 2 12" xfId="15874" hidden="1"/>
    <cellStyle name="Eingabe 2 12" xfId="15909" hidden="1"/>
    <cellStyle name="Eingabe 2 12" xfId="16003" hidden="1"/>
    <cellStyle name="Eingabe 2 12" xfId="16177" hidden="1"/>
    <cellStyle name="Eingabe 2 12" xfId="16227" hidden="1"/>
    <cellStyle name="Eingabe 2 12" xfId="16240" hidden="1"/>
    <cellStyle name="Eingabe 2 12" xfId="16275" hidden="1"/>
    <cellStyle name="Eingabe 2 12" xfId="16097" hidden="1"/>
    <cellStyle name="Eingabe 2 12" xfId="16324" hidden="1"/>
    <cellStyle name="Eingabe 2 12" xfId="16374" hidden="1"/>
    <cellStyle name="Eingabe 2 12" xfId="16387" hidden="1"/>
    <cellStyle name="Eingabe 2 12" xfId="16422" hidden="1"/>
    <cellStyle name="Eingabe 2 12" xfId="15993" hidden="1"/>
    <cellStyle name="Eingabe 2 12" xfId="16465" hidden="1"/>
    <cellStyle name="Eingabe 2 12" xfId="16515" hidden="1"/>
    <cellStyle name="Eingabe 2 12" xfId="16528" hidden="1"/>
    <cellStyle name="Eingabe 2 12" xfId="16563" hidden="1"/>
    <cellStyle name="Eingabe 2 12" xfId="16610" hidden="1"/>
    <cellStyle name="Eingabe 2 12" xfId="16682" hidden="1"/>
    <cellStyle name="Eingabe 2 12" xfId="16732" hidden="1"/>
    <cellStyle name="Eingabe 2 12" xfId="16745" hidden="1"/>
    <cellStyle name="Eingabe 2 12" xfId="16780" hidden="1"/>
    <cellStyle name="Eingabe 2 12" xfId="16842" hidden="1"/>
    <cellStyle name="Eingabe 2 12" xfId="16974" hidden="1"/>
    <cellStyle name="Eingabe 2 12" xfId="17024" hidden="1"/>
    <cellStyle name="Eingabe 2 12" xfId="17037" hidden="1"/>
    <cellStyle name="Eingabe 2 12" xfId="17072" hidden="1"/>
    <cellStyle name="Eingabe 2 12" xfId="16917" hidden="1"/>
    <cellStyle name="Eingabe 2 12" xfId="17116" hidden="1"/>
    <cellStyle name="Eingabe 2 12" xfId="17166" hidden="1"/>
    <cellStyle name="Eingabe 2 12" xfId="17179" hidden="1"/>
    <cellStyle name="Eingabe 2 12" xfId="17214" hidden="1"/>
    <cellStyle name="Eingabe 2 12" xfId="10054" hidden="1"/>
    <cellStyle name="Eingabe 2 12" xfId="17256" hidden="1"/>
    <cellStyle name="Eingabe 2 12" xfId="17306" hidden="1"/>
    <cellStyle name="Eingabe 2 12" xfId="17319" hidden="1"/>
    <cellStyle name="Eingabe 2 12" xfId="17354" hidden="1"/>
    <cellStyle name="Eingabe 2 12" xfId="17445" hidden="1"/>
    <cellStyle name="Eingabe 2 12" xfId="17619" hidden="1"/>
    <cellStyle name="Eingabe 2 12" xfId="17669" hidden="1"/>
    <cellStyle name="Eingabe 2 12" xfId="17682" hidden="1"/>
    <cellStyle name="Eingabe 2 12" xfId="17717" hidden="1"/>
    <cellStyle name="Eingabe 2 12" xfId="17539" hidden="1"/>
    <cellStyle name="Eingabe 2 12" xfId="17766" hidden="1"/>
    <cellStyle name="Eingabe 2 12" xfId="17816" hidden="1"/>
    <cellStyle name="Eingabe 2 12" xfId="17829" hidden="1"/>
    <cellStyle name="Eingabe 2 12" xfId="17864" hidden="1"/>
    <cellStyle name="Eingabe 2 12" xfId="17435" hidden="1"/>
    <cellStyle name="Eingabe 2 12" xfId="17907" hidden="1"/>
    <cellStyle name="Eingabe 2 12" xfId="17957" hidden="1"/>
    <cellStyle name="Eingabe 2 12" xfId="17970" hidden="1"/>
    <cellStyle name="Eingabe 2 12" xfId="18005" hidden="1"/>
    <cellStyle name="Eingabe 2 12" xfId="18052" hidden="1"/>
    <cellStyle name="Eingabe 2 12" xfId="18124" hidden="1"/>
    <cellStyle name="Eingabe 2 12" xfId="18174" hidden="1"/>
    <cellStyle name="Eingabe 2 12" xfId="18187" hidden="1"/>
    <cellStyle name="Eingabe 2 12" xfId="18222" hidden="1"/>
    <cellStyle name="Eingabe 2 12" xfId="18284" hidden="1"/>
    <cellStyle name="Eingabe 2 12" xfId="18416" hidden="1"/>
    <cellStyle name="Eingabe 2 12" xfId="18466" hidden="1"/>
    <cellStyle name="Eingabe 2 12" xfId="18479" hidden="1"/>
    <cellStyle name="Eingabe 2 12" xfId="18514" hidden="1"/>
    <cellStyle name="Eingabe 2 12" xfId="18359" hidden="1"/>
    <cellStyle name="Eingabe 2 12" xfId="18558" hidden="1"/>
    <cellStyle name="Eingabe 2 12" xfId="18608" hidden="1"/>
    <cellStyle name="Eingabe 2 12" xfId="18621" hidden="1"/>
    <cellStyle name="Eingabe 2 12" xfId="18656" hidden="1"/>
    <cellStyle name="Eingabe 2 12" xfId="18917" hidden="1"/>
    <cellStyle name="Eingabe 2 12" xfId="19056" hidden="1"/>
    <cellStyle name="Eingabe 2 12" xfId="19106" hidden="1"/>
    <cellStyle name="Eingabe 2 12" xfId="19119" hidden="1"/>
    <cellStyle name="Eingabe 2 12" xfId="19154" hidden="1"/>
    <cellStyle name="Eingabe 2 12" xfId="19252" hidden="1"/>
    <cellStyle name="Eingabe 2 12" xfId="19426" hidden="1"/>
    <cellStyle name="Eingabe 2 12" xfId="19476" hidden="1"/>
    <cellStyle name="Eingabe 2 12" xfId="19489" hidden="1"/>
    <cellStyle name="Eingabe 2 12" xfId="19524" hidden="1"/>
    <cellStyle name="Eingabe 2 12" xfId="19346" hidden="1"/>
    <cellStyle name="Eingabe 2 12" xfId="19573" hidden="1"/>
    <cellStyle name="Eingabe 2 12" xfId="19623" hidden="1"/>
    <cellStyle name="Eingabe 2 12" xfId="19636" hidden="1"/>
    <cellStyle name="Eingabe 2 12" xfId="19671" hidden="1"/>
    <cellStyle name="Eingabe 2 12" xfId="19242" hidden="1"/>
    <cellStyle name="Eingabe 2 12" xfId="19714" hidden="1"/>
    <cellStyle name="Eingabe 2 12" xfId="19764" hidden="1"/>
    <cellStyle name="Eingabe 2 12" xfId="19777" hidden="1"/>
    <cellStyle name="Eingabe 2 12" xfId="19812" hidden="1"/>
    <cellStyle name="Eingabe 2 12" xfId="19859" hidden="1"/>
    <cellStyle name="Eingabe 2 12" xfId="19931" hidden="1"/>
    <cellStyle name="Eingabe 2 12" xfId="19981" hidden="1"/>
    <cellStyle name="Eingabe 2 12" xfId="19994" hidden="1"/>
    <cellStyle name="Eingabe 2 12" xfId="20029" hidden="1"/>
    <cellStyle name="Eingabe 2 12" xfId="20091" hidden="1"/>
    <cellStyle name="Eingabe 2 12" xfId="20223" hidden="1"/>
    <cellStyle name="Eingabe 2 12" xfId="20273" hidden="1"/>
    <cellStyle name="Eingabe 2 12" xfId="20286" hidden="1"/>
    <cellStyle name="Eingabe 2 12" xfId="20321" hidden="1"/>
    <cellStyle name="Eingabe 2 12" xfId="20166" hidden="1"/>
    <cellStyle name="Eingabe 2 12" xfId="20365" hidden="1"/>
    <cellStyle name="Eingabe 2 12" xfId="20415" hidden="1"/>
    <cellStyle name="Eingabe 2 12" xfId="20428" hidden="1"/>
    <cellStyle name="Eingabe 2 12" xfId="20463" hidden="1"/>
    <cellStyle name="Eingabe 2 12" xfId="20510" hidden="1"/>
    <cellStyle name="Eingabe 2 12" xfId="20582" hidden="1"/>
    <cellStyle name="Eingabe 2 12" xfId="20632" hidden="1"/>
    <cellStyle name="Eingabe 2 12" xfId="20645" hidden="1"/>
    <cellStyle name="Eingabe 2 12" xfId="20680" hidden="1"/>
    <cellStyle name="Eingabe 2 12" xfId="20760" hidden="1"/>
    <cellStyle name="Eingabe 2 12" xfId="20973" hidden="1"/>
    <cellStyle name="Eingabe 2 12" xfId="21023" hidden="1"/>
    <cellStyle name="Eingabe 2 12" xfId="21036" hidden="1"/>
    <cellStyle name="Eingabe 2 12" xfId="21071" hidden="1"/>
    <cellStyle name="Eingabe 2 12" xfId="21150" hidden="1"/>
    <cellStyle name="Eingabe 2 12" xfId="21282" hidden="1"/>
    <cellStyle name="Eingabe 2 12" xfId="21332" hidden="1"/>
    <cellStyle name="Eingabe 2 12" xfId="21345" hidden="1"/>
    <cellStyle name="Eingabe 2 12" xfId="21380" hidden="1"/>
    <cellStyle name="Eingabe 2 12" xfId="21225" hidden="1"/>
    <cellStyle name="Eingabe 2 12" xfId="21426" hidden="1"/>
    <cellStyle name="Eingabe 2 12" xfId="21476" hidden="1"/>
    <cellStyle name="Eingabe 2 12" xfId="21489" hidden="1"/>
    <cellStyle name="Eingabe 2 12" xfId="21524" hidden="1"/>
    <cellStyle name="Eingabe 2 12" xfId="20873" hidden="1"/>
    <cellStyle name="Eingabe 2 12" xfId="21583" hidden="1"/>
    <cellStyle name="Eingabe 2 12" xfId="21633" hidden="1"/>
    <cellStyle name="Eingabe 2 12" xfId="21646" hidden="1"/>
    <cellStyle name="Eingabe 2 12" xfId="21681" hidden="1"/>
    <cellStyle name="Eingabe 2 12" xfId="21778" hidden="1"/>
    <cellStyle name="Eingabe 2 12" xfId="21953" hidden="1"/>
    <cellStyle name="Eingabe 2 12" xfId="22003" hidden="1"/>
    <cellStyle name="Eingabe 2 12" xfId="22016" hidden="1"/>
    <cellStyle name="Eingabe 2 12" xfId="22051" hidden="1"/>
    <cellStyle name="Eingabe 2 12" xfId="21872" hidden="1"/>
    <cellStyle name="Eingabe 2 12" xfId="22102" hidden="1"/>
    <cellStyle name="Eingabe 2 12" xfId="22152" hidden="1"/>
    <cellStyle name="Eingabe 2 12" xfId="22165" hidden="1"/>
    <cellStyle name="Eingabe 2 12" xfId="22200" hidden="1"/>
    <cellStyle name="Eingabe 2 12" xfId="21768" hidden="1"/>
    <cellStyle name="Eingabe 2 12" xfId="22245" hidden="1"/>
    <cellStyle name="Eingabe 2 12" xfId="22295" hidden="1"/>
    <cellStyle name="Eingabe 2 12" xfId="22308" hidden="1"/>
    <cellStyle name="Eingabe 2 12" xfId="22343" hidden="1"/>
    <cellStyle name="Eingabe 2 12" xfId="22392" hidden="1"/>
    <cellStyle name="Eingabe 2 12" xfId="22464" hidden="1"/>
    <cellStyle name="Eingabe 2 12" xfId="22514" hidden="1"/>
    <cellStyle name="Eingabe 2 12" xfId="22527" hidden="1"/>
    <cellStyle name="Eingabe 2 12" xfId="22562" hidden="1"/>
    <cellStyle name="Eingabe 2 12" xfId="22624" hidden="1"/>
    <cellStyle name="Eingabe 2 12" xfId="22756" hidden="1"/>
    <cellStyle name="Eingabe 2 12" xfId="22806" hidden="1"/>
    <cellStyle name="Eingabe 2 12" xfId="22819" hidden="1"/>
    <cellStyle name="Eingabe 2 12" xfId="22854" hidden="1"/>
    <cellStyle name="Eingabe 2 12" xfId="22699" hidden="1"/>
    <cellStyle name="Eingabe 2 12" xfId="22898" hidden="1"/>
    <cellStyle name="Eingabe 2 12" xfId="22948" hidden="1"/>
    <cellStyle name="Eingabe 2 12" xfId="22961" hidden="1"/>
    <cellStyle name="Eingabe 2 12" xfId="22996" hidden="1"/>
    <cellStyle name="Eingabe 2 12" xfId="20929" hidden="1"/>
    <cellStyle name="Eingabe 2 12" xfId="23038" hidden="1"/>
    <cellStyle name="Eingabe 2 12" xfId="23088" hidden="1"/>
    <cellStyle name="Eingabe 2 12" xfId="23101" hidden="1"/>
    <cellStyle name="Eingabe 2 12" xfId="23136" hidden="1"/>
    <cellStyle name="Eingabe 2 12" xfId="23231" hidden="1"/>
    <cellStyle name="Eingabe 2 12" xfId="23405" hidden="1"/>
    <cellStyle name="Eingabe 2 12" xfId="23455" hidden="1"/>
    <cellStyle name="Eingabe 2 12" xfId="23468" hidden="1"/>
    <cellStyle name="Eingabe 2 12" xfId="23503" hidden="1"/>
    <cellStyle name="Eingabe 2 12" xfId="23325" hidden="1"/>
    <cellStyle name="Eingabe 2 12" xfId="23554" hidden="1"/>
    <cellStyle name="Eingabe 2 12" xfId="23604" hidden="1"/>
    <cellStyle name="Eingabe 2 12" xfId="23617" hidden="1"/>
    <cellStyle name="Eingabe 2 12" xfId="23652" hidden="1"/>
    <cellStyle name="Eingabe 2 12" xfId="23221" hidden="1"/>
    <cellStyle name="Eingabe 2 12" xfId="23697" hidden="1"/>
    <cellStyle name="Eingabe 2 12" xfId="23747" hidden="1"/>
    <cellStyle name="Eingabe 2 12" xfId="23760" hidden="1"/>
    <cellStyle name="Eingabe 2 12" xfId="23795" hidden="1"/>
    <cellStyle name="Eingabe 2 12" xfId="23843" hidden="1"/>
    <cellStyle name="Eingabe 2 12" xfId="23915" hidden="1"/>
    <cellStyle name="Eingabe 2 12" xfId="23965" hidden="1"/>
    <cellStyle name="Eingabe 2 12" xfId="23978" hidden="1"/>
    <cellStyle name="Eingabe 2 12" xfId="24013" hidden="1"/>
    <cellStyle name="Eingabe 2 12" xfId="24075" hidden="1"/>
    <cellStyle name="Eingabe 2 12" xfId="24207" hidden="1"/>
    <cellStyle name="Eingabe 2 12" xfId="24257" hidden="1"/>
    <cellStyle name="Eingabe 2 12" xfId="24270" hidden="1"/>
    <cellStyle name="Eingabe 2 12" xfId="24305" hidden="1"/>
    <cellStyle name="Eingabe 2 12" xfId="24150" hidden="1"/>
    <cellStyle name="Eingabe 2 12" xfId="24349" hidden="1"/>
    <cellStyle name="Eingabe 2 12" xfId="24399" hidden="1"/>
    <cellStyle name="Eingabe 2 12" xfId="24412" hidden="1"/>
    <cellStyle name="Eingabe 2 12" xfId="24447" hidden="1"/>
    <cellStyle name="Eingabe 2 12" xfId="20854" hidden="1"/>
    <cellStyle name="Eingabe 2 12" xfId="24489" hidden="1"/>
    <cellStyle name="Eingabe 2 12" xfId="24539" hidden="1"/>
    <cellStyle name="Eingabe 2 12" xfId="24552" hidden="1"/>
    <cellStyle name="Eingabe 2 12" xfId="24587" hidden="1"/>
    <cellStyle name="Eingabe 2 12" xfId="24678" hidden="1"/>
    <cellStyle name="Eingabe 2 12" xfId="24852" hidden="1"/>
    <cellStyle name="Eingabe 2 12" xfId="24902" hidden="1"/>
    <cellStyle name="Eingabe 2 12" xfId="24915" hidden="1"/>
    <cellStyle name="Eingabe 2 12" xfId="24950" hidden="1"/>
    <cellStyle name="Eingabe 2 12" xfId="24772" hidden="1"/>
    <cellStyle name="Eingabe 2 12" xfId="24999" hidden="1"/>
    <cellStyle name="Eingabe 2 12" xfId="25049" hidden="1"/>
    <cellStyle name="Eingabe 2 12" xfId="25062" hidden="1"/>
    <cellStyle name="Eingabe 2 12" xfId="25097" hidden="1"/>
    <cellStyle name="Eingabe 2 12" xfId="24668" hidden="1"/>
    <cellStyle name="Eingabe 2 12" xfId="25140" hidden="1"/>
    <cellStyle name="Eingabe 2 12" xfId="25190" hidden="1"/>
    <cellStyle name="Eingabe 2 12" xfId="25203" hidden="1"/>
    <cellStyle name="Eingabe 2 12" xfId="25238" hidden="1"/>
    <cellStyle name="Eingabe 2 12" xfId="25285" hidden="1"/>
    <cellStyle name="Eingabe 2 12" xfId="25357" hidden="1"/>
    <cellStyle name="Eingabe 2 12" xfId="25407" hidden="1"/>
    <cellStyle name="Eingabe 2 12" xfId="25420" hidden="1"/>
    <cellStyle name="Eingabe 2 12" xfId="25455" hidden="1"/>
    <cellStyle name="Eingabe 2 12" xfId="25517" hidden="1"/>
    <cellStyle name="Eingabe 2 12" xfId="25649" hidden="1"/>
    <cellStyle name="Eingabe 2 12" xfId="25699" hidden="1"/>
    <cellStyle name="Eingabe 2 12" xfId="25712" hidden="1"/>
    <cellStyle name="Eingabe 2 12" xfId="25747" hidden="1"/>
    <cellStyle name="Eingabe 2 12" xfId="25592" hidden="1"/>
    <cellStyle name="Eingabe 2 12" xfId="25791" hidden="1"/>
    <cellStyle name="Eingabe 2 12" xfId="25841" hidden="1"/>
    <cellStyle name="Eingabe 2 12" xfId="25854" hidden="1"/>
    <cellStyle name="Eingabe 2 12" xfId="25889" hidden="1"/>
    <cellStyle name="Eingabe 2 12" xfId="25938" hidden="1"/>
    <cellStyle name="Eingabe 2 12" xfId="26084" hidden="1"/>
    <cellStyle name="Eingabe 2 12" xfId="26134" hidden="1"/>
    <cellStyle name="Eingabe 2 12" xfId="26147" hidden="1"/>
    <cellStyle name="Eingabe 2 12" xfId="26182" hidden="1"/>
    <cellStyle name="Eingabe 2 12" xfId="26274" hidden="1"/>
    <cellStyle name="Eingabe 2 12" xfId="26448" hidden="1"/>
    <cellStyle name="Eingabe 2 12" xfId="26498" hidden="1"/>
    <cellStyle name="Eingabe 2 12" xfId="26511" hidden="1"/>
    <cellStyle name="Eingabe 2 12" xfId="26546" hidden="1"/>
    <cellStyle name="Eingabe 2 12" xfId="26368" hidden="1"/>
    <cellStyle name="Eingabe 2 12" xfId="26595" hidden="1"/>
    <cellStyle name="Eingabe 2 12" xfId="26645" hidden="1"/>
    <cellStyle name="Eingabe 2 12" xfId="26658" hidden="1"/>
    <cellStyle name="Eingabe 2 12" xfId="26693" hidden="1"/>
    <cellStyle name="Eingabe 2 12" xfId="26264" hidden="1"/>
    <cellStyle name="Eingabe 2 12" xfId="26736" hidden="1"/>
    <cellStyle name="Eingabe 2 12" xfId="26786" hidden="1"/>
    <cellStyle name="Eingabe 2 12" xfId="26799" hidden="1"/>
    <cellStyle name="Eingabe 2 12" xfId="26834" hidden="1"/>
    <cellStyle name="Eingabe 2 12" xfId="26881" hidden="1"/>
    <cellStyle name="Eingabe 2 12" xfId="26953" hidden="1"/>
    <cellStyle name="Eingabe 2 12" xfId="27003" hidden="1"/>
    <cellStyle name="Eingabe 2 12" xfId="27016" hidden="1"/>
    <cellStyle name="Eingabe 2 12" xfId="27051" hidden="1"/>
    <cellStyle name="Eingabe 2 12" xfId="27113" hidden="1"/>
    <cellStyle name="Eingabe 2 12" xfId="27245" hidden="1"/>
    <cellStyle name="Eingabe 2 12" xfId="27295" hidden="1"/>
    <cellStyle name="Eingabe 2 12" xfId="27308" hidden="1"/>
    <cellStyle name="Eingabe 2 12" xfId="27343" hidden="1"/>
    <cellStyle name="Eingabe 2 12" xfId="27188" hidden="1"/>
    <cellStyle name="Eingabe 2 12" xfId="27387" hidden="1"/>
    <cellStyle name="Eingabe 2 12" xfId="27437" hidden="1"/>
    <cellStyle name="Eingabe 2 12" xfId="27450" hidden="1"/>
    <cellStyle name="Eingabe 2 12" xfId="27485" hidden="1"/>
    <cellStyle name="Eingabe 2 12" xfId="26016" hidden="1"/>
    <cellStyle name="Eingabe 2 12" xfId="27527" hidden="1"/>
    <cellStyle name="Eingabe 2 12" xfId="27577" hidden="1"/>
    <cellStyle name="Eingabe 2 12" xfId="27590" hidden="1"/>
    <cellStyle name="Eingabe 2 12" xfId="27625" hidden="1"/>
    <cellStyle name="Eingabe 2 12" xfId="27716" hidden="1"/>
    <cellStyle name="Eingabe 2 12" xfId="27890" hidden="1"/>
    <cellStyle name="Eingabe 2 12" xfId="27940" hidden="1"/>
    <cellStyle name="Eingabe 2 12" xfId="27953" hidden="1"/>
    <cellStyle name="Eingabe 2 12" xfId="27988" hidden="1"/>
    <cellStyle name="Eingabe 2 12" xfId="27810" hidden="1"/>
    <cellStyle name="Eingabe 2 12" xfId="28037" hidden="1"/>
    <cellStyle name="Eingabe 2 12" xfId="28087" hidden="1"/>
    <cellStyle name="Eingabe 2 12" xfId="28100" hidden="1"/>
    <cellStyle name="Eingabe 2 12" xfId="28135" hidden="1"/>
    <cellStyle name="Eingabe 2 12" xfId="27706" hidden="1"/>
    <cellStyle name="Eingabe 2 12" xfId="28178" hidden="1"/>
    <cellStyle name="Eingabe 2 12" xfId="28228" hidden="1"/>
    <cellStyle name="Eingabe 2 12" xfId="28241" hidden="1"/>
    <cellStyle name="Eingabe 2 12" xfId="28276" hidden="1"/>
    <cellStyle name="Eingabe 2 12" xfId="28323" hidden="1"/>
    <cellStyle name="Eingabe 2 12" xfId="28395" hidden="1"/>
    <cellStyle name="Eingabe 2 12" xfId="28445" hidden="1"/>
    <cellStyle name="Eingabe 2 12" xfId="28458" hidden="1"/>
    <cellStyle name="Eingabe 2 12" xfId="28493" hidden="1"/>
    <cellStyle name="Eingabe 2 12" xfId="28555" hidden="1"/>
    <cellStyle name="Eingabe 2 12" xfId="28687" hidden="1"/>
    <cellStyle name="Eingabe 2 12" xfId="28737" hidden="1"/>
    <cellStyle name="Eingabe 2 12" xfId="28750" hidden="1"/>
    <cellStyle name="Eingabe 2 12" xfId="28785" hidden="1"/>
    <cellStyle name="Eingabe 2 12" xfId="28630" hidden="1"/>
    <cellStyle name="Eingabe 2 12" xfId="28829" hidden="1"/>
    <cellStyle name="Eingabe 2 12" xfId="28879" hidden="1"/>
    <cellStyle name="Eingabe 2 12" xfId="28892" hidden="1"/>
    <cellStyle name="Eingabe 2 12" xfId="28927" hidden="1"/>
    <cellStyle name="Eingabe 2 12" xfId="28975" hidden="1"/>
    <cellStyle name="Eingabe 2 12" xfId="29047" hidden="1"/>
    <cellStyle name="Eingabe 2 12" xfId="29097" hidden="1"/>
    <cellStyle name="Eingabe 2 12" xfId="29110" hidden="1"/>
    <cellStyle name="Eingabe 2 12" xfId="29145" hidden="1"/>
    <cellStyle name="Eingabe 2 12" xfId="29236" hidden="1"/>
    <cellStyle name="Eingabe 2 12" xfId="29410" hidden="1"/>
    <cellStyle name="Eingabe 2 12" xfId="29460" hidden="1"/>
    <cellStyle name="Eingabe 2 12" xfId="29473" hidden="1"/>
    <cellStyle name="Eingabe 2 12" xfId="29508" hidden="1"/>
    <cellStyle name="Eingabe 2 12" xfId="29330" hidden="1"/>
    <cellStyle name="Eingabe 2 12" xfId="29557" hidden="1"/>
    <cellStyle name="Eingabe 2 12" xfId="29607" hidden="1"/>
    <cellStyle name="Eingabe 2 12" xfId="29620" hidden="1"/>
    <cellStyle name="Eingabe 2 12" xfId="29655" hidden="1"/>
    <cellStyle name="Eingabe 2 12" xfId="29226" hidden="1"/>
    <cellStyle name="Eingabe 2 12" xfId="29698" hidden="1"/>
    <cellStyle name="Eingabe 2 12" xfId="29748" hidden="1"/>
    <cellStyle name="Eingabe 2 12" xfId="29761" hidden="1"/>
    <cellStyle name="Eingabe 2 12" xfId="29796" hidden="1"/>
    <cellStyle name="Eingabe 2 12" xfId="29843" hidden="1"/>
    <cellStyle name="Eingabe 2 12" xfId="29915" hidden="1"/>
    <cellStyle name="Eingabe 2 12" xfId="29965" hidden="1"/>
    <cellStyle name="Eingabe 2 12" xfId="29978" hidden="1"/>
    <cellStyle name="Eingabe 2 12" xfId="30013" hidden="1"/>
    <cellStyle name="Eingabe 2 12" xfId="30075" hidden="1"/>
    <cellStyle name="Eingabe 2 12" xfId="30207" hidden="1"/>
    <cellStyle name="Eingabe 2 12" xfId="30257" hidden="1"/>
    <cellStyle name="Eingabe 2 12" xfId="30270" hidden="1"/>
    <cellStyle name="Eingabe 2 12" xfId="30305" hidden="1"/>
    <cellStyle name="Eingabe 2 12" xfId="30150" hidden="1"/>
    <cellStyle name="Eingabe 2 12" xfId="30349" hidden="1"/>
    <cellStyle name="Eingabe 2 12" xfId="30399" hidden="1"/>
    <cellStyle name="Eingabe 2 12" xfId="30412" hidden="1"/>
    <cellStyle name="Eingabe 2 12" xfId="30447" hidden="1"/>
    <cellStyle name="Eingabe 2 12" xfId="30494" hidden="1"/>
    <cellStyle name="Eingabe 2 12" xfId="30566" hidden="1"/>
    <cellStyle name="Eingabe 2 12" xfId="30616" hidden="1"/>
    <cellStyle name="Eingabe 2 12" xfId="30629" hidden="1"/>
    <cellStyle name="Eingabe 2 12" xfId="30664" hidden="1"/>
    <cellStyle name="Eingabe 2 12" xfId="30744" hidden="1"/>
    <cellStyle name="Eingabe 2 12" xfId="30957" hidden="1"/>
    <cellStyle name="Eingabe 2 12" xfId="31007" hidden="1"/>
    <cellStyle name="Eingabe 2 12" xfId="31020" hidden="1"/>
    <cellStyle name="Eingabe 2 12" xfId="31055" hidden="1"/>
    <cellStyle name="Eingabe 2 12" xfId="31134" hidden="1"/>
    <cellStyle name="Eingabe 2 12" xfId="31266" hidden="1"/>
    <cellStyle name="Eingabe 2 12" xfId="31316" hidden="1"/>
    <cellStyle name="Eingabe 2 12" xfId="31329" hidden="1"/>
    <cellStyle name="Eingabe 2 12" xfId="31364" hidden="1"/>
    <cellStyle name="Eingabe 2 12" xfId="31209" hidden="1"/>
    <cellStyle name="Eingabe 2 12" xfId="31410" hidden="1"/>
    <cellStyle name="Eingabe 2 12" xfId="31460" hidden="1"/>
    <cellStyle name="Eingabe 2 12" xfId="31473" hidden="1"/>
    <cellStyle name="Eingabe 2 12" xfId="31508" hidden="1"/>
    <cellStyle name="Eingabe 2 12" xfId="30857" hidden="1"/>
    <cellStyle name="Eingabe 2 12" xfId="31567" hidden="1"/>
    <cellStyle name="Eingabe 2 12" xfId="31617" hidden="1"/>
    <cellStyle name="Eingabe 2 12" xfId="31630" hidden="1"/>
    <cellStyle name="Eingabe 2 12" xfId="31665" hidden="1"/>
    <cellStyle name="Eingabe 2 12" xfId="31762" hidden="1"/>
    <cellStyle name="Eingabe 2 12" xfId="31937" hidden="1"/>
    <cellStyle name="Eingabe 2 12" xfId="31987" hidden="1"/>
    <cellStyle name="Eingabe 2 12" xfId="32000" hidden="1"/>
    <cellStyle name="Eingabe 2 12" xfId="32035" hidden="1"/>
    <cellStyle name="Eingabe 2 12" xfId="31856" hidden="1"/>
    <cellStyle name="Eingabe 2 12" xfId="32086" hidden="1"/>
    <cellStyle name="Eingabe 2 12" xfId="32136" hidden="1"/>
    <cellStyle name="Eingabe 2 12" xfId="32149" hidden="1"/>
    <cellStyle name="Eingabe 2 12" xfId="32184" hidden="1"/>
    <cellStyle name="Eingabe 2 12" xfId="31752" hidden="1"/>
    <cellStyle name="Eingabe 2 12" xfId="32229" hidden="1"/>
    <cellStyle name="Eingabe 2 12" xfId="32279" hidden="1"/>
    <cellStyle name="Eingabe 2 12" xfId="32292" hidden="1"/>
    <cellStyle name="Eingabe 2 12" xfId="32327" hidden="1"/>
    <cellStyle name="Eingabe 2 12" xfId="32376" hidden="1"/>
    <cellStyle name="Eingabe 2 12" xfId="32448" hidden="1"/>
    <cellStyle name="Eingabe 2 12" xfId="32498" hidden="1"/>
    <cellStyle name="Eingabe 2 12" xfId="32511" hidden="1"/>
    <cellStyle name="Eingabe 2 12" xfId="32546" hidden="1"/>
    <cellStyle name="Eingabe 2 12" xfId="32608" hidden="1"/>
    <cellStyle name="Eingabe 2 12" xfId="32740" hidden="1"/>
    <cellStyle name="Eingabe 2 12" xfId="32790" hidden="1"/>
    <cellStyle name="Eingabe 2 12" xfId="32803" hidden="1"/>
    <cellStyle name="Eingabe 2 12" xfId="32838" hidden="1"/>
    <cellStyle name="Eingabe 2 12" xfId="32683" hidden="1"/>
    <cellStyle name="Eingabe 2 12" xfId="32882" hidden="1"/>
    <cellStyle name="Eingabe 2 12" xfId="32932" hidden="1"/>
    <cellStyle name="Eingabe 2 12" xfId="32945" hidden="1"/>
    <cellStyle name="Eingabe 2 12" xfId="32980" hidden="1"/>
    <cellStyle name="Eingabe 2 12" xfId="30913" hidden="1"/>
    <cellStyle name="Eingabe 2 12" xfId="33022" hidden="1"/>
    <cellStyle name="Eingabe 2 12" xfId="33072" hidden="1"/>
    <cellStyle name="Eingabe 2 12" xfId="33085" hidden="1"/>
    <cellStyle name="Eingabe 2 12" xfId="33120" hidden="1"/>
    <cellStyle name="Eingabe 2 12" xfId="33214" hidden="1"/>
    <cellStyle name="Eingabe 2 12" xfId="33388" hidden="1"/>
    <cellStyle name="Eingabe 2 12" xfId="33438" hidden="1"/>
    <cellStyle name="Eingabe 2 12" xfId="33451" hidden="1"/>
    <cellStyle name="Eingabe 2 12" xfId="33486" hidden="1"/>
    <cellStyle name="Eingabe 2 12" xfId="33308" hidden="1"/>
    <cellStyle name="Eingabe 2 12" xfId="33537" hidden="1"/>
    <cellStyle name="Eingabe 2 12" xfId="33587" hidden="1"/>
    <cellStyle name="Eingabe 2 12" xfId="33600" hidden="1"/>
    <cellStyle name="Eingabe 2 12" xfId="33635" hidden="1"/>
    <cellStyle name="Eingabe 2 12" xfId="33204" hidden="1"/>
    <cellStyle name="Eingabe 2 12" xfId="33680" hidden="1"/>
    <cellStyle name="Eingabe 2 12" xfId="33730" hidden="1"/>
    <cellStyle name="Eingabe 2 12" xfId="33743" hidden="1"/>
    <cellStyle name="Eingabe 2 12" xfId="33778" hidden="1"/>
    <cellStyle name="Eingabe 2 12" xfId="33826" hidden="1"/>
    <cellStyle name="Eingabe 2 12" xfId="33898" hidden="1"/>
    <cellStyle name="Eingabe 2 12" xfId="33948" hidden="1"/>
    <cellStyle name="Eingabe 2 12" xfId="33961" hidden="1"/>
    <cellStyle name="Eingabe 2 12" xfId="33996" hidden="1"/>
    <cellStyle name="Eingabe 2 12" xfId="34058" hidden="1"/>
    <cellStyle name="Eingabe 2 12" xfId="34190" hidden="1"/>
    <cellStyle name="Eingabe 2 12" xfId="34240" hidden="1"/>
    <cellStyle name="Eingabe 2 12" xfId="34253" hidden="1"/>
    <cellStyle name="Eingabe 2 12" xfId="34288" hidden="1"/>
    <cellStyle name="Eingabe 2 12" xfId="34133" hidden="1"/>
    <cellStyle name="Eingabe 2 12" xfId="34332" hidden="1"/>
    <cellStyle name="Eingabe 2 12" xfId="34382" hidden="1"/>
    <cellStyle name="Eingabe 2 12" xfId="34395" hidden="1"/>
    <cellStyle name="Eingabe 2 12" xfId="34430" hidden="1"/>
    <cellStyle name="Eingabe 2 12" xfId="30838" hidden="1"/>
    <cellStyle name="Eingabe 2 12" xfId="34472" hidden="1"/>
    <cellStyle name="Eingabe 2 12" xfId="34522" hidden="1"/>
    <cellStyle name="Eingabe 2 12" xfId="34535" hidden="1"/>
    <cellStyle name="Eingabe 2 12" xfId="34570" hidden="1"/>
    <cellStyle name="Eingabe 2 12" xfId="34661" hidden="1"/>
    <cellStyle name="Eingabe 2 12" xfId="34835" hidden="1"/>
    <cellStyle name="Eingabe 2 12" xfId="34885" hidden="1"/>
    <cellStyle name="Eingabe 2 12" xfId="34898" hidden="1"/>
    <cellStyle name="Eingabe 2 12" xfId="34933" hidden="1"/>
    <cellStyle name="Eingabe 2 12" xfId="34755" hidden="1"/>
    <cellStyle name="Eingabe 2 12" xfId="34982" hidden="1"/>
    <cellStyle name="Eingabe 2 12" xfId="35032" hidden="1"/>
    <cellStyle name="Eingabe 2 12" xfId="35045" hidden="1"/>
    <cellStyle name="Eingabe 2 12" xfId="35080" hidden="1"/>
    <cellStyle name="Eingabe 2 12" xfId="34651" hidden="1"/>
    <cellStyle name="Eingabe 2 12" xfId="35123" hidden="1"/>
    <cellStyle name="Eingabe 2 12" xfId="35173" hidden="1"/>
    <cellStyle name="Eingabe 2 12" xfId="35186" hidden="1"/>
    <cellStyle name="Eingabe 2 12" xfId="35221" hidden="1"/>
    <cellStyle name="Eingabe 2 12" xfId="35268" hidden="1"/>
    <cellStyle name="Eingabe 2 12" xfId="35340" hidden="1"/>
    <cellStyle name="Eingabe 2 12" xfId="35390" hidden="1"/>
    <cellStyle name="Eingabe 2 12" xfId="35403" hidden="1"/>
    <cellStyle name="Eingabe 2 12" xfId="35438" hidden="1"/>
    <cellStyle name="Eingabe 2 12" xfId="35500" hidden="1"/>
    <cellStyle name="Eingabe 2 12" xfId="35632" hidden="1"/>
    <cellStyle name="Eingabe 2 12" xfId="35682" hidden="1"/>
    <cellStyle name="Eingabe 2 12" xfId="35695" hidden="1"/>
    <cellStyle name="Eingabe 2 12" xfId="35730" hidden="1"/>
    <cellStyle name="Eingabe 2 12" xfId="35575" hidden="1"/>
    <cellStyle name="Eingabe 2 12" xfId="35774" hidden="1"/>
    <cellStyle name="Eingabe 2 12" xfId="35824" hidden="1"/>
    <cellStyle name="Eingabe 2 12" xfId="35837" hidden="1"/>
    <cellStyle name="Eingabe 2 12" xfId="35872" hidden="1"/>
    <cellStyle name="Eingabe 2 12" xfId="35921" hidden="1"/>
    <cellStyle name="Eingabe 2 12" xfId="36067" hidden="1"/>
    <cellStyle name="Eingabe 2 12" xfId="36117" hidden="1"/>
    <cellStyle name="Eingabe 2 12" xfId="36130" hidden="1"/>
    <cellStyle name="Eingabe 2 12" xfId="36165" hidden="1"/>
    <cellStyle name="Eingabe 2 12" xfId="36257" hidden="1"/>
    <cellStyle name="Eingabe 2 12" xfId="36431" hidden="1"/>
    <cellStyle name="Eingabe 2 12" xfId="36481" hidden="1"/>
    <cellStyle name="Eingabe 2 12" xfId="36494" hidden="1"/>
    <cellStyle name="Eingabe 2 12" xfId="36529" hidden="1"/>
    <cellStyle name="Eingabe 2 12" xfId="36351" hidden="1"/>
    <cellStyle name="Eingabe 2 12" xfId="36578" hidden="1"/>
    <cellStyle name="Eingabe 2 12" xfId="36628" hidden="1"/>
    <cellStyle name="Eingabe 2 12" xfId="36641" hidden="1"/>
    <cellStyle name="Eingabe 2 12" xfId="36676" hidden="1"/>
    <cellStyle name="Eingabe 2 12" xfId="36247" hidden="1"/>
    <cellStyle name="Eingabe 2 12" xfId="36719" hidden="1"/>
    <cellStyle name="Eingabe 2 12" xfId="36769" hidden="1"/>
    <cellStyle name="Eingabe 2 12" xfId="36782" hidden="1"/>
    <cellStyle name="Eingabe 2 12" xfId="36817" hidden="1"/>
    <cellStyle name="Eingabe 2 12" xfId="36864" hidden="1"/>
    <cellStyle name="Eingabe 2 12" xfId="36936" hidden="1"/>
    <cellStyle name="Eingabe 2 12" xfId="36986" hidden="1"/>
    <cellStyle name="Eingabe 2 12" xfId="36999" hidden="1"/>
    <cellStyle name="Eingabe 2 12" xfId="37034" hidden="1"/>
    <cellStyle name="Eingabe 2 12" xfId="37096" hidden="1"/>
    <cellStyle name="Eingabe 2 12" xfId="37228" hidden="1"/>
    <cellStyle name="Eingabe 2 12" xfId="37278" hidden="1"/>
    <cellStyle name="Eingabe 2 12" xfId="37291" hidden="1"/>
    <cellStyle name="Eingabe 2 12" xfId="37326" hidden="1"/>
    <cellStyle name="Eingabe 2 12" xfId="37171" hidden="1"/>
    <cellStyle name="Eingabe 2 12" xfId="37370" hidden="1"/>
    <cellStyle name="Eingabe 2 12" xfId="37420" hidden="1"/>
    <cellStyle name="Eingabe 2 12" xfId="37433" hidden="1"/>
    <cellStyle name="Eingabe 2 12" xfId="37468" hidden="1"/>
    <cellStyle name="Eingabe 2 12" xfId="35999" hidden="1"/>
    <cellStyle name="Eingabe 2 12" xfId="37510" hidden="1"/>
    <cellStyle name="Eingabe 2 12" xfId="37560" hidden="1"/>
    <cellStyle name="Eingabe 2 12" xfId="37573" hidden="1"/>
    <cellStyle name="Eingabe 2 12" xfId="37608" hidden="1"/>
    <cellStyle name="Eingabe 2 12" xfId="37699" hidden="1"/>
    <cellStyle name="Eingabe 2 12" xfId="37873" hidden="1"/>
    <cellStyle name="Eingabe 2 12" xfId="37923" hidden="1"/>
    <cellStyle name="Eingabe 2 12" xfId="37936" hidden="1"/>
    <cellStyle name="Eingabe 2 12" xfId="37971" hidden="1"/>
    <cellStyle name="Eingabe 2 12" xfId="37793" hidden="1"/>
    <cellStyle name="Eingabe 2 12" xfId="38020" hidden="1"/>
    <cellStyle name="Eingabe 2 12" xfId="38070" hidden="1"/>
    <cellStyle name="Eingabe 2 12" xfId="38083" hidden="1"/>
    <cellStyle name="Eingabe 2 12" xfId="38118" hidden="1"/>
    <cellStyle name="Eingabe 2 12" xfId="37689" hidden="1"/>
    <cellStyle name="Eingabe 2 12" xfId="38161" hidden="1"/>
    <cellStyle name="Eingabe 2 12" xfId="38211" hidden="1"/>
    <cellStyle name="Eingabe 2 12" xfId="38224" hidden="1"/>
    <cellStyle name="Eingabe 2 12" xfId="38259" hidden="1"/>
    <cellStyle name="Eingabe 2 12" xfId="38306" hidden="1"/>
    <cellStyle name="Eingabe 2 12" xfId="38378" hidden="1"/>
    <cellStyle name="Eingabe 2 12" xfId="38428" hidden="1"/>
    <cellStyle name="Eingabe 2 12" xfId="38441" hidden="1"/>
    <cellStyle name="Eingabe 2 12" xfId="38476" hidden="1"/>
    <cellStyle name="Eingabe 2 12" xfId="38538" hidden="1"/>
    <cellStyle name="Eingabe 2 12" xfId="38670" hidden="1"/>
    <cellStyle name="Eingabe 2 12" xfId="38720" hidden="1"/>
    <cellStyle name="Eingabe 2 12" xfId="38733" hidden="1"/>
    <cellStyle name="Eingabe 2 12" xfId="38768" hidden="1"/>
    <cellStyle name="Eingabe 2 12" xfId="38613" hidden="1"/>
    <cellStyle name="Eingabe 2 12" xfId="38812" hidden="1"/>
    <cellStyle name="Eingabe 2 12" xfId="38862" hidden="1"/>
    <cellStyle name="Eingabe 2 12" xfId="38875" hidden="1"/>
    <cellStyle name="Eingabe 2 12" xfId="38910" hidden="1"/>
    <cellStyle name="Eingabe 2 12" xfId="38964" hidden="1"/>
    <cellStyle name="Eingabe 2 12" xfId="39050" hidden="1"/>
    <cellStyle name="Eingabe 2 12" xfId="39100" hidden="1"/>
    <cellStyle name="Eingabe 2 12" xfId="39113" hidden="1"/>
    <cellStyle name="Eingabe 2 12" xfId="39148" hidden="1"/>
    <cellStyle name="Eingabe 2 12" xfId="39239" hidden="1"/>
    <cellStyle name="Eingabe 2 12" xfId="39413" hidden="1"/>
    <cellStyle name="Eingabe 2 12" xfId="39463" hidden="1"/>
    <cellStyle name="Eingabe 2 12" xfId="39476" hidden="1"/>
    <cellStyle name="Eingabe 2 12" xfId="39511" hidden="1"/>
    <cellStyle name="Eingabe 2 12" xfId="39333" hidden="1"/>
    <cellStyle name="Eingabe 2 12" xfId="39560" hidden="1"/>
    <cellStyle name="Eingabe 2 12" xfId="39610" hidden="1"/>
    <cellStyle name="Eingabe 2 12" xfId="39623" hidden="1"/>
    <cellStyle name="Eingabe 2 12" xfId="39658" hidden="1"/>
    <cellStyle name="Eingabe 2 12" xfId="39229" hidden="1"/>
    <cellStyle name="Eingabe 2 12" xfId="39701" hidden="1"/>
    <cellStyle name="Eingabe 2 12" xfId="39751" hidden="1"/>
    <cellStyle name="Eingabe 2 12" xfId="39764" hidden="1"/>
    <cellStyle name="Eingabe 2 12" xfId="39799" hidden="1"/>
    <cellStyle name="Eingabe 2 12" xfId="39846" hidden="1"/>
    <cellStyle name="Eingabe 2 12" xfId="39918" hidden="1"/>
    <cellStyle name="Eingabe 2 12" xfId="39968" hidden="1"/>
    <cellStyle name="Eingabe 2 12" xfId="39981" hidden="1"/>
    <cellStyle name="Eingabe 2 12" xfId="40016" hidden="1"/>
    <cellStyle name="Eingabe 2 12" xfId="40078" hidden="1"/>
    <cellStyle name="Eingabe 2 12" xfId="40210" hidden="1"/>
    <cellStyle name="Eingabe 2 12" xfId="40260" hidden="1"/>
    <cellStyle name="Eingabe 2 12" xfId="40273" hidden="1"/>
    <cellStyle name="Eingabe 2 12" xfId="40308" hidden="1"/>
    <cellStyle name="Eingabe 2 12" xfId="40153" hidden="1"/>
    <cellStyle name="Eingabe 2 12" xfId="40352" hidden="1"/>
    <cellStyle name="Eingabe 2 12" xfId="40402" hidden="1"/>
    <cellStyle name="Eingabe 2 12" xfId="40415" hidden="1"/>
    <cellStyle name="Eingabe 2 12" xfId="40450" hidden="1"/>
    <cellStyle name="Eingabe 2 12" xfId="40497" hidden="1"/>
    <cellStyle name="Eingabe 2 12" xfId="40569" hidden="1"/>
    <cellStyle name="Eingabe 2 12" xfId="40619" hidden="1"/>
    <cellStyle name="Eingabe 2 12" xfId="40632" hidden="1"/>
    <cellStyle name="Eingabe 2 12" xfId="40667" hidden="1"/>
    <cellStyle name="Eingabe 2 12" xfId="40747" hidden="1"/>
    <cellStyle name="Eingabe 2 12" xfId="40960" hidden="1"/>
    <cellStyle name="Eingabe 2 12" xfId="41010" hidden="1"/>
    <cellStyle name="Eingabe 2 12" xfId="41023" hidden="1"/>
    <cellStyle name="Eingabe 2 12" xfId="41058" hidden="1"/>
    <cellStyle name="Eingabe 2 12" xfId="41137" hidden="1"/>
    <cellStyle name="Eingabe 2 12" xfId="41269" hidden="1"/>
    <cellStyle name="Eingabe 2 12" xfId="41319" hidden="1"/>
    <cellStyle name="Eingabe 2 12" xfId="41332" hidden="1"/>
    <cellStyle name="Eingabe 2 12" xfId="41367" hidden="1"/>
    <cellStyle name="Eingabe 2 12" xfId="41212" hidden="1"/>
    <cellStyle name="Eingabe 2 12" xfId="41413" hidden="1"/>
    <cellStyle name="Eingabe 2 12" xfId="41463" hidden="1"/>
    <cellStyle name="Eingabe 2 12" xfId="41476" hidden="1"/>
    <cellStyle name="Eingabe 2 12" xfId="41511" hidden="1"/>
    <cellStyle name="Eingabe 2 12" xfId="40860" hidden="1"/>
    <cellStyle name="Eingabe 2 12" xfId="41570" hidden="1"/>
    <cellStyle name="Eingabe 2 12" xfId="41620" hidden="1"/>
    <cellStyle name="Eingabe 2 12" xfId="41633" hidden="1"/>
    <cellStyle name="Eingabe 2 12" xfId="41668" hidden="1"/>
    <cellStyle name="Eingabe 2 12" xfId="41765" hidden="1"/>
    <cellStyle name="Eingabe 2 12" xfId="41940" hidden="1"/>
    <cellStyle name="Eingabe 2 12" xfId="41990" hidden="1"/>
    <cellStyle name="Eingabe 2 12" xfId="42003" hidden="1"/>
    <cellStyle name="Eingabe 2 12" xfId="42038" hidden="1"/>
    <cellStyle name="Eingabe 2 12" xfId="41859" hidden="1"/>
    <cellStyle name="Eingabe 2 12" xfId="42089" hidden="1"/>
    <cellStyle name="Eingabe 2 12" xfId="42139" hidden="1"/>
    <cellStyle name="Eingabe 2 12" xfId="42152" hidden="1"/>
    <cellStyle name="Eingabe 2 12" xfId="42187" hidden="1"/>
    <cellStyle name="Eingabe 2 12" xfId="41755" hidden="1"/>
    <cellStyle name="Eingabe 2 12" xfId="42232" hidden="1"/>
    <cellStyle name="Eingabe 2 12" xfId="42282" hidden="1"/>
    <cellStyle name="Eingabe 2 12" xfId="42295" hidden="1"/>
    <cellStyle name="Eingabe 2 12" xfId="42330" hidden="1"/>
    <cellStyle name="Eingabe 2 12" xfId="42379" hidden="1"/>
    <cellStyle name="Eingabe 2 12" xfId="42451" hidden="1"/>
    <cellStyle name="Eingabe 2 12" xfId="42501" hidden="1"/>
    <cellStyle name="Eingabe 2 12" xfId="42514" hidden="1"/>
    <cellStyle name="Eingabe 2 12" xfId="42549" hidden="1"/>
    <cellStyle name="Eingabe 2 12" xfId="42611" hidden="1"/>
    <cellStyle name="Eingabe 2 12" xfId="42743" hidden="1"/>
    <cellStyle name="Eingabe 2 12" xfId="42793" hidden="1"/>
    <cellStyle name="Eingabe 2 12" xfId="42806" hidden="1"/>
    <cellStyle name="Eingabe 2 12" xfId="42841" hidden="1"/>
    <cellStyle name="Eingabe 2 12" xfId="42686" hidden="1"/>
    <cellStyle name="Eingabe 2 12" xfId="42885" hidden="1"/>
    <cellStyle name="Eingabe 2 12" xfId="42935" hidden="1"/>
    <cellStyle name="Eingabe 2 12" xfId="42948" hidden="1"/>
    <cellStyle name="Eingabe 2 12" xfId="42983" hidden="1"/>
    <cellStyle name="Eingabe 2 12" xfId="40916" hidden="1"/>
    <cellStyle name="Eingabe 2 12" xfId="43025" hidden="1"/>
    <cellStyle name="Eingabe 2 12" xfId="43075" hidden="1"/>
    <cellStyle name="Eingabe 2 12" xfId="43088" hidden="1"/>
    <cellStyle name="Eingabe 2 12" xfId="43123" hidden="1"/>
    <cellStyle name="Eingabe 2 12" xfId="43217" hidden="1"/>
    <cellStyle name="Eingabe 2 12" xfId="43391" hidden="1"/>
    <cellStyle name="Eingabe 2 12" xfId="43441" hidden="1"/>
    <cellStyle name="Eingabe 2 12" xfId="43454" hidden="1"/>
    <cellStyle name="Eingabe 2 12" xfId="43489" hidden="1"/>
    <cellStyle name="Eingabe 2 12" xfId="43311" hidden="1"/>
    <cellStyle name="Eingabe 2 12" xfId="43540" hidden="1"/>
    <cellStyle name="Eingabe 2 12" xfId="43590" hidden="1"/>
    <cellStyle name="Eingabe 2 12" xfId="43603" hidden="1"/>
    <cellStyle name="Eingabe 2 12" xfId="43638" hidden="1"/>
    <cellStyle name="Eingabe 2 12" xfId="43207" hidden="1"/>
    <cellStyle name="Eingabe 2 12" xfId="43683" hidden="1"/>
    <cellStyle name="Eingabe 2 12" xfId="43733" hidden="1"/>
    <cellStyle name="Eingabe 2 12" xfId="43746" hidden="1"/>
    <cellStyle name="Eingabe 2 12" xfId="43781" hidden="1"/>
    <cellStyle name="Eingabe 2 12" xfId="43829" hidden="1"/>
    <cellStyle name="Eingabe 2 12" xfId="43901" hidden="1"/>
    <cellStyle name="Eingabe 2 12" xfId="43951" hidden="1"/>
    <cellStyle name="Eingabe 2 12" xfId="43964" hidden="1"/>
    <cellStyle name="Eingabe 2 12" xfId="43999" hidden="1"/>
    <cellStyle name="Eingabe 2 12" xfId="44061" hidden="1"/>
    <cellStyle name="Eingabe 2 12" xfId="44193" hidden="1"/>
    <cellStyle name="Eingabe 2 12" xfId="44243" hidden="1"/>
    <cellStyle name="Eingabe 2 12" xfId="44256" hidden="1"/>
    <cellStyle name="Eingabe 2 12" xfId="44291" hidden="1"/>
    <cellStyle name="Eingabe 2 12" xfId="44136" hidden="1"/>
    <cellStyle name="Eingabe 2 12" xfId="44335" hidden="1"/>
    <cellStyle name="Eingabe 2 12" xfId="44385" hidden="1"/>
    <cellStyle name="Eingabe 2 12" xfId="44398" hidden="1"/>
    <cellStyle name="Eingabe 2 12" xfId="44433" hidden="1"/>
    <cellStyle name="Eingabe 2 12" xfId="40841" hidden="1"/>
    <cellStyle name="Eingabe 2 12" xfId="44475" hidden="1"/>
    <cellStyle name="Eingabe 2 12" xfId="44525" hidden="1"/>
    <cellStyle name="Eingabe 2 12" xfId="44538" hidden="1"/>
    <cellStyle name="Eingabe 2 12" xfId="44573" hidden="1"/>
    <cellStyle name="Eingabe 2 12" xfId="44664" hidden="1"/>
    <cellStyle name="Eingabe 2 12" xfId="44838" hidden="1"/>
    <cellStyle name="Eingabe 2 12" xfId="44888" hidden="1"/>
    <cellStyle name="Eingabe 2 12" xfId="44901" hidden="1"/>
    <cellStyle name="Eingabe 2 12" xfId="44936" hidden="1"/>
    <cellStyle name="Eingabe 2 12" xfId="44758" hidden="1"/>
    <cellStyle name="Eingabe 2 12" xfId="44985" hidden="1"/>
    <cellStyle name="Eingabe 2 12" xfId="45035" hidden="1"/>
    <cellStyle name="Eingabe 2 12" xfId="45048" hidden="1"/>
    <cellStyle name="Eingabe 2 12" xfId="45083" hidden="1"/>
    <cellStyle name="Eingabe 2 12" xfId="44654" hidden="1"/>
    <cellStyle name="Eingabe 2 12" xfId="45126" hidden="1"/>
    <cellStyle name="Eingabe 2 12" xfId="45176" hidden="1"/>
    <cellStyle name="Eingabe 2 12" xfId="45189" hidden="1"/>
    <cellStyle name="Eingabe 2 12" xfId="45224" hidden="1"/>
    <cellStyle name="Eingabe 2 12" xfId="45271" hidden="1"/>
    <cellStyle name="Eingabe 2 12" xfId="45343" hidden="1"/>
    <cellStyle name="Eingabe 2 12" xfId="45393" hidden="1"/>
    <cellStyle name="Eingabe 2 12" xfId="45406" hidden="1"/>
    <cellStyle name="Eingabe 2 12" xfId="45441" hidden="1"/>
    <cellStyle name="Eingabe 2 12" xfId="45503" hidden="1"/>
    <cellStyle name="Eingabe 2 12" xfId="45635" hidden="1"/>
    <cellStyle name="Eingabe 2 12" xfId="45685" hidden="1"/>
    <cellStyle name="Eingabe 2 12" xfId="45698" hidden="1"/>
    <cellStyle name="Eingabe 2 12" xfId="45733" hidden="1"/>
    <cellStyle name="Eingabe 2 12" xfId="45578" hidden="1"/>
    <cellStyle name="Eingabe 2 12" xfId="45777" hidden="1"/>
    <cellStyle name="Eingabe 2 12" xfId="45827" hidden="1"/>
    <cellStyle name="Eingabe 2 12" xfId="45840" hidden="1"/>
    <cellStyle name="Eingabe 2 12" xfId="45875" hidden="1"/>
    <cellStyle name="Eingabe 2 12" xfId="45924" hidden="1"/>
    <cellStyle name="Eingabe 2 12" xfId="46070" hidden="1"/>
    <cellStyle name="Eingabe 2 12" xfId="46120" hidden="1"/>
    <cellStyle name="Eingabe 2 12" xfId="46133" hidden="1"/>
    <cellStyle name="Eingabe 2 12" xfId="46168" hidden="1"/>
    <cellStyle name="Eingabe 2 12" xfId="46260" hidden="1"/>
    <cellStyle name="Eingabe 2 12" xfId="46434" hidden="1"/>
    <cellStyle name="Eingabe 2 12" xfId="46484" hidden="1"/>
    <cellStyle name="Eingabe 2 12" xfId="46497" hidden="1"/>
    <cellStyle name="Eingabe 2 12" xfId="46532" hidden="1"/>
    <cellStyle name="Eingabe 2 12" xfId="46354" hidden="1"/>
    <cellStyle name="Eingabe 2 12" xfId="46581" hidden="1"/>
    <cellStyle name="Eingabe 2 12" xfId="46631" hidden="1"/>
    <cellStyle name="Eingabe 2 12" xfId="46644" hidden="1"/>
    <cellStyle name="Eingabe 2 12" xfId="46679" hidden="1"/>
    <cellStyle name="Eingabe 2 12" xfId="46250" hidden="1"/>
    <cellStyle name="Eingabe 2 12" xfId="46722" hidden="1"/>
    <cellStyle name="Eingabe 2 12" xfId="46772" hidden="1"/>
    <cellStyle name="Eingabe 2 12" xfId="46785" hidden="1"/>
    <cellStyle name="Eingabe 2 12" xfId="46820" hidden="1"/>
    <cellStyle name="Eingabe 2 12" xfId="46867" hidden="1"/>
    <cellStyle name="Eingabe 2 12" xfId="46939" hidden="1"/>
    <cellStyle name="Eingabe 2 12" xfId="46989" hidden="1"/>
    <cellStyle name="Eingabe 2 12" xfId="47002" hidden="1"/>
    <cellStyle name="Eingabe 2 12" xfId="47037" hidden="1"/>
    <cellStyle name="Eingabe 2 12" xfId="47099" hidden="1"/>
    <cellStyle name="Eingabe 2 12" xfId="47231" hidden="1"/>
    <cellStyle name="Eingabe 2 12" xfId="47281" hidden="1"/>
    <cellStyle name="Eingabe 2 12" xfId="47294" hidden="1"/>
    <cellStyle name="Eingabe 2 12" xfId="47329" hidden="1"/>
    <cellStyle name="Eingabe 2 12" xfId="47174" hidden="1"/>
    <cellStyle name="Eingabe 2 12" xfId="47373" hidden="1"/>
    <cellStyle name="Eingabe 2 12" xfId="47423" hidden="1"/>
    <cellStyle name="Eingabe 2 12" xfId="47436" hidden="1"/>
    <cellStyle name="Eingabe 2 12" xfId="47471" hidden="1"/>
    <cellStyle name="Eingabe 2 12" xfId="46002" hidden="1"/>
    <cellStyle name="Eingabe 2 12" xfId="47513" hidden="1"/>
    <cellStyle name="Eingabe 2 12" xfId="47563" hidden="1"/>
    <cellStyle name="Eingabe 2 12" xfId="47576" hidden="1"/>
    <cellStyle name="Eingabe 2 12" xfId="47611" hidden="1"/>
    <cellStyle name="Eingabe 2 12" xfId="47702" hidden="1"/>
    <cellStyle name="Eingabe 2 12" xfId="47876" hidden="1"/>
    <cellStyle name="Eingabe 2 12" xfId="47926" hidden="1"/>
    <cellStyle name="Eingabe 2 12" xfId="47939" hidden="1"/>
    <cellStyle name="Eingabe 2 12" xfId="47974" hidden="1"/>
    <cellStyle name="Eingabe 2 12" xfId="47796" hidden="1"/>
    <cellStyle name="Eingabe 2 12" xfId="48023" hidden="1"/>
    <cellStyle name="Eingabe 2 12" xfId="48073" hidden="1"/>
    <cellStyle name="Eingabe 2 12" xfId="48086" hidden="1"/>
    <cellStyle name="Eingabe 2 12" xfId="48121" hidden="1"/>
    <cellStyle name="Eingabe 2 12" xfId="47692" hidden="1"/>
    <cellStyle name="Eingabe 2 12" xfId="48164" hidden="1"/>
    <cellStyle name="Eingabe 2 12" xfId="48214" hidden="1"/>
    <cellStyle name="Eingabe 2 12" xfId="48227" hidden="1"/>
    <cellStyle name="Eingabe 2 12" xfId="48262" hidden="1"/>
    <cellStyle name="Eingabe 2 12" xfId="48309" hidden="1"/>
    <cellStyle name="Eingabe 2 12" xfId="48381" hidden="1"/>
    <cellStyle name="Eingabe 2 12" xfId="48431" hidden="1"/>
    <cellStyle name="Eingabe 2 12" xfId="48444" hidden="1"/>
    <cellStyle name="Eingabe 2 12" xfId="48479" hidden="1"/>
    <cellStyle name="Eingabe 2 12" xfId="48541" hidden="1"/>
    <cellStyle name="Eingabe 2 12" xfId="48673" hidden="1"/>
    <cellStyle name="Eingabe 2 12" xfId="48723" hidden="1"/>
    <cellStyle name="Eingabe 2 12" xfId="48736" hidden="1"/>
    <cellStyle name="Eingabe 2 12" xfId="48771" hidden="1"/>
    <cellStyle name="Eingabe 2 12" xfId="48616" hidden="1"/>
    <cellStyle name="Eingabe 2 12" xfId="48815" hidden="1"/>
    <cellStyle name="Eingabe 2 12" xfId="48865" hidden="1"/>
    <cellStyle name="Eingabe 2 12" xfId="48878" hidden="1"/>
    <cellStyle name="Eingabe 2 12" xfId="48913" hidden="1"/>
    <cellStyle name="Eingabe 2 12" xfId="48960" hidden="1"/>
    <cellStyle name="Eingabe 2 12" xfId="49032" hidden="1"/>
    <cellStyle name="Eingabe 2 12" xfId="49082" hidden="1"/>
    <cellStyle name="Eingabe 2 12" xfId="49095" hidden="1"/>
    <cellStyle name="Eingabe 2 12" xfId="49130" hidden="1"/>
    <cellStyle name="Eingabe 2 12" xfId="49221" hidden="1"/>
    <cellStyle name="Eingabe 2 12" xfId="49395" hidden="1"/>
    <cellStyle name="Eingabe 2 12" xfId="49445" hidden="1"/>
    <cellStyle name="Eingabe 2 12" xfId="49458" hidden="1"/>
    <cellStyle name="Eingabe 2 12" xfId="49493" hidden="1"/>
    <cellStyle name="Eingabe 2 12" xfId="49315" hidden="1"/>
    <cellStyle name="Eingabe 2 12" xfId="49542" hidden="1"/>
    <cellStyle name="Eingabe 2 12" xfId="49592" hidden="1"/>
    <cellStyle name="Eingabe 2 12" xfId="49605" hidden="1"/>
    <cellStyle name="Eingabe 2 12" xfId="49640" hidden="1"/>
    <cellStyle name="Eingabe 2 12" xfId="49211" hidden="1"/>
    <cellStyle name="Eingabe 2 12" xfId="49683" hidden="1"/>
    <cellStyle name="Eingabe 2 12" xfId="49733" hidden="1"/>
    <cellStyle name="Eingabe 2 12" xfId="49746" hidden="1"/>
    <cellStyle name="Eingabe 2 12" xfId="49781" hidden="1"/>
    <cellStyle name="Eingabe 2 12" xfId="49828" hidden="1"/>
    <cellStyle name="Eingabe 2 12" xfId="49900" hidden="1"/>
    <cellStyle name="Eingabe 2 12" xfId="49950" hidden="1"/>
    <cellStyle name="Eingabe 2 12" xfId="49963" hidden="1"/>
    <cellStyle name="Eingabe 2 12" xfId="49998" hidden="1"/>
    <cellStyle name="Eingabe 2 12" xfId="50060" hidden="1"/>
    <cellStyle name="Eingabe 2 12" xfId="50192" hidden="1"/>
    <cellStyle name="Eingabe 2 12" xfId="50242" hidden="1"/>
    <cellStyle name="Eingabe 2 12" xfId="50255" hidden="1"/>
    <cellStyle name="Eingabe 2 12" xfId="50290" hidden="1"/>
    <cellStyle name="Eingabe 2 12" xfId="50135" hidden="1"/>
    <cellStyle name="Eingabe 2 12" xfId="50334" hidden="1"/>
    <cellStyle name="Eingabe 2 12" xfId="50384" hidden="1"/>
    <cellStyle name="Eingabe 2 12" xfId="50397" hidden="1"/>
    <cellStyle name="Eingabe 2 12" xfId="50432" hidden="1"/>
    <cellStyle name="Eingabe 2 12" xfId="50479" hidden="1"/>
    <cellStyle name="Eingabe 2 12" xfId="50551" hidden="1"/>
    <cellStyle name="Eingabe 2 12" xfId="50601" hidden="1"/>
    <cellStyle name="Eingabe 2 12" xfId="50614" hidden="1"/>
    <cellStyle name="Eingabe 2 12" xfId="50649" hidden="1"/>
    <cellStyle name="Eingabe 2 12" xfId="50729" hidden="1"/>
    <cellStyle name="Eingabe 2 12" xfId="50942" hidden="1"/>
    <cellStyle name="Eingabe 2 12" xfId="50992" hidden="1"/>
    <cellStyle name="Eingabe 2 12" xfId="51005" hidden="1"/>
    <cellStyle name="Eingabe 2 12" xfId="51040" hidden="1"/>
    <cellStyle name="Eingabe 2 12" xfId="51119" hidden="1"/>
    <cellStyle name="Eingabe 2 12" xfId="51251" hidden="1"/>
    <cellStyle name="Eingabe 2 12" xfId="51301" hidden="1"/>
    <cellStyle name="Eingabe 2 12" xfId="51314" hidden="1"/>
    <cellStyle name="Eingabe 2 12" xfId="51349" hidden="1"/>
    <cellStyle name="Eingabe 2 12" xfId="51194" hidden="1"/>
    <cellStyle name="Eingabe 2 12" xfId="51395" hidden="1"/>
    <cellStyle name="Eingabe 2 12" xfId="51445" hidden="1"/>
    <cellStyle name="Eingabe 2 12" xfId="51458" hidden="1"/>
    <cellStyle name="Eingabe 2 12" xfId="51493" hidden="1"/>
    <cellStyle name="Eingabe 2 12" xfId="50842" hidden="1"/>
    <cellStyle name="Eingabe 2 12" xfId="51552" hidden="1"/>
    <cellStyle name="Eingabe 2 12" xfId="51602" hidden="1"/>
    <cellStyle name="Eingabe 2 12" xfId="51615" hidden="1"/>
    <cellStyle name="Eingabe 2 12" xfId="51650" hidden="1"/>
    <cellStyle name="Eingabe 2 12" xfId="51747" hidden="1"/>
    <cellStyle name="Eingabe 2 12" xfId="51922" hidden="1"/>
    <cellStyle name="Eingabe 2 12" xfId="51972" hidden="1"/>
    <cellStyle name="Eingabe 2 12" xfId="51985" hidden="1"/>
    <cellStyle name="Eingabe 2 12" xfId="52020" hidden="1"/>
    <cellStyle name="Eingabe 2 12" xfId="51841" hidden="1"/>
    <cellStyle name="Eingabe 2 12" xfId="52071" hidden="1"/>
    <cellStyle name="Eingabe 2 12" xfId="52121" hidden="1"/>
    <cellStyle name="Eingabe 2 12" xfId="52134" hidden="1"/>
    <cellStyle name="Eingabe 2 12" xfId="52169" hidden="1"/>
    <cellStyle name="Eingabe 2 12" xfId="51737" hidden="1"/>
    <cellStyle name="Eingabe 2 12" xfId="52214" hidden="1"/>
    <cellStyle name="Eingabe 2 12" xfId="52264" hidden="1"/>
    <cellStyle name="Eingabe 2 12" xfId="52277" hidden="1"/>
    <cellStyle name="Eingabe 2 12" xfId="52312" hidden="1"/>
    <cellStyle name="Eingabe 2 12" xfId="52361" hidden="1"/>
    <cellStyle name="Eingabe 2 12" xfId="52433" hidden="1"/>
    <cellStyle name="Eingabe 2 12" xfId="52483" hidden="1"/>
    <cellStyle name="Eingabe 2 12" xfId="52496" hidden="1"/>
    <cellStyle name="Eingabe 2 12" xfId="52531" hidden="1"/>
    <cellStyle name="Eingabe 2 12" xfId="52593" hidden="1"/>
    <cellStyle name="Eingabe 2 12" xfId="52725" hidden="1"/>
    <cellStyle name="Eingabe 2 12" xfId="52775" hidden="1"/>
    <cellStyle name="Eingabe 2 12" xfId="52788" hidden="1"/>
    <cellStyle name="Eingabe 2 12" xfId="52823" hidden="1"/>
    <cellStyle name="Eingabe 2 12" xfId="52668" hidden="1"/>
    <cellStyle name="Eingabe 2 12" xfId="52867" hidden="1"/>
    <cellStyle name="Eingabe 2 12" xfId="52917" hidden="1"/>
    <cellStyle name="Eingabe 2 12" xfId="52930" hidden="1"/>
    <cellStyle name="Eingabe 2 12" xfId="52965" hidden="1"/>
    <cellStyle name="Eingabe 2 12" xfId="50898" hidden="1"/>
    <cellStyle name="Eingabe 2 12" xfId="53007" hidden="1"/>
    <cellStyle name="Eingabe 2 12" xfId="53057" hidden="1"/>
    <cellStyle name="Eingabe 2 12" xfId="53070" hidden="1"/>
    <cellStyle name="Eingabe 2 12" xfId="53105" hidden="1"/>
    <cellStyle name="Eingabe 2 12" xfId="53199" hidden="1"/>
    <cellStyle name="Eingabe 2 12" xfId="53373" hidden="1"/>
    <cellStyle name="Eingabe 2 12" xfId="53423" hidden="1"/>
    <cellStyle name="Eingabe 2 12" xfId="53436" hidden="1"/>
    <cellStyle name="Eingabe 2 12" xfId="53471" hidden="1"/>
    <cellStyle name="Eingabe 2 12" xfId="53293" hidden="1"/>
    <cellStyle name="Eingabe 2 12" xfId="53522" hidden="1"/>
    <cellStyle name="Eingabe 2 12" xfId="53572" hidden="1"/>
    <cellStyle name="Eingabe 2 12" xfId="53585" hidden="1"/>
    <cellStyle name="Eingabe 2 12" xfId="53620" hidden="1"/>
    <cellStyle name="Eingabe 2 12" xfId="53189" hidden="1"/>
    <cellStyle name="Eingabe 2 12" xfId="53665" hidden="1"/>
    <cellStyle name="Eingabe 2 12" xfId="53715" hidden="1"/>
    <cellStyle name="Eingabe 2 12" xfId="53728" hidden="1"/>
    <cellStyle name="Eingabe 2 12" xfId="53763" hidden="1"/>
    <cellStyle name="Eingabe 2 12" xfId="53811" hidden="1"/>
    <cellStyle name="Eingabe 2 12" xfId="53883" hidden="1"/>
    <cellStyle name="Eingabe 2 12" xfId="53933" hidden="1"/>
    <cellStyle name="Eingabe 2 12" xfId="53946" hidden="1"/>
    <cellStyle name="Eingabe 2 12" xfId="53981" hidden="1"/>
    <cellStyle name="Eingabe 2 12" xfId="54043" hidden="1"/>
    <cellStyle name="Eingabe 2 12" xfId="54175" hidden="1"/>
    <cellStyle name="Eingabe 2 12" xfId="54225" hidden="1"/>
    <cellStyle name="Eingabe 2 12" xfId="54238" hidden="1"/>
    <cellStyle name="Eingabe 2 12" xfId="54273" hidden="1"/>
    <cellStyle name="Eingabe 2 12" xfId="54118" hidden="1"/>
    <cellStyle name="Eingabe 2 12" xfId="54317" hidden="1"/>
    <cellStyle name="Eingabe 2 12" xfId="54367" hidden="1"/>
    <cellStyle name="Eingabe 2 12" xfId="54380" hidden="1"/>
    <cellStyle name="Eingabe 2 12" xfId="54415" hidden="1"/>
    <cellStyle name="Eingabe 2 12" xfId="50823" hidden="1"/>
    <cellStyle name="Eingabe 2 12" xfId="54457" hidden="1"/>
    <cellStyle name="Eingabe 2 12" xfId="54507" hidden="1"/>
    <cellStyle name="Eingabe 2 12" xfId="54520" hidden="1"/>
    <cellStyle name="Eingabe 2 12" xfId="54555" hidden="1"/>
    <cellStyle name="Eingabe 2 12" xfId="54646" hidden="1"/>
    <cellStyle name="Eingabe 2 12" xfId="54820" hidden="1"/>
    <cellStyle name="Eingabe 2 12" xfId="54870" hidden="1"/>
    <cellStyle name="Eingabe 2 12" xfId="54883" hidden="1"/>
    <cellStyle name="Eingabe 2 12" xfId="54918" hidden="1"/>
    <cellStyle name="Eingabe 2 12" xfId="54740" hidden="1"/>
    <cellStyle name="Eingabe 2 12" xfId="54967" hidden="1"/>
    <cellStyle name="Eingabe 2 12" xfId="55017" hidden="1"/>
    <cellStyle name="Eingabe 2 12" xfId="55030" hidden="1"/>
    <cellStyle name="Eingabe 2 12" xfId="55065" hidden="1"/>
    <cellStyle name="Eingabe 2 12" xfId="54636" hidden="1"/>
    <cellStyle name="Eingabe 2 12" xfId="55108" hidden="1"/>
    <cellStyle name="Eingabe 2 12" xfId="55158" hidden="1"/>
    <cellStyle name="Eingabe 2 12" xfId="55171" hidden="1"/>
    <cellStyle name="Eingabe 2 12" xfId="55206" hidden="1"/>
    <cellStyle name="Eingabe 2 12" xfId="55253" hidden="1"/>
    <cellStyle name="Eingabe 2 12" xfId="55325" hidden="1"/>
    <cellStyle name="Eingabe 2 12" xfId="55375" hidden="1"/>
    <cellStyle name="Eingabe 2 12" xfId="55388" hidden="1"/>
    <cellStyle name="Eingabe 2 12" xfId="55423" hidden="1"/>
    <cellStyle name="Eingabe 2 12" xfId="55485" hidden="1"/>
    <cellStyle name="Eingabe 2 12" xfId="55617" hidden="1"/>
    <cellStyle name="Eingabe 2 12" xfId="55667" hidden="1"/>
    <cellStyle name="Eingabe 2 12" xfId="55680" hidden="1"/>
    <cellStyle name="Eingabe 2 12" xfId="55715" hidden="1"/>
    <cellStyle name="Eingabe 2 12" xfId="55560" hidden="1"/>
    <cellStyle name="Eingabe 2 12" xfId="55759" hidden="1"/>
    <cellStyle name="Eingabe 2 12" xfId="55809" hidden="1"/>
    <cellStyle name="Eingabe 2 12" xfId="55822" hidden="1"/>
    <cellStyle name="Eingabe 2 12" xfId="55857" hidden="1"/>
    <cellStyle name="Eingabe 2 12" xfId="55906" hidden="1"/>
    <cellStyle name="Eingabe 2 12" xfId="56052" hidden="1"/>
    <cellStyle name="Eingabe 2 12" xfId="56102" hidden="1"/>
    <cellStyle name="Eingabe 2 12" xfId="56115" hidden="1"/>
    <cellStyle name="Eingabe 2 12" xfId="56150" hidden="1"/>
    <cellStyle name="Eingabe 2 12" xfId="56242" hidden="1"/>
    <cellStyle name="Eingabe 2 12" xfId="56416" hidden="1"/>
    <cellStyle name="Eingabe 2 12" xfId="56466" hidden="1"/>
    <cellStyle name="Eingabe 2 12" xfId="56479" hidden="1"/>
    <cellStyle name="Eingabe 2 12" xfId="56514" hidden="1"/>
    <cellStyle name="Eingabe 2 12" xfId="56336" hidden="1"/>
    <cellStyle name="Eingabe 2 12" xfId="56563" hidden="1"/>
    <cellStyle name="Eingabe 2 12" xfId="56613" hidden="1"/>
    <cellStyle name="Eingabe 2 12" xfId="56626" hidden="1"/>
    <cellStyle name="Eingabe 2 12" xfId="56661" hidden="1"/>
    <cellStyle name="Eingabe 2 12" xfId="56232" hidden="1"/>
    <cellStyle name="Eingabe 2 12" xfId="56704" hidden="1"/>
    <cellStyle name="Eingabe 2 12" xfId="56754" hidden="1"/>
    <cellStyle name="Eingabe 2 12" xfId="56767" hidden="1"/>
    <cellStyle name="Eingabe 2 12" xfId="56802" hidden="1"/>
    <cellStyle name="Eingabe 2 12" xfId="56849" hidden="1"/>
    <cellStyle name="Eingabe 2 12" xfId="56921" hidden="1"/>
    <cellStyle name="Eingabe 2 12" xfId="56971" hidden="1"/>
    <cellStyle name="Eingabe 2 12" xfId="56984" hidden="1"/>
    <cellStyle name="Eingabe 2 12" xfId="57019" hidden="1"/>
    <cellStyle name="Eingabe 2 12" xfId="57081" hidden="1"/>
    <cellStyle name="Eingabe 2 12" xfId="57213" hidden="1"/>
    <cellStyle name="Eingabe 2 12" xfId="57263" hidden="1"/>
    <cellStyle name="Eingabe 2 12" xfId="57276" hidden="1"/>
    <cellStyle name="Eingabe 2 12" xfId="57311" hidden="1"/>
    <cellStyle name="Eingabe 2 12" xfId="57156" hidden="1"/>
    <cellStyle name="Eingabe 2 12" xfId="57355" hidden="1"/>
    <cellStyle name="Eingabe 2 12" xfId="57405" hidden="1"/>
    <cellStyle name="Eingabe 2 12" xfId="57418" hidden="1"/>
    <cellStyle name="Eingabe 2 12" xfId="57453" hidden="1"/>
    <cellStyle name="Eingabe 2 12" xfId="55984" hidden="1"/>
    <cellStyle name="Eingabe 2 12" xfId="57495" hidden="1"/>
    <cellStyle name="Eingabe 2 12" xfId="57545" hidden="1"/>
    <cellStyle name="Eingabe 2 12" xfId="57558" hidden="1"/>
    <cellStyle name="Eingabe 2 12" xfId="57593" hidden="1"/>
    <cellStyle name="Eingabe 2 12" xfId="57684" hidden="1"/>
    <cellStyle name="Eingabe 2 12" xfId="57858" hidden="1"/>
    <cellStyle name="Eingabe 2 12" xfId="57908" hidden="1"/>
    <cellStyle name="Eingabe 2 12" xfId="57921" hidden="1"/>
    <cellStyle name="Eingabe 2 12" xfId="57956" hidden="1"/>
    <cellStyle name="Eingabe 2 12" xfId="57778" hidden="1"/>
    <cellStyle name="Eingabe 2 12" xfId="58005" hidden="1"/>
    <cellStyle name="Eingabe 2 12" xfId="58055" hidden="1"/>
    <cellStyle name="Eingabe 2 12" xfId="58068" hidden="1"/>
    <cellStyle name="Eingabe 2 12" xfId="58103" hidden="1"/>
    <cellStyle name="Eingabe 2 12" xfId="57674" hidden="1"/>
    <cellStyle name="Eingabe 2 12" xfId="58146" hidden="1"/>
    <cellStyle name="Eingabe 2 12" xfId="58196" hidden="1"/>
    <cellStyle name="Eingabe 2 12" xfId="58209" hidden="1"/>
    <cellStyle name="Eingabe 2 12" xfId="58244" hidden="1"/>
    <cellStyle name="Eingabe 2 12" xfId="58291" hidden="1"/>
    <cellStyle name="Eingabe 2 12" xfId="58363" hidden="1"/>
    <cellStyle name="Eingabe 2 12" xfId="58413" hidden="1"/>
    <cellStyle name="Eingabe 2 12" xfId="58426" hidden="1"/>
    <cellStyle name="Eingabe 2 12" xfId="58461" hidden="1"/>
    <cellStyle name="Eingabe 2 12" xfId="58523" hidden="1"/>
    <cellStyle name="Eingabe 2 12" xfId="58655" hidden="1"/>
    <cellStyle name="Eingabe 2 12" xfId="58705" hidden="1"/>
    <cellStyle name="Eingabe 2 12" xfId="58718" hidden="1"/>
    <cellStyle name="Eingabe 2 12" xfId="58753" hidden="1"/>
    <cellStyle name="Eingabe 2 12" xfId="58598" hidden="1"/>
    <cellStyle name="Eingabe 2 12" xfId="58797" hidden="1"/>
    <cellStyle name="Eingabe 2 12" xfId="58847" hidden="1"/>
    <cellStyle name="Eingabe 2 12" xfId="58860" hidden="1"/>
    <cellStyle name="Eingabe 2 12" xfId="58895" hidden="1"/>
    <cellStyle name="Eingabe 2 13" xfId="178" hidden="1"/>
    <cellStyle name="Eingabe 2 13" xfId="544" hidden="1"/>
    <cellStyle name="Eingabe 2 13" xfId="574" hidden="1"/>
    <cellStyle name="Eingabe 2 13" xfId="607" hidden="1"/>
    <cellStyle name="Eingabe 2 13" xfId="642" hidden="1"/>
    <cellStyle name="Eingabe 2 13" xfId="778" hidden="1"/>
    <cellStyle name="Eingabe 2 13" xfId="952" hidden="1"/>
    <cellStyle name="Eingabe 2 13" xfId="982" hidden="1"/>
    <cellStyle name="Eingabe 2 13" xfId="1015" hidden="1"/>
    <cellStyle name="Eingabe 2 13" xfId="1050" hidden="1"/>
    <cellStyle name="Eingabe 2 13" xfId="870" hidden="1"/>
    <cellStyle name="Eingabe 2 13" xfId="1099" hidden="1"/>
    <cellStyle name="Eingabe 2 13" xfId="1129" hidden="1"/>
    <cellStyle name="Eingabe 2 13" xfId="1162" hidden="1"/>
    <cellStyle name="Eingabe 2 13" xfId="1197" hidden="1"/>
    <cellStyle name="Eingabe 2 13" xfId="768" hidden="1"/>
    <cellStyle name="Eingabe 2 13" xfId="1240" hidden="1"/>
    <cellStyle name="Eingabe 2 13" xfId="1270" hidden="1"/>
    <cellStyle name="Eingabe 2 13" xfId="1303" hidden="1"/>
    <cellStyle name="Eingabe 2 13" xfId="1338" hidden="1"/>
    <cellStyle name="Eingabe 2 13" xfId="1385" hidden="1"/>
    <cellStyle name="Eingabe 2 13" xfId="1457" hidden="1"/>
    <cellStyle name="Eingabe 2 13" xfId="1487" hidden="1"/>
    <cellStyle name="Eingabe 2 13" xfId="1520" hidden="1"/>
    <cellStyle name="Eingabe 2 13" xfId="1555" hidden="1"/>
    <cellStyle name="Eingabe 2 13" xfId="1617" hidden="1"/>
    <cellStyle name="Eingabe 2 13" xfId="1749" hidden="1"/>
    <cellStyle name="Eingabe 2 13" xfId="1779" hidden="1"/>
    <cellStyle name="Eingabe 2 13" xfId="1812" hidden="1"/>
    <cellStyle name="Eingabe 2 13" xfId="1847" hidden="1"/>
    <cellStyle name="Eingabe 2 13" xfId="1690" hidden="1"/>
    <cellStyle name="Eingabe 2 13" xfId="1891" hidden="1"/>
    <cellStyle name="Eingabe 2 13" xfId="1921" hidden="1"/>
    <cellStyle name="Eingabe 2 13" xfId="1954" hidden="1"/>
    <cellStyle name="Eingabe 2 13" xfId="1989" hidden="1"/>
    <cellStyle name="Eingabe 2 13" xfId="2101" hidden="1"/>
    <cellStyle name="Eingabe 2 13" xfId="2422" hidden="1"/>
    <cellStyle name="Eingabe 2 13" xfId="2452" hidden="1"/>
    <cellStyle name="Eingabe 2 13" xfId="2485" hidden="1"/>
    <cellStyle name="Eingabe 2 13" xfId="2520" hidden="1"/>
    <cellStyle name="Eingabe 2 13" xfId="2648" hidden="1"/>
    <cellStyle name="Eingabe 2 13" xfId="2822" hidden="1"/>
    <cellStyle name="Eingabe 2 13" xfId="2852" hidden="1"/>
    <cellStyle name="Eingabe 2 13" xfId="2885" hidden="1"/>
    <cellStyle name="Eingabe 2 13" xfId="2920" hidden="1"/>
    <cellStyle name="Eingabe 2 13" xfId="2740" hidden="1"/>
    <cellStyle name="Eingabe 2 13" xfId="2969" hidden="1"/>
    <cellStyle name="Eingabe 2 13" xfId="2999" hidden="1"/>
    <cellStyle name="Eingabe 2 13" xfId="3032" hidden="1"/>
    <cellStyle name="Eingabe 2 13" xfId="3067" hidden="1"/>
    <cellStyle name="Eingabe 2 13" xfId="2638" hidden="1"/>
    <cellStyle name="Eingabe 2 13" xfId="3110" hidden="1"/>
    <cellStyle name="Eingabe 2 13" xfId="3140" hidden="1"/>
    <cellStyle name="Eingabe 2 13" xfId="3173" hidden="1"/>
    <cellStyle name="Eingabe 2 13" xfId="3208" hidden="1"/>
    <cellStyle name="Eingabe 2 13" xfId="3255" hidden="1"/>
    <cellStyle name="Eingabe 2 13" xfId="3327" hidden="1"/>
    <cellStyle name="Eingabe 2 13" xfId="3357" hidden="1"/>
    <cellStyle name="Eingabe 2 13" xfId="3390" hidden="1"/>
    <cellStyle name="Eingabe 2 13" xfId="3425" hidden="1"/>
    <cellStyle name="Eingabe 2 13" xfId="3487" hidden="1"/>
    <cellStyle name="Eingabe 2 13" xfId="3619" hidden="1"/>
    <cellStyle name="Eingabe 2 13" xfId="3649" hidden="1"/>
    <cellStyle name="Eingabe 2 13" xfId="3682" hidden="1"/>
    <cellStyle name="Eingabe 2 13" xfId="3717" hidden="1"/>
    <cellStyle name="Eingabe 2 13" xfId="3560" hidden="1"/>
    <cellStyle name="Eingabe 2 13" xfId="3761" hidden="1"/>
    <cellStyle name="Eingabe 2 13" xfId="3791" hidden="1"/>
    <cellStyle name="Eingabe 2 13" xfId="3824" hidden="1"/>
    <cellStyle name="Eingabe 2 13" xfId="3859" hidden="1"/>
    <cellStyle name="Eingabe 2 13" xfId="2226" hidden="1"/>
    <cellStyle name="Eingabe 2 13" xfId="3928" hidden="1"/>
    <cellStyle name="Eingabe 2 13" xfId="3958" hidden="1"/>
    <cellStyle name="Eingabe 2 13" xfId="3991" hidden="1"/>
    <cellStyle name="Eingabe 2 13" xfId="4026" hidden="1"/>
    <cellStyle name="Eingabe 2 13" xfId="4154" hidden="1"/>
    <cellStyle name="Eingabe 2 13" xfId="4328" hidden="1"/>
    <cellStyle name="Eingabe 2 13" xfId="4358" hidden="1"/>
    <cellStyle name="Eingabe 2 13" xfId="4391" hidden="1"/>
    <cellStyle name="Eingabe 2 13" xfId="4426" hidden="1"/>
    <cellStyle name="Eingabe 2 13" xfId="4246" hidden="1"/>
    <cellStyle name="Eingabe 2 13" xfId="4475" hidden="1"/>
    <cellStyle name="Eingabe 2 13" xfId="4505" hidden="1"/>
    <cellStyle name="Eingabe 2 13" xfId="4538" hidden="1"/>
    <cellStyle name="Eingabe 2 13" xfId="4573" hidden="1"/>
    <cellStyle name="Eingabe 2 13" xfId="4144" hidden="1"/>
    <cellStyle name="Eingabe 2 13" xfId="4616" hidden="1"/>
    <cellStyle name="Eingabe 2 13" xfId="4646" hidden="1"/>
    <cellStyle name="Eingabe 2 13" xfId="4679" hidden="1"/>
    <cellStyle name="Eingabe 2 13" xfId="4714" hidden="1"/>
    <cellStyle name="Eingabe 2 13" xfId="4761" hidden="1"/>
    <cellStyle name="Eingabe 2 13" xfId="4833" hidden="1"/>
    <cellStyle name="Eingabe 2 13" xfId="4863" hidden="1"/>
    <cellStyle name="Eingabe 2 13" xfId="4896" hidden="1"/>
    <cellStyle name="Eingabe 2 13" xfId="4931" hidden="1"/>
    <cellStyle name="Eingabe 2 13" xfId="4993" hidden="1"/>
    <cellStyle name="Eingabe 2 13" xfId="5125" hidden="1"/>
    <cellStyle name="Eingabe 2 13" xfId="5155" hidden="1"/>
    <cellStyle name="Eingabe 2 13" xfId="5188" hidden="1"/>
    <cellStyle name="Eingabe 2 13" xfId="5223" hidden="1"/>
    <cellStyle name="Eingabe 2 13" xfId="5066" hidden="1"/>
    <cellStyle name="Eingabe 2 13" xfId="5267" hidden="1"/>
    <cellStyle name="Eingabe 2 13" xfId="5297" hidden="1"/>
    <cellStyle name="Eingabe 2 13" xfId="5330" hidden="1"/>
    <cellStyle name="Eingabe 2 13" xfId="5365" hidden="1"/>
    <cellStyle name="Eingabe 2 13" xfId="2089" hidden="1"/>
    <cellStyle name="Eingabe 2 13" xfId="5433" hidden="1"/>
    <cellStyle name="Eingabe 2 13" xfId="5463" hidden="1"/>
    <cellStyle name="Eingabe 2 13" xfId="5496" hidden="1"/>
    <cellStyle name="Eingabe 2 13" xfId="5531" hidden="1"/>
    <cellStyle name="Eingabe 2 13" xfId="5658" hidden="1"/>
    <cellStyle name="Eingabe 2 13" xfId="5832" hidden="1"/>
    <cellStyle name="Eingabe 2 13" xfId="5862" hidden="1"/>
    <cellStyle name="Eingabe 2 13" xfId="5895" hidden="1"/>
    <cellStyle name="Eingabe 2 13" xfId="5930" hidden="1"/>
    <cellStyle name="Eingabe 2 13" xfId="5750" hidden="1"/>
    <cellStyle name="Eingabe 2 13" xfId="5979" hidden="1"/>
    <cellStyle name="Eingabe 2 13" xfId="6009" hidden="1"/>
    <cellStyle name="Eingabe 2 13" xfId="6042" hidden="1"/>
    <cellStyle name="Eingabe 2 13" xfId="6077" hidden="1"/>
    <cellStyle name="Eingabe 2 13" xfId="5648" hidden="1"/>
    <cellStyle name="Eingabe 2 13" xfId="6120" hidden="1"/>
    <cellStyle name="Eingabe 2 13" xfId="6150" hidden="1"/>
    <cellStyle name="Eingabe 2 13" xfId="6183" hidden="1"/>
    <cellStyle name="Eingabe 2 13" xfId="6218" hidden="1"/>
    <cellStyle name="Eingabe 2 13" xfId="6265" hidden="1"/>
    <cellStyle name="Eingabe 2 13" xfId="6337" hidden="1"/>
    <cellStyle name="Eingabe 2 13" xfId="6367" hidden="1"/>
    <cellStyle name="Eingabe 2 13" xfId="6400" hidden="1"/>
    <cellStyle name="Eingabe 2 13" xfId="6435" hidden="1"/>
    <cellStyle name="Eingabe 2 13" xfId="6497" hidden="1"/>
    <cellStyle name="Eingabe 2 13" xfId="6629" hidden="1"/>
    <cellStyle name="Eingabe 2 13" xfId="6659" hidden="1"/>
    <cellStyle name="Eingabe 2 13" xfId="6692" hidden="1"/>
    <cellStyle name="Eingabe 2 13" xfId="6727" hidden="1"/>
    <cellStyle name="Eingabe 2 13" xfId="6570" hidden="1"/>
    <cellStyle name="Eingabe 2 13" xfId="6771" hidden="1"/>
    <cellStyle name="Eingabe 2 13" xfId="6801" hidden="1"/>
    <cellStyle name="Eingabe 2 13" xfId="6834" hidden="1"/>
    <cellStyle name="Eingabe 2 13" xfId="6869" hidden="1"/>
    <cellStyle name="Eingabe 2 13" xfId="2237" hidden="1"/>
    <cellStyle name="Eingabe 2 13" xfId="6935" hidden="1"/>
    <cellStyle name="Eingabe 2 13" xfId="6965" hidden="1"/>
    <cellStyle name="Eingabe 2 13" xfId="6998" hidden="1"/>
    <cellStyle name="Eingabe 2 13" xfId="7033" hidden="1"/>
    <cellStyle name="Eingabe 2 13" xfId="7156" hidden="1"/>
    <cellStyle name="Eingabe 2 13" xfId="7330" hidden="1"/>
    <cellStyle name="Eingabe 2 13" xfId="7360" hidden="1"/>
    <cellStyle name="Eingabe 2 13" xfId="7393" hidden="1"/>
    <cellStyle name="Eingabe 2 13" xfId="7428" hidden="1"/>
    <cellStyle name="Eingabe 2 13" xfId="7248" hidden="1"/>
    <cellStyle name="Eingabe 2 13" xfId="7477" hidden="1"/>
    <cellStyle name="Eingabe 2 13" xfId="7507" hidden="1"/>
    <cellStyle name="Eingabe 2 13" xfId="7540" hidden="1"/>
    <cellStyle name="Eingabe 2 13" xfId="7575" hidden="1"/>
    <cellStyle name="Eingabe 2 13" xfId="7146" hidden="1"/>
    <cellStyle name="Eingabe 2 13" xfId="7618" hidden="1"/>
    <cellStyle name="Eingabe 2 13" xfId="7648" hidden="1"/>
    <cellStyle name="Eingabe 2 13" xfId="7681" hidden="1"/>
    <cellStyle name="Eingabe 2 13" xfId="7716" hidden="1"/>
    <cellStyle name="Eingabe 2 13" xfId="7763" hidden="1"/>
    <cellStyle name="Eingabe 2 13" xfId="7835" hidden="1"/>
    <cellStyle name="Eingabe 2 13" xfId="7865" hidden="1"/>
    <cellStyle name="Eingabe 2 13" xfId="7898" hidden="1"/>
    <cellStyle name="Eingabe 2 13" xfId="7933" hidden="1"/>
    <cellStyle name="Eingabe 2 13" xfId="7995" hidden="1"/>
    <cellStyle name="Eingabe 2 13" xfId="8127" hidden="1"/>
    <cellStyle name="Eingabe 2 13" xfId="8157" hidden="1"/>
    <cellStyle name="Eingabe 2 13" xfId="8190" hidden="1"/>
    <cellStyle name="Eingabe 2 13" xfId="8225" hidden="1"/>
    <cellStyle name="Eingabe 2 13" xfId="8068" hidden="1"/>
    <cellStyle name="Eingabe 2 13" xfId="8269" hidden="1"/>
    <cellStyle name="Eingabe 2 13" xfId="8299" hidden="1"/>
    <cellStyle name="Eingabe 2 13" xfId="8332" hidden="1"/>
    <cellStyle name="Eingabe 2 13" xfId="8367" hidden="1"/>
    <cellStyle name="Eingabe 2 13" xfId="2299" hidden="1"/>
    <cellStyle name="Eingabe 2 13" xfId="8430" hidden="1"/>
    <cellStyle name="Eingabe 2 13" xfId="8460" hidden="1"/>
    <cellStyle name="Eingabe 2 13" xfId="8493" hidden="1"/>
    <cellStyle name="Eingabe 2 13" xfId="8528" hidden="1"/>
    <cellStyle name="Eingabe 2 13" xfId="8649" hidden="1"/>
    <cellStyle name="Eingabe 2 13" xfId="8823" hidden="1"/>
    <cellStyle name="Eingabe 2 13" xfId="8853" hidden="1"/>
    <cellStyle name="Eingabe 2 13" xfId="8886" hidden="1"/>
    <cellStyle name="Eingabe 2 13" xfId="8921" hidden="1"/>
    <cellStyle name="Eingabe 2 13" xfId="8741" hidden="1"/>
    <cellStyle name="Eingabe 2 13" xfId="8970" hidden="1"/>
    <cellStyle name="Eingabe 2 13" xfId="9000" hidden="1"/>
    <cellStyle name="Eingabe 2 13" xfId="9033" hidden="1"/>
    <cellStyle name="Eingabe 2 13" xfId="9068" hidden="1"/>
    <cellStyle name="Eingabe 2 13" xfId="8639" hidden="1"/>
    <cellStyle name="Eingabe 2 13" xfId="9111" hidden="1"/>
    <cellStyle name="Eingabe 2 13" xfId="9141" hidden="1"/>
    <cellStyle name="Eingabe 2 13" xfId="9174" hidden="1"/>
    <cellStyle name="Eingabe 2 13" xfId="9209" hidden="1"/>
    <cellStyle name="Eingabe 2 13" xfId="9256" hidden="1"/>
    <cellStyle name="Eingabe 2 13" xfId="9328" hidden="1"/>
    <cellStyle name="Eingabe 2 13" xfId="9358" hidden="1"/>
    <cellStyle name="Eingabe 2 13" xfId="9391" hidden="1"/>
    <cellStyle name="Eingabe 2 13" xfId="9426" hidden="1"/>
    <cellStyle name="Eingabe 2 13" xfId="9488" hidden="1"/>
    <cellStyle name="Eingabe 2 13" xfId="9620" hidden="1"/>
    <cellStyle name="Eingabe 2 13" xfId="9650" hidden="1"/>
    <cellStyle name="Eingabe 2 13" xfId="9683" hidden="1"/>
    <cellStyle name="Eingabe 2 13" xfId="9718" hidden="1"/>
    <cellStyle name="Eingabe 2 13" xfId="9561" hidden="1"/>
    <cellStyle name="Eingabe 2 13" xfId="9762" hidden="1"/>
    <cellStyle name="Eingabe 2 13" xfId="9792" hidden="1"/>
    <cellStyle name="Eingabe 2 13" xfId="9825" hidden="1"/>
    <cellStyle name="Eingabe 2 13" xfId="9860" hidden="1"/>
    <cellStyle name="Eingabe 2 13" xfId="437" hidden="1"/>
    <cellStyle name="Eingabe 2 13" xfId="9921" hidden="1"/>
    <cellStyle name="Eingabe 2 13" xfId="9951" hidden="1"/>
    <cellStyle name="Eingabe 2 13" xfId="9984" hidden="1"/>
    <cellStyle name="Eingabe 2 13" xfId="10019" hidden="1"/>
    <cellStyle name="Eingabe 2 13" xfId="10135" hidden="1"/>
    <cellStyle name="Eingabe 2 13" xfId="10309" hidden="1"/>
    <cellStyle name="Eingabe 2 13" xfId="10339" hidden="1"/>
    <cellStyle name="Eingabe 2 13" xfId="10372" hidden="1"/>
    <cellStyle name="Eingabe 2 13" xfId="10407" hidden="1"/>
    <cellStyle name="Eingabe 2 13" xfId="10227" hidden="1"/>
    <cellStyle name="Eingabe 2 13" xfId="10456" hidden="1"/>
    <cellStyle name="Eingabe 2 13" xfId="10486" hidden="1"/>
    <cellStyle name="Eingabe 2 13" xfId="10519" hidden="1"/>
    <cellStyle name="Eingabe 2 13" xfId="10554" hidden="1"/>
    <cellStyle name="Eingabe 2 13" xfId="10125" hidden="1"/>
    <cellStyle name="Eingabe 2 13" xfId="10597" hidden="1"/>
    <cellStyle name="Eingabe 2 13" xfId="10627" hidden="1"/>
    <cellStyle name="Eingabe 2 13" xfId="10660" hidden="1"/>
    <cellStyle name="Eingabe 2 13" xfId="10695" hidden="1"/>
    <cellStyle name="Eingabe 2 13" xfId="10742" hidden="1"/>
    <cellStyle name="Eingabe 2 13" xfId="10814" hidden="1"/>
    <cellStyle name="Eingabe 2 13" xfId="10844" hidden="1"/>
    <cellStyle name="Eingabe 2 13" xfId="10877" hidden="1"/>
    <cellStyle name="Eingabe 2 13" xfId="10912" hidden="1"/>
    <cellStyle name="Eingabe 2 13" xfId="10974" hidden="1"/>
    <cellStyle name="Eingabe 2 13" xfId="11106" hidden="1"/>
    <cellStyle name="Eingabe 2 13" xfId="11136" hidden="1"/>
    <cellStyle name="Eingabe 2 13" xfId="11169" hidden="1"/>
    <cellStyle name="Eingabe 2 13" xfId="11204" hidden="1"/>
    <cellStyle name="Eingabe 2 13" xfId="11047" hidden="1"/>
    <cellStyle name="Eingabe 2 13" xfId="11248" hidden="1"/>
    <cellStyle name="Eingabe 2 13" xfId="11278" hidden="1"/>
    <cellStyle name="Eingabe 2 13" xfId="11311" hidden="1"/>
    <cellStyle name="Eingabe 2 13" xfId="11346" hidden="1"/>
    <cellStyle name="Eingabe 2 13" xfId="438" hidden="1"/>
    <cellStyle name="Eingabe 2 13" xfId="11404" hidden="1"/>
    <cellStyle name="Eingabe 2 13" xfId="11434" hidden="1"/>
    <cellStyle name="Eingabe 2 13" xfId="11467" hidden="1"/>
    <cellStyle name="Eingabe 2 13" xfId="11502" hidden="1"/>
    <cellStyle name="Eingabe 2 13" xfId="11615" hidden="1"/>
    <cellStyle name="Eingabe 2 13" xfId="11789" hidden="1"/>
    <cellStyle name="Eingabe 2 13" xfId="11819" hidden="1"/>
    <cellStyle name="Eingabe 2 13" xfId="11852" hidden="1"/>
    <cellStyle name="Eingabe 2 13" xfId="11887" hidden="1"/>
    <cellStyle name="Eingabe 2 13" xfId="11707" hidden="1"/>
    <cellStyle name="Eingabe 2 13" xfId="11936" hidden="1"/>
    <cellStyle name="Eingabe 2 13" xfId="11966" hidden="1"/>
    <cellStyle name="Eingabe 2 13" xfId="11999" hidden="1"/>
    <cellStyle name="Eingabe 2 13" xfId="12034" hidden="1"/>
    <cellStyle name="Eingabe 2 13" xfId="11605" hidden="1"/>
    <cellStyle name="Eingabe 2 13" xfId="12077" hidden="1"/>
    <cellStyle name="Eingabe 2 13" xfId="12107" hidden="1"/>
    <cellStyle name="Eingabe 2 13" xfId="12140" hidden="1"/>
    <cellStyle name="Eingabe 2 13" xfId="12175" hidden="1"/>
    <cellStyle name="Eingabe 2 13" xfId="12222" hidden="1"/>
    <cellStyle name="Eingabe 2 13" xfId="12294" hidden="1"/>
    <cellStyle name="Eingabe 2 13" xfId="12324" hidden="1"/>
    <cellStyle name="Eingabe 2 13" xfId="12357" hidden="1"/>
    <cellStyle name="Eingabe 2 13" xfId="12392" hidden="1"/>
    <cellStyle name="Eingabe 2 13" xfId="12454" hidden="1"/>
    <cellStyle name="Eingabe 2 13" xfId="12586" hidden="1"/>
    <cellStyle name="Eingabe 2 13" xfId="12616" hidden="1"/>
    <cellStyle name="Eingabe 2 13" xfId="12649" hidden="1"/>
    <cellStyle name="Eingabe 2 13" xfId="12684" hidden="1"/>
    <cellStyle name="Eingabe 2 13" xfId="12527" hidden="1"/>
    <cellStyle name="Eingabe 2 13" xfId="12728" hidden="1"/>
    <cellStyle name="Eingabe 2 13" xfId="12758" hidden="1"/>
    <cellStyle name="Eingabe 2 13" xfId="12791" hidden="1"/>
    <cellStyle name="Eingabe 2 13" xfId="12826" hidden="1"/>
    <cellStyle name="Eingabe 2 13" xfId="2268" hidden="1"/>
    <cellStyle name="Eingabe 2 13" xfId="12883" hidden="1"/>
    <cellStyle name="Eingabe 2 13" xfId="12913" hidden="1"/>
    <cellStyle name="Eingabe 2 13" xfId="12946" hidden="1"/>
    <cellStyle name="Eingabe 2 13" xfId="12981" hidden="1"/>
    <cellStyle name="Eingabe 2 13" xfId="13086" hidden="1"/>
    <cellStyle name="Eingabe 2 13" xfId="13260" hidden="1"/>
    <cellStyle name="Eingabe 2 13" xfId="13290" hidden="1"/>
    <cellStyle name="Eingabe 2 13" xfId="13323" hidden="1"/>
    <cellStyle name="Eingabe 2 13" xfId="13358" hidden="1"/>
    <cellStyle name="Eingabe 2 13" xfId="13178" hidden="1"/>
    <cellStyle name="Eingabe 2 13" xfId="13407" hidden="1"/>
    <cellStyle name="Eingabe 2 13" xfId="13437" hidden="1"/>
    <cellStyle name="Eingabe 2 13" xfId="13470" hidden="1"/>
    <cellStyle name="Eingabe 2 13" xfId="13505" hidden="1"/>
    <cellStyle name="Eingabe 2 13" xfId="13076" hidden="1"/>
    <cellStyle name="Eingabe 2 13" xfId="13548" hidden="1"/>
    <cellStyle name="Eingabe 2 13" xfId="13578" hidden="1"/>
    <cellStyle name="Eingabe 2 13" xfId="13611" hidden="1"/>
    <cellStyle name="Eingabe 2 13" xfId="13646" hidden="1"/>
    <cellStyle name="Eingabe 2 13" xfId="13693" hidden="1"/>
    <cellStyle name="Eingabe 2 13" xfId="13765" hidden="1"/>
    <cellStyle name="Eingabe 2 13" xfId="13795" hidden="1"/>
    <cellStyle name="Eingabe 2 13" xfId="13828" hidden="1"/>
    <cellStyle name="Eingabe 2 13" xfId="13863" hidden="1"/>
    <cellStyle name="Eingabe 2 13" xfId="13925" hidden="1"/>
    <cellStyle name="Eingabe 2 13" xfId="14057" hidden="1"/>
    <cellStyle name="Eingabe 2 13" xfId="14087" hidden="1"/>
    <cellStyle name="Eingabe 2 13" xfId="14120" hidden="1"/>
    <cellStyle name="Eingabe 2 13" xfId="14155" hidden="1"/>
    <cellStyle name="Eingabe 2 13" xfId="13998" hidden="1"/>
    <cellStyle name="Eingabe 2 13" xfId="14199" hidden="1"/>
    <cellStyle name="Eingabe 2 13" xfId="14229" hidden="1"/>
    <cellStyle name="Eingabe 2 13" xfId="14262" hidden="1"/>
    <cellStyle name="Eingabe 2 13" xfId="14297" hidden="1"/>
    <cellStyle name="Eingabe 2 13" xfId="2575" hidden="1"/>
    <cellStyle name="Eingabe 2 13" xfId="14350" hidden="1"/>
    <cellStyle name="Eingabe 2 13" xfId="14380" hidden="1"/>
    <cellStyle name="Eingabe 2 13" xfId="14413" hidden="1"/>
    <cellStyle name="Eingabe 2 13" xfId="14448" hidden="1"/>
    <cellStyle name="Eingabe 2 13" xfId="14548" hidden="1"/>
    <cellStyle name="Eingabe 2 13" xfId="14722" hidden="1"/>
    <cellStyle name="Eingabe 2 13" xfId="14752" hidden="1"/>
    <cellStyle name="Eingabe 2 13" xfId="14785" hidden="1"/>
    <cellStyle name="Eingabe 2 13" xfId="14820" hidden="1"/>
    <cellStyle name="Eingabe 2 13" xfId="14640" hidden="1"/>
    <cellStyle name="Eingabe 2 13" xfId="14869" hidden="1"/>
    <cellStyle name="Eingabe 2 13" xfId="14899" hidden="1"/>
    <cellStyle name="Eingabe 2 13" xfId="14932" hidden="1"/>
    <cellStyle name="Eingabe 2 13" xfId="14967" hidden="1"/>
    <cellStyle name="Eingabe 2 13" xfId="14538" hidden="1"/>
    <cellStyle name="Eingabe 2 13" xfId="15010" hidden="1"/>
    <cellStyle name="Eingabe 2 13" xfId="15040" hidden="1"/>
    <cellStyle name="Eingabe 2 13" xfId="15073" hidden="1"/>
    <cellStyle name="Eingabe 2 13" xfId="15108" hidden="1"/>
    <cellStyle name="Eingabe 2 13" xfId="15155" hidden="1"/>
    <cellStyle name="Eingabe 2 13" xfId="15227" hidden="1"/>
    <cellStyle name="Eingabe 2 13" xfId="15257" hidden="1"/>
    <cellStyle name="Eingabe 2 13" xfId="15290" hidden="1"/>
    <cellStyle name="Eingabe 2 13" xfId="15325" hidden="1"/>
    <cellStyle name="Eingabe 2 13" xfId="15387" hidden="1"/>
    <cellStyle name="Eingabe 2 13" xfId="15519" hidden="1"/>
    <cellStyle name="Eingabe 2 13" xfId="15549" hidden="1"/>
    <cellStyle name="Eingabe 2 13" xfId="15582" hidden="1"/>
    <cellStyle name="Eingabe 2 13" xfId="15617" hidden="1"/>
    <cellStyle name="Eingabe 2 13" xfId="15460" hidden="1"/>
    <cellStyle name="Eingabe 2 13" xfId="15661" hidden="1"/>
    <cellStyle name="Eingabe 2 13" xfId="15691" hidden="1"/>
    <cellStyle name="Eingabe 2 13" xfId="15724" hidden="1"/>
    <cellStyle name="Eingabe 2 13" xfId="15759" hidden="1"/>
    <cellStyle name="Eingabe 2 13" xfId="4081" hidden="1"/>
    <cellStyle name="Eingabe 2 13" xfId="15812" hidden="1"/>
    <cellStyle name="Eingabe 2 13" xfId="15842" hidden="1"/>
    <cellStyle name="Eingabe 2 13" xfId="15875" hidden="1"/>
    <cellStyle name="Eingabe 2 13" xfId="15910" hidden="1"/>
    <cellStyle name="Eingabe 2 13" xfId="16004" hidden="1"/>
    <cellStyle name="Eingabe 2 13" xfId="16178" hidden="1"/>
    <cellStyle name="Eingabe 2 13" xfId="16208" hidden="1"/>
    <cellStyle name="Eingabe 2 13" xfId="16241" hidden="1"/>
    <cellStyle name="Eingabe 2 13" xfId="16276" hidden="1"/>
    <cellStyle name="Eingabe 2 13" xfId="16096" hidden="1"/>
    <cellStyle name="Eingabe 2 13" xfId="16325" hidden="1"/>
    <cellStyle name="Eingabe 2 13" xfId="16355" hidden="1"/>
    <cellStyle name="Eingabe 2 13" xfId="16388" hidden="1"/>
    <cellStyle name="Eingabe 2 13" xfId="16423" hidden="1"/>
    <cellStyle name="Eingabe 2 13" xfId="15994" hidden="1"/>
    <cellStyle name="Eingabe 2 13" xfId="16466" hidden="1"/>
    <cellStyle name="Eingabe 2 13" xfId="16496" hidden="1"/>
    <cellStyle name="Eingabe 2 13" xfId="16529" hidden="1"/>
    <cellStyle name="Eingabe 2 13" xfId="16564" hidden="1"/>
    <cellStyle name="Eingabe 2 13" xfId="16611" hidden="1"/>
    <cellStyle name="Eingabe 2 13" xfId="16683" hidden="1"/>
    <cellStyle name="Eingabe 2 13" xfId="16713" hidden="1"/>
    <cellStyle name="Eingabe 2 13" xfId="16746" hidden="1"/>
    <cellStyle name="Eingabe 2 13" xfId="16781" hidden="1"/>
    <cellStyle name="Eingabe 2 13" xfId="16843" hidden="1"/>
    <cellStyle name="Eingabe 2 13" xfId="16975" hidden="1"/>
    <cellStyle name="Eingabe 2 13" xfId="17005" hidden="1"/>
    <cellStyle name="Eingabe 2 13" xfId="17038" hidden="1"/>
    <cellStyle name="Eingabe 2 13" xfId="17073" hidden="1"/>
    <cellStyle name="Eingabe 2 13" xfId="16916" hidden="1"/>
    <cellStyle name="Eingabe 2 13" xfId="17117" hidden="1"/>
    <cellStyle name="Eingabe 2 13" xfId="17147" hidden="1"/>
    <cellStyle name="Eingabe 2 13" xfId="17180" hidden="1"/>
    <cellStyle name="Eingabe 2 13" xfId="17215" hidden="1"/>
    <cellStyle name="Eingabe 2 13" xfId="5585" hidden="1"/>
    <cellStyle name="Eingabe 2 13" xfId="17257" hidden="1"/>
    <cellStyle name="Eingabe 2 13" xfId="17287" hidden="1"/>
    <cellStyle name="Eingabe 2 13" xfId="17320" hidden="1"/>
    <cellStyle name="Eingabe 2 13" xfId="17355" hidden="1"/>
    <cellStyle name="Eingabe 2 13" xfId="17446" hidden="1"/>
    <cellStyle name="Eingabe 2 13" xfId="17620" hidden="1"/>
    <cellStyle name="Eingabe 2 13" xfId="17650" hidden="1"/>
    <cellStyle name="Eingabe 2 13" xfId="17683" hidden="1"/>
    <cellStyle name="Eingabe 2 13" xfId="17718" hidden="1"/>
    <cellStyle name="Eingabe 2 13" xfId="17538" hidden="1"/>
    <cellStyle name="Eingabe 2 13" xfId="17767" hidden="1"/>
    <cellStyle name="Eingabe 2 13" xfId="17797" hidden="1"/>
    <cellStyle name="Eingabe 2 13" xfId="17830" hidden="1"/>
    <cellStyle name="Eingabe 2 13" xfId="17865" hidden="1"/>
    <cellStyle name="Eingabe 2 13" xfId="17436" hidden="1"/>
    <cellStyle name="Eingabe 2 13" xfId="17908" hidden="1"/>
    <cellStyle name="Eingabe 2 13" xfId="17938" hidden="1"/>
    <cellStyle name="Eingabe 2 13" xfId="17971" hidden="1"/>
    <cellStyle name="Eingabe 2 13" xfId="18006" hidden="1"/>
    <cellStyle name="Eingabe 2 13" xfId="18053" hidden="1"/>
    <cellStyle name="Eingabe 2 13" xfId="18125" hidden="1"/>
    <cellStyle name="Eingabe 2 13" xfId="18155" hidden="1"/>
    <cellStyle name="Eingabe 2 13" xfId="18188" hidden="1"/>
    <cellStyle name="Eingabe 2 13" xfId="18223" hidden="1"/>
    <cellStyle name="Eingabe 2 13" xfId="18285" hidden="1"/>
    <cellStyle name="Eingabe 2 13" xfId="18417" hidden="1"/>
    <cellStyle name="Eingabe 2 13" xfId="18447" hidden="1"/>
    <cellStyle name="Eingabe 2 13" xfId="18480" hidden="1"/>
    <cellStyle name="Eingabe 2 13" xfId="18515" hidden="1"/>
    <cellStyle name="Eingabe 2 13" xfId="18358" hidden="1"/>
    <cellStyle name="Eingabe 2 13" xfId="18559" hidden="1"/>
    <cellStyle name="Eingabe 2 13" xfId="18589" hidden="1"/>
    <cellStyle name="Eingabe 2 13" xfId="18622" hidden="1"/>
    <cellStyle name="Eingabe 2 13" xfId="18657" hidden="1"/>
    <cellStyle name="Eingabe 2 13" xfId="18918" hidden="1"/>
    <cellStyle name="Eingabe 2 13" xfId="19057" hidden="1"/>
    <cellStyle name="Eingabe 2 13" xfId="19087" hidden="1"/>
    <cellStyle name="Eingabe 2 13" xfId="19120" hidden="1"/>
    <cellStyle name="Eingabe 2 13" xfId="19155" hidden="1"/>
    <cellStyle name="Eingabe 2 13" xfId="19253" hidden="1"/>
    <cellStyle name="Eingabe 2 13" xfId="19427" hidden="1"/>
    <cellStyle name="Eingabe 2 13" xfId="19457" hidden="1"/>
    <cellStyle name="Eingabe 2 13" xfId="19490" hidden="1"/>
    <cellStyle name="Eingabe 2 13" xfId="19525" hidden="1"/>
    <cellStyle name="Eingabe 2 13" xfId="19345" hidden="1"/>
    <cellStyle name="Eingabe 2 13" xfId="19574" hidden="1"/>
    <cellStyle name="Eingabe 2 13" xfId="19604" hidden="1"/>
    <cellStyle name="Eingabe 2 13" xfId="19637" hidden="1"/>
    <cellStyle name="Eingabe 2 13" xfId="19672" hidden="1"/>
    <cellStyle name="Eingabe 2 13" xfId="19243" hidden="1"/>
    <cellStyle name="Eingabe 2 13" xfId="19715" hidden="1"/>
    <cellStyle name="Eingabe 2 13" xfId="19745" hidden="1"/>
    <cellStyle name="Eingabe 2 13" xfId="19778" hidden="1"/>
    <cellStyle name="Eingabe 2 13" xfId="19813" hidden="1"/>
    <cellStyle name="Eingabe 2 13" xfId="19860" hidden="1"/>
    <cellStyle name="Eingabe 2 13" xfId="19932" hidden="1"/>
    <cellStyle name="Eingabe 2 13" xfId="19962" hidden="1"/>
    <cellStyle name="Eingabe 2 13" xfId="19995" hidden="1"/>
    <cellStyle name="Eingabe 2 13" xfId="20030" hidden="1"/>
    <cellStyle name="Eingabe 2 13" xfId="20092" hidden="1"/>
    <cellStyle name="Eingabe 2 13" xfId="20224" hidden="1"/>
    <cellStyle name="Eingabe 2 13" xfId="20254" hidden="1"/>
    <cellStyle name="Eingabe 2 13" xfId="20287" hidden="1"/>
    <cellStyle name="Eingabe 2 13" xfId="20322" hidden="1"/>
    <cellStyle name="Eingabe 2 13" xfId="20165" hidden="1"/>
    <cellStyle name="Eingabe 2 13" xfId="20366" hidden="1"/>
    <cellStyle name="Eingabe 2 13" xfId="20396" hidden="1"/>
    <cellStyle name="Eingabe 2 13" xfId="20429" hidden="1"/>
    <cellStyle name="Eingabe 2 13" xfId="20464" hidden="1"/>
    <cellStyle name="Eingabe 2 13" xfId="20511" hidden="1"/>
    <cellStyle name="Eingabe 2 13" xfId="20583" hidden="1"/>
    <cellStyle name="Eingabe 2 13" xfId="20613" hidden="1"/>
    <cellStyle name="Eingabe 2 13" xfId="20646" hidden="1"/>
    <cellStyle name="Eingabe 2 13" xfId="20681" hidden="1"/>
    <cellStyle name="Eingabe 2 13" xfId="20761" hidden="1"/>
    <cellStyle name="Eingabe 2 13" xfId="20974" hidden="1"/>
    <cellStyle name="Eingabe 2 13" xfId="21004" hidden="1"/>
    <cellStyle name="Eingabe 2 13" xfId="21037" hidden="1"/>
    <cellStyle name="Eingabe 2 13" xfId="21072" hidden="1"/>
    <cellStyle name="Eingabe 2 13" xfId="21151" hidden="1"/>
    <cellStyle name="Eingabe 2 13" xfId="21283" hidden="1"/>
    <cellStyle name="Eingabe 2 13" xfId="21313" hidden="1"/>
    <cellStyle name="Eingabe 2 13" xfId="21346" hidden="1"/>
    <cellStyle name="Eingabe 2 13" xfId="21381" hidden="1"/>
    <cellStyle name="Eingabe 2 13" xfId="21224" hidden="1"/>
    <cellStyle name="Eingabe 2 13" xfId="21427" hidden="1"/>
    <cellStyle name="Eingabe 2 13" xfId="21457" hidden="1"/>
    <cellStyle name="Eingabe 2 13" xfId="21490" hidden="1"/>
    <cellStyle name="Eingabe 2 13" xfId="21525" hidden="1"/>
    <cellStyle name="Eingabe 2 13" xfId="20872" hidden="1"/>
    <cellStyle name="Eingabe 2 13" xfId="21584" hidden="1"/>
    <cellStyle name="Eingabe 2 13" xfId="21614" hidden="1"/>
    <cellStyle name="Eingabe 2 13" xfId="21647" hidden="1"/>
    <cellStyle name="Eingabe 2 13" xfId="21682" hidden="1"/>
    <cellStyle name="Eingabe 2 13" xfId="21779" hidden="1"/>
    <cellStyle name="Eingabe 2 13" xfId="21954" hidden="1"/>
    <cellStyle name="Eingabe 2 13" xfId="21984" hidden="1"/>
    <cellStyle name="Eingabe 2 13" xfId="22017" hidden="1"/>
    <cellStyle name="Eingabe 2 13" xfId="22052" hidden="1"/>
    <cellStyle name="Eingabe 2 13" xfId="21871" hidden="1"/>
    <cellStyle name="Eingabe 2 13" xfId="22103" hidden="1"/>
    <cellStyle name="Eingabe 2 13" xfId="22133" hidden="1"/>
    <cellStyle name="Eingabe 2 13" xfId="22166" hidden="1"/>
    <cellStyle name="Eingabe 2 13" xfId="22201" hidden="1"/>
    <cellStyle name="Eingabe 2 13" xfId="21769" hidden="1"/>
    <cellStyle name="Eingabe 2 13" xfId="22246" hidden="1"/>
    <cellStyle name="Eingabe 2 13" xfId="22276" hidden="1"/>
    <cellStyle name="Eingabe 2 13" xfId="22309" hidden="1"/>
    <cellStyle name="Eingabe 2 13" xfId="22344" hidden="1"/>
    <cellStyle name="Eingabe 2 13" xfId="22393" hidden="1"/>
    <cellStyle name="Eingabe 2 13" xfId="22465" hidden="1"/>
    <cellStyle name="Eingabe 2 13" xfId="22495" hidden="1"/>
    <cellStyle name="Eingabe 2 13" xfId="22528" hidden="1"/>
    <cellStyle name="Eingabe 2 13" xfId="22563" hidden="1"/>
    <cellStyle name="Eingabe 2 13" xfId="22625" hidden="1"/>
    <cellStyle name="Eingabe 2 13" xfId="22757" hidden="1"/>
    <cellStyle name="Eingabe 2 13" xfId="22787" hidden="1"/>
    <cellStyle name="Eingabe 2 13" xfId="22820" hidden="1"/>
    <cellStyle name="Eingabe 2 13" xfId="22855" hidden="1"/>
    <cellStyle name="Eingabe 2 13" xfId="22698" hidden="1"/>
    <cellStyle name="Eingabe 2 13" xfId="22899" hidden="1"/>
    <cellStyle name="Eingabe 2 13" xfId="22929" hidden="1"/>
    <cellStyle name="Eingabe 2 13" xfId="22962" hidden="1"/>
    <cellStyle name="Eingabe 2 13" xfId="22997" hidden="1"/>
    <cellStyle name="Eingabe 2 13" xfId="20752" hidden="1"/>
    <cellStyle name="Eingabe 2 13" xfId="23039" hidden="1"/>
    <cellStyle name="Eingabe 2 13" xfId="23069" hidden="1"/>
    <cellStyle name="Eingabe 2 13" xfId="23102" hidden="1"/>
    <cellStyle name="Eingabe 2 13" xfId="23137" hidden="1"/>
    <cellStyle name="Eingabe 2 13" xfId="23232" hidden="1"/>
    <cellStyle name="Eingabe 2 13" xfId="23406" hidden="1"/>
    <cellStyle name="Eingabe 2 13" xfId="23436" hidden="1"/>
    <cellStyle name="Eingabe 2 13" xfId="23469" hidden="1"/>
    <cellStyle name="Eingabe 2 13" xfId="23504" hidden="1"/>
    <cellStyle name="Eingabe 2 13" xfId="23324" hidden="1"/>
    <cellStyle name="Eingabe 2 13" xfId="23555" hidden="1"/>
    <cellStyle name="Eingabe 2 13" xfId="23585" hidden="1"/>
    <cellStyle name="Eingabe 2 13" xfId="23618" hidden="1"/>
    <cellStyle name="Eingabe 2 13" xfId="23653" hidden="1"/>
    <cellStyle name="Eingabe 2 13" xfId="23222" hidden="1"/>
    <cellStyle name="Eingabe 2 13" xfId="23698" hidden="1"/>
    <cellStyle name="Eingabe 2 13" xfId="23728" hidden="1"/>
    <cellStyle name="Eingabe 2 13" xfId="23761" hidden="1"/>
    <cellStyle name="Eingabe 2 13" xfId="23796" hidden="1"/>
    <cellStyle name="Eingabe 2 13" xfId="23844" hidden="1"/>
    <cellStyle name="Eingabe 2 13" xfId="23916" hidden="1"/>
    <cellStyle name="Eingabe 2 13" xfId="23946" hidden="1"/>
    <cellStyle name="Eingabe 2 13" xfId="23979" hidden="1"/>
    <cellStyle name="Eingabe 2 13" xfId="24014" hidden="1"/>
    <cellStyle name="Eingabe 2 13" xfId="24076" hidden="1"/>
    <cellStyle name="Eingabe 2 13" xfId="24208" hidden="1"/>
    <cellStyle name="Eingabe 2 13" xfId="24238" hidden="1"/>
    <cellStyle name="Eingabe 2 13" xfId="24271" hidden="1"/>
    <cellStyle name="Eingabe 2 13" xfId="24306" hidden="1"/>
    <cellStyle name="Eingabe 2 13" xfId="24149" hidden="1"/>
    <cellStyle name="Eingabe 2 13" xfId="24350" hidden="1"/>
    <cellStyle name="Eingabe 2 13" xfId="24380" hidden="1"/>
    <cellStyle name="Eingabe 2 13" xfId="24413" hidden="1"/>
    <cellStyle name="Eingabe 2 13" xfId="24448" hidden="1"/>
    <cellStyle name="Eingabe 2 13" xfId="20852" hidden="1"/>
    <cellStyle name="Eingabe 2 13" xfId="24490" hidden="1"/>
    <cellStyle name="Eingabe 2 13" xfId="24520" hidden="1"/>
    <cellStyle name="Eingabe 2 13" xfId="24553" hidden="1"/>
    <cellStyle name="Eingabe 2 13" xfId="24588" hidden="1"/>
    <cellStyle name="Eingabe 2 13" xfId="24679" hidden="1"/>
    <cellStyle name="Eingabe 2 13" xfId="24853" hidden="1"/>
    <cellStyle name="Eingabe 2 13" xfId="24883" hidden="1"/>
    <cellStyle name="Eingabe 2 13" xfId="24916" hidden="1"/>
    <cellStyle name="Eingabe 2 13" xfId="24951" hidden="1"/>
    <cellStyle name="Eingabe 2 13" xfId="24771" hidden="1"/>
    <cellStyle name="Eingabe 2 13" xfId="25000" hidden="1"/>
    <cellStyle name="Eingabe 2 13" xfId="25030" hidden="1"/>
    <cellStyle name="Eingabe 2 13" xfId="25063" hidden="1"/>
    <cellStyle name="Eingabe 2 13" xfId="25098" hidden="1"/>
    <cellStyle name="Eingabe 2 13" xfId="24669" hidden="1"/>
    <cellStyle name="Eingabe 2 13" xfId="25141" hidden="1"/>
    <cellStyle name="Eingabe 2 13" xfId="25171" hidden="1"/>
    <cellStyle name="Eingabe 2 13" xfId="25204" hidden="1"/>
    <cellStyle name="Eingabe 2 13" xfId="25239" hidden="1"/>
    <cellStyle name="Eingabe 2 13" xfId="25286" hidden="1"/>
    <cellStyle name="Eingabe 2 13" xfId="25358" hidden="1"/>
    <cellStyle name="Eingabe 2 13" xfId="25388" hidden="1"/>
    <cellStyle name="Eingabe 2 13" xfId="25421" hidden="1"/>
    <cellStyle name="Eingabe 2 13" xfId="25456" hidden="1"/>
    <cellStyle name="Eingabe 2 13" xfId="25518" hidden="1"/>
    <cellStyle name="Eingabe 2 13" xfId="25650" hidden="1"/>
    <cellStyle name="Eingabe 2 13" xfId="25680" hidden="1"/>
    <cellStyle name="Eingabe 2 13" xfId="25713" hidden="1"/>
    <cellStyle name="Eingabe 2 13" xfId="25748" hidden="1"/>
    <cellStyle name="Eingabe 2 13" xfId="25591" hidden="1"/>
    <cellStyle name="Eingabe 2 13" xfId="25792" hidden="1"/>
    <cellStyle name="Eingabe 2 13" xfId="25822" hidden="1"/>
    <cellStyle name="Eingabe 2 13" xfId="25855" hidden="1"/>
    <cellStyle name="Eingabe 2 13" xfId="25890" hidden="1"/>
    <cellStyle name="Eingabe 2 13" xfId="25939" hidden="1"/>
    <cellStyle name="Eingabe 2 13" xfId="26085" hidden="1"/>
    <cellStyle name="Eingabe 2 13" xfId="26115" hidden="1"/>
    <cellStyle name="Eingabe 2 13" xfId="26148" hidden="1"/>
    <cellStyle name="Eingabe 2 13" xfId="26183" hidden="1"/>
    <cellStyle name="Eingabe 2 13" xfId="26275" hidden="1"/>
    <cellStyle name="Eingabe 2 13" xfId="26449" hidden="1"/>
    <cellStyle name="Eingabe 2 13" xfId="26479" hidden="1"/>
    <cellStyle name="Eingabe 2 13" xfId="26512" hidden="1"/>
    <cellStyle name="Eingabe 2 13" xfId="26547" hidden="1"/>
    <cellStyle name="Eingabe 2 13" xfId="26367" hidden="1"/>
    <cellStyle name="Eingabe 2 13" xfId="26596" hidden="1"/>
    <cellStyle name="Eingabe 2 13" xfId="26626" hidden="1"/>
    <cellStyle name="Eingabe 2 13" xfId="26659" hidden="1"/>
    <cellStyle name="Eingabe 2 13" xfId="26694" hidden="1"/>
    <cellStyle name="Eingabe 2 13" xfId="26265" hidden="1"/>
    <cellStyle name="Eingabe 2 13" xfId="26737" hidden="1"/>
    <cellStyle name="Eingabe 2 13" xfId="26767" hidden="1"/>
    <cellStyle name="Eingabe 2 13" xfId="26800" hidden="1"/>
    <cellStyle name="Eingabe 2 13" xfId="26835" hidden="1"/>
    <cellStyle name="Eingabe 2 13" xfId="26882" hidden="1"/>
    <cellStyle name="Eingabe 2 13" xfId="26954" hidden="1"/>
    <cellStyle name="Eingabe 2 13" xfId="26984" hidden="1"/>
    <cellStyle name="Eingabe 2 13" xfId="27017" hidden="1"/>
    <cellStyle name="Eingabe 2 13" xfId="27052" hidden="1"/>
    <cellStyle name="Eingabe 2 13" xfId="27114" hidden="1"/>
    <cellStyle name="Eingabe 2 13" xfId="27246" hidden="1"/>
    <cellStyle name="Eingabe 2 13" xfId="27276" hidden="1"/>
    <cellStyle name="Eingabe 2 13" xfId="27309" hidden="1"/>
    <cellStyle name="Eingabe 2 13" xfId="27344" hidden="1"/>
    <cellStyle name="Eingabe 2 13" xfId="27187" hidden="1"/>
    <cellStyle name="Eingabe 2 13" xfId="27388" hidden="1"/>
    <cellStyle name="Eingabe 2 13" xfId="27418" hidden="1"/>
    <cellStyle name="Eingabe 2 13" xfId="27451" hidden="1"/>
    <cellStyle name="Eingabe 2 13" xfId="27486" hidden="1"/>
    <cellStyle name="Eingabe 2 13" xfId="26015" hidden="1"/>
    <cellStyle name="Eingabe 2 13" xfId="27528" hidden="1"/>
    <cellStyle name="Eingabe 2 13" xfId="27558" hidden="1"/>
    <cellStyle name="Eingabe 2 13" xfId="27591" hidden="1"/>
    <cellStyle name="Eingabe 2 13" xfId="27626" hidden="1"/>
    <cellStyle name="Eingabe 2 13" xfId="27717" hidden="1"/>
    <cellStyle name="Eingabe 2 13" xfId="27891" hidden="1"/>
    <cellStyle name="Eingabe 2 13" xfId="27921" hidden="1"/>
    <cellStyle name="Eingabe 2 13" xfId="27954" hidden="1"/>
    <cellStyle name="Eingabe 2 13" xfId="27989" hidden="1"/>
    <cellStyle name="Eingabe 2 13" xfId="27809" hidden="1"/>
    <cellStyle name="Eingabe 2 13" xfId="28038" hidden="1"/>
    <cellStyle name="Eingabe 2 13" xfId="28068" hidden="1"/>
    <cellStyle name="Eingabe 2 13" xfId="28101" hidden="1"/>
    <cellStyle name="Eingabe 2 13" xfId="28136" hidden="1"/>
    <cellStyle name="Eingabe 2 13" xfId="27707" hidden="1"/>
    <cellStyle name="Eingabe 2 13" xfId="28179" hidden="1"/>
    <cellStyle name="Eingabe 2 13" xfId="28209" hidden="1"/>
    <cellStyle name="Eingabe 2 13" xfId="28242" hidden="1"/>
    <cellStyle name="Eingabe 2 13" xfId="28277" hidden="1"/>
    <cellStyle name="Eingabe 2 13" xfId="28324" hidden="1"/>
    <cellStyle name="Eingabe 2 13" xfId="28396" hidden="1"/>
    <cellStyle name="Eingabe 2 13" xfId="28426" hidden="1"/>
    <cellStyle name="Eingabe 2 13" xfId="28459" hidden="1"/>
    <cellStyle name="Eingabe 2 13" xfId="28494" hidden="1"/>
    <cellStyle name="Eingabe 2 13" xfId="28556" hidden="1"/>
    <cellStyle name="Eingabe 2 13" xfId="28688" hidden="1"/>
    <cellStyle name="Eingabe 2 13" xfId="28718" hidden="1"/>
    <cellStyle name="Eingabe 2 13" xfId="28751" hidden="1"/>
    <cellStyle name="Eingabe 2 13" xfId="28786" hidden="1"/>
    <cellStyle name="Eingabe 2 13" xfId="28629" hidden="1"/>
    <cellStyle name="Eingabe 2 13" xfId="28830" hidden="1"/>
    <cellStyle name="Eingabe 2 13" xfId="28860" hidden="1"/>
    <cellStyle name="Eingabe 2 13" xfId="28893" hidden="1"/>
    <cellStyle name="Eingabe 2 13" xfId="28928" hidden="1"/>
    <cellStyle name="Eingabe 2 13" xfId="28976" hidden="1"/>
    <cellStyle name="Eingabe 2 13" xfId="29048" hidden="1"/>
    <cellStyle name="Eingabe 2 13" xfId="29078" hidden="1"/>
    <cellStyle name="Eingabe 2 13" xfId="29111" hidden="1"/>
    <cellStyle name="Eingabe 2 13" xfId="29146" hidden="1"/>
    <cellStyle name="Eingabe 2 13" xfId="29237" hidden="1"/>
    <cellStyle name="Eingabe 2 13" xfId="29411" hidden="1"/>
    <cellStyle name="Eingabe 2 13" xfId="29441" hidden="1"/>
    <cellStyle name="Eingabe 2 13" xfId="29474" hidden="1"/>
    <cellStyle name="Eingabe 2 13" xfId="29509" hidden="1"/>
    <cellStyle name="Eingabe 2 13" xfId="29329" hidden="1"/>
    <cellStyle name="Eingabe 2 13" xfId="29558" hidden="1"/>
    <cellStyle name="Eingabe 2 13" xfId="29588" hidden="1"/>
    <cellStyle name="Eingabe 2 13" xfId="29621" hidden="1"/>
    <cellStyle name="Eingabe 2 13" xfId="29656" hidden="1"/>
    <cellStyle name="Eingabe 2 13" xfId="29227" hidden="1"/>
    <cellStyle name="Eingabe 2 13" xfId="29699" hidden="1"/>
    <cellStyle name="Eingabe 2 13" xfId="29729" hidden="1"/>
    <cellStyle name="Eingabe 2 13" xfId="29762" hidden="1"/>
    <cellStyle name="Eingabe 2 13" xfId="29797" hidden="1"/>
    <cellStyle name="Eingabe 2 13" xfId="29844" hidden="1"/>
    <cellStyle name="Eingabe 2 13" xfId="29916" hidden="1"/>
    <cellStyle name="Eingabe 2 13" xfId="29946" hidden="1"/>
    <cellStyle name="Eingabe 2 13" xfId="29979" hidden="1"/>
    <cellStyle name="Eingabe 2 13" xfId="30014" hidden="1"/>
    <cellStyle name="Eingabe 2 13" xfId="30076" hidden="1"/>
    <cellStyle name="Eingabe 2 13" xfId="30208" hidden="1"/>
    <cellStyle name="Eingabe 2 13" xfId="30238" hidden="1"/>
    <cellStyle name="Eingabe 2 13" xfId="30271" hidden="1"/>
    <cellStyle name="Eingabe 2 13" xfId="30306" hidden="1"/>
    <cellStyle name="Eingabe 2 13" xfId="30149" hidden="1"/>
    <cellStyle name="Eingabe 2 13" xfId="30350" hidden="1"/>
    <cellStyle name="Eingabe 2 13" xfId="30380" hidden="1"/>
    <cellStyle name="Eingabe 2 13" xfId="30413" hidden="1"/>
    <cellStyle name="Eingabe 2 13" xfId="30448" hidden="1"/>
    <cellStyle name="Eingabe 2 13" xfId="30495" hidden="1"/>
    <cellStyle name="Eingabe 2 13" xfId="30567" hidden="1"/>
    <cellStyle name="Eingabe 2 13" xfId="30597" hidden="1"/>
    <cellStyle name="Eingabe 2 13" xfId="30630" hidden="1"/>
    <cellStyle name="Eingabe 2 13" xfId="30665" hidden="1"/>
    <cellStyle name="Eingabe 2 13" xfId="30745" hidden="1"/>
    <cellStyle name="Eingabe 2 13" xfId="30958" hidden="1"/>
    <cellStyle name="Eingabe 2 13" xfId="30988" hidden="1"/>
    <cellStyle name="Eingabe 2 13" xfId="31021" hidden="1"/>
    <cellStyle name="Eingabe 2 13" xfId="31056" hidden="1"/>
    <cellStyle name="Eingabe 2 13" xfId="31135" hidden="1"/>
    <cellStyle name="Eingabe 2 13" xfId="31267" hidden="1"/>
    <cellStyle name="Eingabe 2 13" xfId="31297" hidden="1"/>
    <cellStyle name="Eingabe 2 13" xfId="31330" hidden="1"/>
    <cellStyle name="Eingabe 2 13" xfId="31365" hidden="1"/>
    <cellStyle name="Eingabe 2 13" xfId="31208" hidden="1"/>
    <cellStyle name="Eingabe 2 13" xfId="31411" hidden="1"/>
    <cellStyle name="Eingabe 2 13" xfId="31441" hidden="1"/>
    <cellStyle name="Eingabe 2 13" xfId="31474" hidden="1"/>
    <cellStyle name="Eingabe 2 13" xfId="31509" hidden="1"/>
    <cellStyle name="Eingabe 2 13" xfId="30856" hidden="1"/>
    <cellStyle name="Eingabe 2 13" xfId="31568" hidden="1"/>
    <cellStyle name="Eingabe 2 13" xfId="31598" hidden="1"/>
    <cellStyle name="Eingabe 2 13" xfId="31631" hidden="1"/>
    <cellStyle name="Eingabe 2 13" xfId="31666" hidden="1"/>
    <cellStyle name="Eingabe 2 13" xfId="31763" hidden="1"/>
    <cellStyle name="Eingabe 2 13" xfId="31938" hidden="1"/>
    <cellStyle name="Eingabe 2 13" xfId="31968" hidden="1"/>
    <cellStyle name="Eingabe 2 13" xfId="32001" hidden="1"/>
    <cellStyle name="Eingabe 2 13" xfId="32036" hidden="1"/>
    <cellStyle name="Eingabe 2 13" xfId="31855" hidden="1"/>
    <cellStyle name="Eingabe 2 13" xfId="32087" hidden="1"/>
    <cellStyle name="Eingabe 2 13" xfId="32117" hidden="1"/>
    <cellStyle name="Eingabe 2 13" xfId="32150" hidden="1"/>
    <cellStyle name="Eingabe 2 13" xfId="32185" hidden="1"/>
    <cellStyle name="Eingabe 2 13" xfId="31753" hidden="1"/>
    <cellStyle name="Eingabe 2 13" xfId="32230" hidden="1"/>
    <cellStyle name="Eingabe 2 13" xfId="32260" hidden="1"/>
    <cellStyle name="Eingabe 2 13" xfId="32293" hidden="1"/>
    <cellStyle name="Eingabe 2 13" xfId="32328" hidden="1"/>
    <cellStyle name="Eingabe 2 13" xfId="32377" hidden="1"/>
    <cellStyle name="Eingabe 2 13" xfId="32449" hidden="1"/>
    <cellStyle name="Eingabe 2 13" xfId="32479" hidden="1"/>
    <cellStyle name="Eingabe 2 13" xfId="32512" hidden="1"/>
    <cellStyle name="Eingabe 2 13" xfId="32547" hidden="1"/>
    <cellStyle name="Eingabe 2 13" xfId="32609" hidden="1"/>
    <cellStyle name="Eingabe 2 13" xfId="32741" hidden="1"/>
    <cellStyle name="Eingabe 2 13" xfId="32771" hidden="1"/>
    <cellStyle name="Eingabe 2 13" xfId="32804" hidden="1"/>
    <cellStyle name="Eingabe 2 13" xfId="32839" hidden="1"/>
    <cellStyle name="Eingabe 2 13" xfId="32682" hidden="1"/>
    <cellStyle name="Eingabe 2 13" xfId="32883" hidden="1"/>
    <cellStyle name="Eingabe 2 13" xfId="32913" hidden="1"/>
    <cellStyle name="Eingabe 2 13" xfId="32946" hidden="1"/>
    <cellStyle name="Eingabe 2 13" xfId="32981" hidden="1"/>
    <cellStyle name="Eingabe 2 13" xfId="30736" hidden="1"/>
    <cellStyle name="Eingabe 2 13" xfId="33023" hidden="1"/>
    <cellStyle name="Eingabe 2 13" xfId="33053" hidden="1"/>
    <cellStyle name="Eingabe 2 13" xfId="33086" hidden="1"/>
    <cellStyle name="Eingabe 2 13" xfId="33121" hidden="1"/>
    <cellStyle name="Eingabe 2 13" xfId="33215" hidden="1"/>
    <cellStyle name="Eingabe 2 13" xfId="33389" hidden="1"/>
    <cellStyle name="Eingabe 2 13" xfId="33419" hidden="1"/>
    <cellStyle name="Eingabe 2 13" xfId="33452" hidden="1"/>
    <cellStyle name="Eingabe 2 13" xfId="33487" hidden="1"/>
    <cellStyle name="Eingabe 2 13" xfId="33307" hidden="1"/>
    <cellStyle name="Eingabe 2 13" xfId="33538" hidden="1"/>
    <cellStyle name="Eingabe 2 13" xfId="33568" hidden="1"/>
    <cellStyle name="Eingabe 2 13" xfId="33601" hidden="1"/>
    <cellStyle name="Eingabe 2 13" xfId="33636" hidden="1"/>
    <cellStyle name="Eingabe 2 13" xfId="33205" hidden="1"/>
    <cellStyle name="Eingabe 2 13" xfId="33681" hidden="1"/>
    <cellStyle name="Eingabe 2 13" xfId="33711" hidden="1"/>
    <cellStyle name="Eingabe 2 13" xfId="33744" hidden="1"/>
    <cellStyle name="Eingabe 2 13" xfId="33779" hidden="1"/>
    <cellStyle name="Eingabe 2 13" xfId="33827" hidden="1"/>
    <cellStyle name="Eingabe 2 13" xfId="33899" hidden="1"/>
    <cellStyle name="Eingabe 2 13" xfId="33929" hidden="1"/>
    <cellStyle name="Eingabe 2 13" xfId="33962" hidden="1"/>
    <cellStyle name="Eingabe 2 13" xfId="33997" hidden="1"/>
    <cellStyle name="Eingabe 2 13" xfId="34059" hidden="1"/>
    <cellStyle name="Eingabe 2 13" xfId="34191" hidden="1"/>
    <cellStyle name="Eingabe 2 13" xfId="34221" hidden="1"/>
    <cellStyle name="Eingabe 2 13" xfId="34254" hidden="1"/>
    <cellStyle name="Eingabe 2 13" xfId="34289" hidden="1"/>
    <cellStyle name="Eingabe 2 13" xfId="34132" hidden="1"/>
    <cellStyle name="Eingabe 2 13" xfId="34333" hidden="1"/>
    <cellStyle name="Eingabe 2 13" xfId="34363" hidden="1"/>
    <cellStyle name="Eingabe 2 13" xfId="34396" hidden="1"/>
    <cellStyle name="Eingabe 2 13" xfId="34431" hidden="1"/>
    <cellStyle name="Eingabe 2 13" xfId="30836" hidden="1"/>
    <cellStyle name="Eingabe 2 13" xfId="34473" hidden="1"/>
    <cellStyle name="Eingabe 2 13" xfId="34503" hidden="1"/>
    <cellStyle name="Eingabe 2 13" xfId="34536" hidden="1"/>
    <cellStyle name="Eingabe 2 13" xfId="34571" hidden="1"/>
    <cellStyle name="Eingabe 2 13" xfId="34662" hidden="1"/>
    <cellStyle name="Eingabe 2 13" xfId="34836" hidden="1"/>
    <cellStyle name="Eingabe 2 13" xfId="34866" hidden="1"/>
    <cellStyle name="Eingabe 2 13" xfId="34899" hidden="1"/>
    <cellStyle name="Eingabe 2 13" xfId="34934" hidden="1"/>
    <cellStyle name="Eingabe 2 13" xfId="34754" hidden="1"/>
    <cellStyle name="Eingabe 2 13" xfId="34983" hidden="1"/>
    <cellStyle name="Eingabe 2 13" xfId="35013" hidden="1"/>
    <cellStyle name="Eingabe 2 13" xfId="35046" hidden="1"/>
    <cellStyle name="Eingabe 2 13" xfId="35081" hidden="1"/>
    <cellStyle name="Eingabe 2 13" xfId="34652" hidden="1"/>
    <cellStyle name="Eingabe 2 13" xfId="35124" hidden="1"/>
    <cellStyle name="Eingabe 2 13" xfId="35154" hidden="1"/>
    <cellStyle name="Eingabe 2 13" xfId="35187" hidden="1"/>
    <cellStyle name="Eingabe 2 13" xfId="35222" hidden="1"/>
    <cellStyle name="Eingabe 2 13" xfId="35269" hidden="1"/>
    <cellStyle name="Eingabe 2 13" xfId="35341" hidden="1"/>
    <cellStyle name="Eingabe 2 13" xfId="35371" hidden="1"/>
    <cellStyle name="Eingabe 2 13" xfId="35404" hidden="1"/>
    <cellStyle name="Eingabe 2 13" xfId="35439" hidden="1"/>
    <cellStyle name="Eingabe 2 13" xfId="35501" hidden="1"/>
    <cellStyle name="Eingabe 2 13" xfId="35633" hidden="1"/>
    <cellStyle name="Eingabe 2 13" xfId="35663" hidden="1"/>
    <cellStyle name="Eingabe 2 13" xfId="35696" hidden="1"/>
    <cellStyle name="Eingabe 2 13" xfId="35731" hidden="1"/>
    <cellStyle name="Eingabe 2 13" xfId="35574" hidden="1"/>
    <cellStyle name="Eingabe 2 13" xfId="35775" hidden="1"/>
    <cellStyle name="Eingabe 2 13" xfId="35805" hidden="1"/>
    <cellStyle name="Eingabe 2 13" xfId="35838" hidden="1"/>
    <cellStyle name="Eingabe 2 13" xfId="35873" hidden="1"/>
    <cellStyle name="Eingabe 2 13" xfId="35922" hidden="1"/>
    <cellStyle name="Eingabe 2 13" xfId="36068" hidden="1"/>
    <cellStyle name="Eingabe 2 13" xfId="36098" hidden="1"/>
    <cellStyle name="Eingabe 2 13" xfId="36131" hidden="1"/>
    <cellStyle name="Eingabe 2 13" xfId="36166" hidden="1"/>
    <cellStyle name="Eingabe 2 13" xfId="36258" hidden="1"/>
    <cellStyle name="Eingabe 2 13" xfId="36432" hidden="1"/>
    <cellStyle name="Eingabe 2 13" xfId="36462" hidden="1"/>
    <cellStyle name="Eingabe 2 13" xfId="36495" hidden="1"/>
    <cellStyle name="Eingabe 2 13" xfId="36530" hidden="1"/>
    <cellStyle name="Eingabe 2 13" xfId="36350" hidden="1"/>
    <cellStyle name="Eingabe 2 13" xfId="36579" hidden="1"/>
    <cellStyle name="Eingabe 2 13" xfId="36609" hidden="1"/>
    <cellStyle name="Eingabe 2 13" xfId="36642" hidden="1"/>
    <cellStyle name="Eingabe 2 13" xfId="36677" hidden="1"/>
    <cellStyle name="Eingabe 2 13" xfId="36248" hidden="1"/>
    <cellStyle name="Eingabe 2 13" xfId="36720" hidden="1"/>
    <cellStyle name="Eingabe 2 13" xfId="36750" hidden="1"/>
    <cellStyle name="Eingabe 2 13" xfId="36783" hidden="1"/>
    <cellStyle name="Eingabe 2 13" xfId="36818" hidden="1"/>
    <cellStyle name="Eingabe 2 13" xfId="36865" hidden="1"/>
    <cellStyle name="Eingabe 2 13" xfId="36937" hidden="1"/>
    <cellStyle name="Eingabe 2 13" xfId="36967" hidden="1"/>
    <cellStyle name="Eingabe 2 13" xfId="37000" hidden="1"/>
    <cellStyle name="Eingabe 2 13" xfId="37035" hidden="1"/>
    <cellStyle name="Eingabe 2 13" xfId="37097" hidden="1"/>
    <cellStyle name="Eingabe 2 13" xfId="37229" hidden="1"/>
    <cellStyle name="Eingabe 2 13" xfId="37259" hidden="1"/>
    <cellStyle name="Eingabe 2 13" xfId="37292" hidden="1"/>
    <cellStyle name="Eingabe 2 13" xfId="37327" hidden="1"/>
    <cellStyle name="Eingabe 2 13" xfId="37170" hidden="1"/>
    <cellStyle name="Eingabe 2 13" xfId="37371" hidden="1"/>
    <cellStyle name="Eingabe 2 13" xfId="37401" hidden="1"/>
    <cellStyle name="Eingabe 2 13" xfId="37434" hidden="1"/>
    <cellStyle name="Eingabe 2 13" xfId="37469" hidden="1"/>
    <cellStyle name="Eingabe 2 13" xfId="35998" hidden="1"/>
    <cellStyle name="Eingabe 2 13" xfId="37511" hidden="1"/>
    <cellStyle name="Eingabe 2 13" xfId="37541" hidden="1"/>
    <cellStyle name="Eingabe 2 13" xfId="37574" hidden="1"/>
    <cellStyle name="Eingabe 2 13" xfId="37609" hidden="1"/>
    <cellStyle name="Eingabe 2 13" xfId="37700" hidden="1"/>
    <cellStyle name="Eingabe 2 13" xfId="37874" hidden="1"/>
    <cellStyle name="Eingabe 2 13" xfId="37904" hidden="1"/>
    <cellStyle name="Eingabe 2 13" xfId="37937" hidden="1"/>
    <cellStyle name="Eingabe 2 13" xfId="37972" hidden="1"/>
    <cellStyle name="Eingabe 2 13" xfId="37792" hidden="1"/>
    <cellStyle name="Eingabe 2 13" xfId="38021" hidden="1"/>
    <cellStyle name="Eingabe 2 13" xfId="38051" hidden="1"/>
    <cellStyle name="Eingabe 2 13" xfId="38084" hidden="1"/>
    <cellStyle name="Eingabe 2 13" xfId="38119" hidden="1"/>
    <cellStyle name="Eingabe 2 13" xfId="37690" hidden="1"/>
    <cellStyle name="Eingabe 2 13" xfId="38162" hidden="1"/>
    <cellStyle name="Eingabe 2 13" xfId="38192" hidden="1"/>
    <cellStyle name="Eingabe 2 13" xfId="38225" hidden="1"/>
    <cellStyle name="Eingabe 2 13" xfId="38260" hidden="1"/>
    <cellStyle name="Eingabe 2 13" xfId="38307" hidden="1"/>
    <cellStyle name="Eingabe 2 13" xfId="38379" hidden="1"/>
    <cellStyle name="Eingabe 2 13" xfId="38409" hidden="1"/>
    <cellStyle name="Eingabe 2 13" xfId="38442" hidden="1"/>
    <cellStyle name="Eingabe 2 13" xfId="38477" hidden="1"/>
    <cellStyle name="Eingabe 2 13" xfId="38539" hidden="1"/>
    <cellStyle name="Eingabe 2 13" xfId="38671" hidden="1"/>
    <cellStyle name="Eingabe 2 13" xfId="38701" hidden="1"/>
    <cellStyle name="Eingabe 2 13" xfId="38734" hidden="1"/>
    <cellStyle name="Eingabe 2 13" xfId="38769" hidden="1"/>
    <cellStyle name="Eingabe 2 13" xfId="38612" hidden="1"/>
    <cellStyle name="Eingabe 2 13" xfId="38813" hidden="1"/>
    <cellStyle name="Eingabe 2 13" xfId="38843" hidden="1"/>
    <cellStyle name="Eingabe 2 13" xfId="38876" hidden="1"/>
    <cellStyle name="Eingabe 2 13" xfId="38911" hidden="1"/>
    <cellStyle name="Eingabe 2 13" xfId="38965" hidden="1"/>
    <cellStyle name="Eingabe 2 13" xfId="39051" hidden="1"/>
    <cellStyle name="Eingabe 2 13" xfId="39081" hidden="1"/>
    <cellStyle name="Eingabe 2 13" xfId="39114" hidden="1"/>
    <cellStyle name="Eingabe 2 13" xfId="39149" hidden="1"/>
    <cellStyle name="Eingabe 2 13" xfId="39240" hidden="1"/>
    <cellStyle name="Eingabe 2 13" xfId="39414" hidden="1"/>
    <cellStyle name="Eingabe 2 13" xfId="39444" hidden="1"/>
    <cellStyle name="Eingabe 2 13" xfId="39477" hidden="1"/>
    <cellStyle name="Eingabe 2 13" xfId="39512" hidden="1"/>
    <cellStyle name="Eingabe 2 13" xfId="39332" hidden="1"/>
    <cellStyle name="Eingabe 2 13" xfId="39561" hidden="1"/>
    <cellStyle name="Eingabe 2 13" xfId="39591" hidden="1"/>
    <cellStyle name="Eingabe 2 13" xfId="39624" hidden="1"/>
    <cellStyle name="Eingabe 2 13" xfId="39659" hidden="1"/>
    <cellStyle name="Eingabe 2 13" xfId="39230" hidden="1"/>
    <cellStyle name="Eingabe 2 13" xfId="39702" hidden="1"/>
    <cellStyle name="Eingabe 2 13" xfId="39732" hidden="1"/>
    <cellStyle name="Eingabe 2 13" xfId="39765" hidden="1"/>
    <cellStyle name="Eingabe 2 13" xfId="39800" hidden="1"/>
    <cellStyle name="Eingabe 2 13" xfId="39847" hidden="1"/>
    <cellStyle name="Eingabe 2 13" xfId="39919" hidden="1"/>
    <cellStyle name="Eingabe 2 13" xfId="39949" hidden="1"/>
    <cellStyle name="Eingabe 2 13" xfId="39982" hidden="1"/>
    <cellStyle name="Eingabe 2 13" xfId="40017" hidden="1"/>
    <cellStyle name="Eingabe 2 13" xfId="40079" hidden="1"/>
    <cellStyle name="Eingabe 2 13" xfId="40211" hidden="1"/>
    <cellStyle name="Eingabe 2 13" xfId="40241" hidden="1"/>
    <cellStyle name="Eingabe 2 13" xfId="40274" hidden="1"/>
    <cellStyle name="Eingabe 2 13" xfId="40309" hidden="1"/>
    <cellStyle name="Eingabe 2 13" xfId="40152" hidden="1"/>
    <cellStyle name="Eingabe 2 13" xfId="40353" hidden="1"/>
    <cellStyle name="Eingabe 2 13" xfId="40383" hidden="1"/>
    <cellStyle name="Eingabe 2 13" xfId="40416" hidden="1"/>
    <cellStyle name="Eingabe 2 13" xfId="40451" hidden="1"/>
    <cellStyle name="Eingabe 2 13" xfId="40498" hidden="1"/>
    <cellStyle name="Eingabe 2 13" xfId="40570" hidden="1"/>
    <cellStyle name="Eingabe 2 13" xfId="40600" hidden="1"/>
    <cellStyle name="Eingabe 2 13" xfId="40633" hidden="1"/>
    <cellStyle name="Eingabe 2 13" xfId="40668" hidden="1"/>
    <cellStyle name="Eingabe 2 13" xfId="40748" hidden="1"/>
    <cellStyle name="Eingabe 2 13" xfId="40961" hidden="1"/>
    <cellStyle name="Eingabe 2 13" xfId="40991" hidden="1"/>
    <cellStyle name="Eingabe 2 13" xfId="41024" hidden="1"/>
    <cellStyle name="Eingabe 2 13" xfId="41059" hidden="1"/>
    <cellStyle name="Eingabe 2 13" xfId="41138" hidden="1"/>
    <cellStyle name="Eingabe 2 13" xfId="41270" hidden="1"/>
    <cellStyle name="Eingabe 2 13" xfId="41300" hidden="1"/>
    <cellStyle name="Eingabe 2 13" xfId="41333" hidden="1"/>
    <cellStyle name="Eingabe 2 13" xfId="41368" hidden="1"/>
    <cellStyle name="Eingabe 2 13" xfId="41211" hidden="1"/>
    <cellStyle name="Eingabe 2 13" xfId="41414" hidden="1"/>
    <cellStyle name="Eingabe 2 13" xfId="41444" hidden="1"/>
    <cellStyle name="Eingabe 2 13" xfId="41477" hidden="1"/>
    <cellStyle name="Eingabe 2 13" xfId="41512" hidden="1"/>
    <cellStyle name="Eingabe 2 13" xfId="40859" hidden="1"/>
    <cellStyle name="Eingabe 2 13" xfId="41571" hidden="1"/>
    <cellStyle name="Eingabe 2 13" xfId="41601" hidden="1"/>
    <cellStyle name="Eingabe 2 13" xfId="41634" hidden="1"/>
    <cellStyle name="Eingabe 2 13" xfId="41669" hidden="1"/>
    <cellStyle name="Eingabe 2 13" xfId="41766" hidden="1"/>
    <cellStyle name="Eingabe 2 13" xfId="41941" hidden="1"/>
    <cellStyle name="Eingabe 2 13" xfId="41971" hidden="1"/>
    <cellStyle name="Eingabe 2 13" xfId="42004" hidden="1"/>
    <cellStyle name="Eingabe 2 13" xfId="42039" hidden="1"/>
    <cellStyle name="Eingabe 2 13" xfId="41858" hidden="1"/>
    <cellStyle name="Eingabe 2 13" xfId="42090" hidden="1"/>
    <cellStyle name="Eingabe 2 13" xfId="42120" hidden="1"/>
    <cellStyle name="Eingabe 2 13" xfId="42153" hidden="1"/>
    <cellStyle name="Eingabe 2 13" xfId="42188" hidden="1"/>
    <cellStyle name="Eingabe 2 13" xfId="41756" hidden="1"/>
    <cellStyle name="Eingabe 2 13" xfId="42233" hidden="1"/>
    <cellStyle name="Eingabe 2 13" xfId="42263" hidden="1"/>
    <cellStyle name="Eingabe 2 13" xfId="42296" hidden="1"/>
    <cellStyle name="Eingabe 2 13" xfId="42331" hidden="1"/>
    <cellStyle name="Eingabe 2 13" xfId="42380" hidden="1"/>
    <cellStyle name="Eingabe 2 13" xfId="42452" hidden="1"/>
    <cellStyle name="Eingabe 2 13" xfId="42482" hidden="1"/>
    <cellStyle name="Eingabe 2 13" xfId="42515" hidden="1"/>
    <cellStyle name="Eingabe 2 13" xfId="42550" hidden="1"/>
    <cellStyle name="Eingabe 2 13" xfId="42612" hidden="1"/>
    <cellStyle name="Eingabe 2 13" xfId="42744" hidden="1"/>
    <cellStyle name="Eingabe 2 13" xfId="42774" hidden="1"/>
    <cellStyle name="Eingabe 2 13" xfId="42807" hidden="1"/>
    <cellStyle name="Eingabe 2 13" xfId="42842" hidden="1"/>
    <cellStyle name="Eingabe 2 13" xfId="42685" hidden="1"/>
    <cellStyle name="Eingabe 2 13" xfId="42886" hidden="1"/>
    <cellStyle name="Eingabe 2 13" xfId="42916" hidden="1"/>
    <cellStyle name="Eingabe 2 13" xfId="42949" hidden="1"/>
    <cellStyle name="Eingabe 2 13" xfId="42984" hidden="1"/>
    <cellStyle name="Eingabe 2 13" xfId="40739" hidden="1"/>
    <cellStyle name="Eingabe 2 13" xfId="43026" hidden="1"/>
    <cellStyle name="Eingabe 2 13" xfId="43056" hidden="1"/>
    <cellStyle name="Eingabe 2 13" xfId="43089" hidden="1"/>
    <cellStyle name="Eingabe 2 13" xfId="43124" hidden="1"/>
    <cellStyle name="Eingabe 2 13" xfId="43218" hidden="1"/>
    <cellStyle name="Eingabe 2 13" xfId="43392" hidden="1"/>
    <cellStyle name="Eingabe 2 13" xfId="43422" hidden="1"/>
    <cellStyle name="Eingabe 2 13" xfId="43455" hidden="1"/>
    <cellStyle name="Eingabe 2 13" xfId="43490" hidden="1"/>
    <cellStyle name="Eingabe 2 13" xfId="43310" hidden="1"/>
    <cellStyle name="Eingabe 2 13" xfId="43541" hidden="1"/>
    <cellStyle name="Eingabe 2 13" xfId="43571" hidden="1"/>
    <cellStyle name="Eingabe 2 13" xfId="43604" hidden="1"/>
    <cellStyle name="Eingabe 2 13" xfId="43639" hidden="1"/>
    <cellStyle name="Eingabe 2 13" xfId="43208" hidden="1"/>
    <cellStyle name="Eingabe 2 13" xfId="43684" hidden="1"/>
    <cellStyle name="Eingabe 2 13" xfId="43714" hidden="1"/>
    <cellStyle name="Eingabe 2 13" xfId="43747" hidden="1"/>
    <cellStyle name="Eingabe 2 13" xfId="43782" hidden="1"/>
    <cellStyle name="Eingabe 2 13" xfId="43830" hidden="1"/>
    <cellStyle name="Eingabe 2 13" xfId="43902" hidden="1"/>
    <cellStyle name="Eingabe 2 13" xfId="43932" hidden="1"/>
    <cellStyle name="Eingabe 2 13" xfId="43965" hidden="1"/>
    <cellStyle name="Eingabe 2 13" xfId="44000" hidden="1"/>
    <cellStyle name="Eingabe 2 13" xfId="44062" hidden="1"/>
    <cellStyle name="Eingabe 2 13" xfId="44194" hidden="1"/>
    <cellStyle name="Eingabe 2 13" xfId="44224" hidden="1"/>
    <cellStyle name="Eingabe 2 13" xfId="44257" hidden="1"/>
    <cellStyle name="Eingabe 2 13" xfId="44292" hidden="1"/>
    <cellStyle name="Eingabe 2 13" xfId="44135" hidden="1"/>
    <cellStyle name="Eingabe 2 13" xfId="44336" hidden="1"/>
    <cellStyle name="Eingabe 2 13" xfId="44366" hidden="1"/>
    <cellStyle name="Eingabe 2 13" xfId="44399" hidden="1"/>
    <cellStyle name="Eingabe 2 13" xfId="44434" hidden="1"/>
    <cellStyle name="Eingabe 2 13" xfId="40839" hidden="1"/>
    <cellStyle name="Eingabe 2 13" xfId="44476" hidden="1"/>
    <cellStyle name="Eingabe 2 13" xfId="44506" hidden="1"/>
    <cellStyle name="Eingabe 2 13" xfId="44539" hidden="1"/>
    <cellStyle name="Eingabe 2 13" xfId="44574" hidden="1"/>
    <cellStyle name="Eingabe 2 13" xfId="44665" hidden="1"/>
    <cellStyle name="Eingabe 2 13" xfId="44839" hidden="1"/>
    <cellStyle name="Eingabe 2 13" xfId="44869" hidden="1"/>
    <cellStyle name="Eingabe 2 13" xfId="44902" hidden="1"/>
    <cellStyle name="Eingabe 2 13" xfId="44937" hidden="1"/>
    <cellStyle name="Eingabe 2 13" xfId="44757" hidden="1"/>
    <cellStyle name="Eingabe 2 13" xfId="44986" hidden="1"/>
    <cellStyle name="Eingabe 2 13" xfId="45016" hidden="1"/>
    <cellStyle name="Eingabe 2 13" xfId="45049" hidden="1"/>
    <cellStyle name="Eingabe 2 13" xfId="45084" hidden="1"/>
    <cellStyle name="Eingabe 2 13" xfId="44655" hidden="1"/>
    <cellStyle name="Eingabe 2 13" xfId="45127" hidden="1"/>
    <cellStyle name="Eingabe 2 13" xfId="45157" hidden="1"/>
    <cellStyle name="Eingabe 2 13" xfId="45190" hidden="1"/>
    <cellStyle name="Eingabe 2 13" xfId="45225" hidden="1"/>
    <cellStyle name="Eingabe 2 13" xfId="45272" hidden="1"/>
    <cellStyle name="Eingabe 2 13" xfId="45344" hidden="1"/>
    <cellStyle name="Eingabe 2 13" xfId="45374" hidden="1"/>
    <cellStyle name="Eingabe 2 13" xfId="45407" hidden="1"/>
    <cellStyle name="Eingabe 2 13" xfId="45442" hidden="1"/>
    <cellStyle name="Eingabe 2 13" xfId="45504" hidden="1"/>
    <cellStyle name="Eingabe 2 13" xfId="45636" hidden="1"/>
    <cellStyle name="Eingabe 2 13" xfId="45666" hidden="1"/>
    <cellStyle name="Eingabe 2 13" xfId="45699" hidden="1"/>
    <cellStyle name="Eingabe 2 13" xfId="45734" hidden="1"/>
    <cellStyle name="Eingabe 2 13" xfId="45577" hidden="1"/>
    <cellStyle name="Eingabe 2 13" xfId="45778" hidden="1"/>
    <cellStyle name="Eingabe 2 13" xfId="45808" hidden="1"/>
    <cellStyle name="Eingabe 2 13" xfId="45841" hidden="1"/>
    <cellStyle name="Eingabe 2 13" xfId="45876" hidden="1"/>
    <cellStyle name="Eingabe 2 13" xfId="45925" hidden="1"/>
    <cellStyle name="Eingabe 2 13" xfId="46071" hidden="1"/>
    <cellStyle name="Eingabe 2 13" xfId="46101" hidden="1"/>
    <cellStyle name="Eingabe 2 13" xfId="46134" hidden="1"/>
    <cellStyle name="Eingabe 2 13" xfId="46169" hidden="1"/>
    <cellStyle name="Eingabe 2 13" xfId="46261" hidden="1"/>
    <cellStyle name="Eingabe 2 13" xfId="46435" hidden="1"/>
    <cellStyle name="Eingabe 2 13" xfId="46465" hidden="1"/>
    <cellStyle name="Eingabe 2 13" xfId="46498" hidden="1"/>
    <cellStyle name="Eingabe 2 13" xfId="46533" hidden="1"/>
    <cellStyle name="Eingabe 2 13" xfId="46353" hidden="1"/>
    <cellStyle name="Eingabe 2 13" xfId="46582" hidden="1"/>
    <cellStyle name="Eingabe 2 13" xfId="46612" hidden="1"/>
    <cellStyle name="Eingabe 2 13" xfId="46645" hidden="1"/>
    <cellStyle name="Eingabe 2 13" xfId="46680" hidden="1"/>
    <cellStyle name="Eingabe 2 13" xfId="46251" hidden="1"/>
    <cellStyle name="Eingabe 2 13" xfId="46723" hidden="1"/>
    <cellStyle name="Eingabe 2 13" xfId="46753" hidden="1"/>
    <cellStyle name="Eingabe 2 13" xfId="46786" hidden="1"/>
    <cellStyle name="Eingabe 2 13" xfId="46821" hidden="1"/>
    <cellStyle name="Eingabe 2 13" xfId="46868" hidden="1"/>
    <cellStyle name="Eingabe 2 13" xfId="46940" hidden="1"/>
    <cellStyle name="Eingabe 2 13" xfId="46970" hidden="1"/>
    <cellStyle name="Eingabe 2 13" xfId="47003" hidden="1"/>
    <cellStyle name="Eingabe 2 13" xfId="47038" hidden="1"/>
    <cellStyle name="Eingabe 2 13" xfId="47100" hidden="1"/>
    <cellStyle name="Eingabe 2 13" xfId="47232" hidden="1"/>
    <cellStyle name="Eingabe 2 13" xfId="47262" hidden="1"/>
    <cellStyle name="Eingabe 2 13" xfId="47295" hidden="1"/>
    <cellStyle name="Eingabe 2 13" xfId="47330" hidden="1"/>
    <cellStyle name="Eingabe 2 13" xfId="47173" hidden="1"/>
    <cellStyle name="Eingabe 2 13" xfId="47374" hidden="1"/>
    <cellStyle name="Eingabe 2 13" xfId="47404" hidden="1"/>
    <cellStyle name="Eingabe 2 13" xfId="47437" hidden="1"/>
    <cellStyle name="Eingabe 2 13" xfId="47472" hidden="1"/>
    <cellStyle name="Eingabe 2 13" xfId="46001" hidden="1"/>
    <cellStyle name="Eingabe 2 13" xfId="47514" hidden="1"/>
    <cellStyle name="Eingabe 2 13" xfId="47544" hidden="1"/>
    <cellStyle name="Eingabe 2 13" xfId="47577" hidden="1"/>
    <cellStyle name="Eingabe 2 13" xfId="47612" hidden="1"/>
    <cellStyle name="Eingabe 2 13" xfId="47703" hidden="1"/>
    <cellStyle name="Eingabe 2 13" xfId="47877" hidden="1"/>
    <cellStyle name="Eingabe 2 13" xfId="47907" hidden="1"/>
    <cellStyle name="Eingabe 2 13" xfId="47940" hidden="1"/>
    <cellStyle name="Eingabe 2 13" xfId="47975" hidden="1"/>
    <cellStyle name="Eingabe 2 13" xfId="47795" hidden="1"/>
    <cellStyle name="Eingabe 2 13" xfId="48024" hidden="1"/>
    <cellStyle name="Eingabe 2 13" xfId="48054" hidden="1"/>
    <cellStyle name="Eingabe 2 13" xfId="48087" hidden="1"/>
    <cellStyle name="Eingabe 2 13" xfId="48122" hidden="1"/>
    <cellStyle name="Eingabe 2 13" xfId="47693" hidden="1"/>
    <cellStyle name="Eingabe 2 13" xfId="48165" hidden="1"/>
    <cellStyle name="Eingabe 2 13" xfId="48195" hidden="1"/>
    <cellStyle name="Eingabe 2 13" xfId="48228" hidden="1"/>
    <cellStyle name="Eingabe 2 13" xfId="48263" hidden="1"/>
    <cellStyle name="Eingabe 2 13" xfId="48310" hidden="1"/>
    <cellStyle name="Eingabe 2 13" xfId="48382" hidden="1"/>
    <cellStyle name="Eingabe 2 13" xfId="48412" hidden="1"/>
    <cellStyle name="Eingabe 2 13" xfId="48445" hidden="1"/>
    <cellStyle name="Eingabe 2 13" xfId="48480" hidden="1"/>
    <cellStyle name="Eingabe 2 13" xfId="48542" hidden="1"/>
    <cellStyle name="Eingabe 2 13" xfId="48674" hidden="1"/>
    <cellStyle name="Eingabe 2 13" xfId="48704" hidden="1"/>
    <cellStyle name="Eingabe 2 13" xfId="48737" hidden="1"/>
    <cellStyle name="Eingabe 2 13" xfId="48772" hidden="1"/>
    <cellStyle name="Eingabe 2 13" xfId="48615" hidden="1"/>
    <cellStyle name="Eingabe 2 13" xfId="48816" hidden="1"/>
    <cellStyle name="Eingabe 2 13" xfId="48846" hidden="1"/>
    <cellStyle name="Eingabe 2 13" xfId="48879" hidden="1"/>
    <cellStyle name="Eingabe 2 13" xfId="48914" hidden="1"/>
    <cellStyle name="Eingabe 2 13" xfId="48961" hidden="1"/>
    <cellStyle name="Eingabe 2 13" xfId="49033" hidden="1"/>
    <cellStyle name="Eingabe 2 13" xfId="49063" hidden="1"/>
    <cellStyle name="Eingabe 2 13" xfId="49096" hidden="1"/>
    <cellStyle name="Eingabe 2 13" xfId="49131" hidden="1"/>
    <cellStyle name="Eingabe 2 13" xfId="49222" hidden="1"/>
    <cellStyle name="Eingabe 2 13" xfId="49396" hidden="1"/>
    <cellStyle name="Eingabe 2 13" xfId="49426" hidden="1"/>
    <cellStyle name="Eingabe 2 13" xfId="49459" hidden="1"/>
    <cellStyle name="Eingabe 2 13" xfId="49494" hidden="1"/>
    <cellStyle name="Eingabe 2 13" xfId="49314" hidden="1"/>
    <cellStyle name="Eingabe 2 13" xfId="49543" hidden="1"/>
    <cellStyle name="Eingabe 2 13" xfId="49573" hidden="1"/>
    <cellStyle name="Eingabe 2 13" xfId="49606" hidden="1"/>
    <cellStyle name="Eingabe 2 13" xfId="49641" hidden="1"/>
    <cellStyle name="Eingabe 2 13" xfId="49212" hidden="1"/>
    <cellStyle name="Eingabe 2 13" xfId="49684" hidden="1"/>
    <cellStyle name="Eingabe 2 13" xfId="49714" hidden="1"/>
    <cellStyle name="Eingabe 2 13" xfId="49747" hidden="1"/>
    <cellStyle name="Eingabe 2 13" xfId="49782" hidden="1"/>
    <cellStyle name="Eingabe 2 13" xfId="49829" hidden="1"/>
    <cellStyle name="Eingabe 2 13" xfId="49901" hidden="1"/>
    <cellStyle name="Eingabe 2 13" xfId="49931" hidden="1"/>
    <cellStyle name="Eingabe 2 13" xfId="49964" hidden="1"/>
    <cellStyle name="Eingabe 2 13" xfId="49999" hidden="1"/>
    <cellStyle name="Eingabe 2 13" xfId="50061" hidden="1"/>
    <cellStyle name="Eingabe 2 13" xfId="50193" hidden="1"/>
    <cellStyle name="Eingabe 2 13" xfId="50223" hidden="1"/>
    <cellStyle name="Eingabe 2 13" xfId="50256" hidden="1"/>
    <cellStyle name="Eingabe 2 13" xfId="50291" hidden="1"/>
    <cellStyle name="Eingabe 2 13" xfId="50134" hidden="1"/>
    <cellStyle name="Eingabe 2 13" xfId="50335" hidden="1"/>
    <cellStyle name="Eingabe 2 13" xfId="50365" hidden="1"/>
    <cellStyle name="Eingabe 2 13" xfId="50398" hidden="1"/>
    <cellStyle name="Eingabe 2 13" xfId="50433" hidden="1"/>
    <cellStyle name="Eingabe 2 13" xfId="50480" hidden="1"/>
    <cellStyle name="Eingabe 2 13" xfId="50552" hidden="1"/>
    <cellStyle name="Eingabe 2 13" xfId="50582" hidden="1"/>
    <cellStyle name="Eingabe 2 13" xfId="50615" hidden="1"/>
    <cellStyle name="Eingabe 2 13" xfId="50650" hidden="1"/>
    <cellStyle name="Eingabe 2 13" xfId="50730" hidden="1"/>
    <cellStyle name="Eingabe 2 13" xfId="50943" hidden="1"/>
    <cellStyle name="Eingabe 2 13" xfId="50973" hidden="1"/>
    <cellStyle name="Eingabe 2 13" xfId="51006" hidden="1"/>
    <cellStyle name="Eingabe 2 13" xfId="51041" hidden="1"/>
    <cellStyle name="Eingabe 2 13" xfId="51120" hidden="1"/>
    <cellStyle name="Eingabe 2 13" xfId="51252" hidden="1"/>
    <cellStyle name="Eingabe 2 13" xfId="51282" hidden="1"/>
    <cellStyle name="Eingabe 2 13" xfId="51315" hidden="1"/>
    <cellStyle name="Eingabe 2 13" xfId="51350" hidden="1"/>
    <cellStyle name="Eingabe 2 13" xfId="51193" hidden="1"/>
    <cellStyle name="Eingabe 2 13" xfId="51396" hidden="1"/>
    <cellStyle name="Eingabe 2 13" xfId="51426" hidden="1"/>
    <cellStyle name="Eingabe 2 13" xfId="51459" hidden="1"/>
    <cellStyle name="Eingabe 2 13" xfId="51494" hidden="1"/>
    <cellStyle name="Eingabe 2 13" xfId="50841" hidden="1"/>
    <cellStyle name="Eingabe 2 13" xfId="51553" hidden="1"/>
    <cellStyle name="Eingabe 2 13" xfId="51583" hidden="1"/>
    <cellStyle name="Eingabe 2 13" xfId="51616" hidden="1"/>
    <cellStyle name="Eingabe 2 13" xfId="51651" hidden="1"/>
    <cellStyle name="Eingabe 2 13" xfId="51748" hidden="1"/>
    <cellStyle name="Eingabe 2 13" xfId="51923" hidden="1"/>
    <cellStyle name="Eingabe 2 13" xfId="51953" hidden="1"/>
    <cellStyle name="Eingabe 2 13" xfId="51986" hidden="1"/>
    <cellStyle name="Eingabe 2 13" xfId="52021" hidden="1"/>
    <cellStyle name="Eingabe 2 13" xfId="51840" hidden="1"/>
    <cellStyle name="Eingabe 2 13" xfId="52072" hidden="1"/>
    <cellStyle name="Eingabe 2 13" xfId="52102" hidden="1"/>
    <cellStyle name="Eingabe 2 13" xfId="52135" hidden="1"/>
    <cellStyle name="Eingabe 2 13" xfId="52170" hidden="1"/>
    <cellStyle name="Eingabe 2 13" xfId="51738" hidden="1"/>
    <cellStyle name="Eingabe 2 13" xfId="52215" hidden="1"/>
    <cellStyle name="Eingabe 2 13" xfId="52245" hidden="1"/>
    <cellStyle name="Eingabe 2 13" xfId="52278" hidden="1"/>
    <cellStyle name="Eingabe 2 13" xfId="52313" hidden="1"/>
    <cellStyle name="Eingabe 2 13" xfId="52362" hidden="1"/>
    <cellStyle name="Eingabe 2 13" xfId="52434" hidden="1"/>
    <cellStyle name="Eingabe 2 13" xfId="52464" hidden="1"/>
    <cellStyle name="Eingabe 2 13" xfId="52497" hidden="1"/>
    <cellStyle name="Eingabe 2 13" xfId="52532" hidden="1"/>
    <cellStyle name="Eingabe 2 13" xfId="52594" hidden="1"/>
    <cellStyle name="Eingabe 2 13" xfId="52726" hidden="1"/>
    <cellStyle name="Eingabe 2 13" xfId="52756" hidden="1"/>
    <cellStyle name="Eingabe 2 13" xfId="52789" hidden="1"/>
    <cellStyle name="Eingabe 2 13" xfId="52824" hidden="1"/>
    <cellStyle name="Eingabe 2 13" xfId="52667" hidden="1"/>
    <cellStyle name="Eingabe 2 13" xfId="52868" hidden="1"/>
    <cellStyle name="Eingabe 2 13" xfId="52898" hidden="1"/>
    <cellStyle name="Eingabe 2 13" xfId="52931" hidden="1"/>
    <cellStyle name="Eingabe 2 13" xfId="52966" hidden="1"/>
    <cellStyle name="Eingabe 2 13" xfId="50721" hidden="1"/>
    <cellStyle name="Eingabe 2 13" xfId="53008" hidden="1"/>
    <cellStyle name="Eingabe 2 13" xfId="53038" hidden="1"/>
    <cellStyle name="Eingabe 2 13" xfId="53071" hidden="1"/>
    <cellStyle name="Eingabe 2 13" xfId="53106" hidden="1"/>
    <cellStyle name="Eingabe 2 13" xfId="53200" hidden="1"/>
    <cellStyle name="Eingabe 2 13" xfId="53374" hidden="1"/>
    <cellStyle name="Eingabe 2 13" xfId="53404" hidden="1"/>
    <cellStyle name="Eingabe 2 13" xfId="53437" hidden="1"/>
    <cellStyle name="Eingabe 2 13" xfId="53472" hidden="1"/>
    <cellStyle name="Eingabe 2 13" xfId="53292" hidden="1"/>
    <cellStyle name="Eingabe 2 13" xfId="53523" hidden="1"/>
    <cellStyle name="Eingabe 2 13" xfId="53553" hidden="1"/>
    <cellStyle name="Eingabe 2 13" xfId="53586" hidden="1"/>
    <cellStyle name="Eingabe 2 13" xfId="53621" hidden="1"/>
    <cellStyle name="Eingabe 2 13" xfId="53190" hidden="1"/>
    <cellStyle name="Eingabe 2 13" xfId="53666" hidden="1"/>
    <cellStyle name="Eingabe 2 13" xfId="53696" hidden="1"/>
    <cellStyle name="Eingabe 2 13" xfId="53729" hidden="1"/>
    <cellStyle name="Eingabe 2 13" xfId="53764" hidden="1"/>
    <cellStyle name="Eingabe 2 13" xfId="53812" hidden="1"/>
    <cellStyle name="Eingabe 2 13" xfId="53884" hidden="1"/>
    <cellStyle name="Eingabe 2 13" xfId="53914" hidden="1"/>
    <cellStyle name="Eingabe 2 13" xfId="53947" hidden="1"/>
    <cellStyle name="Eingabe 2 13" xfId="53982" hidden="1"/>
    <cellStyle name="Eingabe 2 13" xfId="54044" hidden="1"/>
    <cellStyle name="Eingabe 2 13" xfId="54176" hidden="1"/>
    <cellStyle name="Eingabe 2 13" xfId="54206" hidden="1"/>
    <cellStyle name="Eingabe 2 13" xfId="54239" hidden="1"/>
    <cellStyle name="Eingabe 2 13" xfId="54274" hidden="1"/>
    <cellStyle name="Eingabe 2 13" xfId="54117" hidden="1"/>
    <cellStyle name="Eingabe 2 13" xfId="54318" hidden="1"/>
    <cellStyle name="Eingabe 2 13" xfId="54348" hidden="1"/>
    <cellStyle name="Eingabe 2 13" xfId="54381" hidden="1"/>
    <cellStyle name="Eingabe 2 13" xfId="54416" hidden="1"/>
    <cellStyle name="Eingabe 2 13" xfId="50821" hidden="1"/>
    <cellStyle name="Eingabe 2 13" xfId="54458" hidden="1"/>
    <cellStyle name="Eingabe 2 13" xfId="54488" hidden="1"/>
    <cellStyle name="Eingabe 2 13" xfId="54521" hidden="1"/>
    <cellStyle name="Eingabe 2 13" xfId="54556" hidden="1"/>
    <cellStyle name="Eingabe 2 13" xfId="54647" hidden="1"/>
    <cellStyle name="Eingabe 2 13" xfId="54821" hidden="1"/>
    <cellStyle name="Eingabe 2 13" xfId="54851" hidden="1"/>
    <cellStyle name="Eingabe 2 13" xfId="54884" hidden="1"/>
    <cellStyle name="Eingabe 2 13" xfId="54919" hidden="1"/>
    <cellStyle name="Eingabe 2 13" xfId="54739" hidden="1"/>
    <cellStyle name="Eingabe 2 13" xfId="54968" hidden="1"/>
    <cellStyle name="Eingabe 2 13" xfId="54998" hidden="1"/>
    <cellStyle name="Eingabe 2 13" xfId="55031" hidden="1"/>
    <cellStyle name="Eingabe 2 13" xfId="55066" hidden="1"/>
    <cellStyle name="Eingabe 2 13" xfId="54637" hidden="1"/>
    <cellStyle name="Eingabe 2 13" xfId="55109" hidden="1"/>
    <cellStyle name="Eingabe 2 13" xfId="55139" hidden="1"/>
    <cellStyle name="Eingabe 2 13" xfId="55172" hidden="1"/>
    <cellStyle name="Eingabe 2 13" xfId="55207" hidden="1"/>
    <cellStyle name="Eingabe 2 13" xfId="55254" hidden="1"/>
    <cellStyle name="Eingabe 2 13" xfId="55326" hidden="1"/>
    <cellStyle name="Eingabe 2 13" xfId="55356" hidden="1"/>
    <cellStyle name="Eingabe 2 13" xfId="55389" hidden="1"/>
    <cellStyle name="Eingabe 2 13" xfId="55424" hidden="1"/>
    <cellStyle name="Eingabe 2 13" xfId="55486" hidden="1"/>
    <cellStyle name="Eingabe 2 13" xfId="55618" hidden="1"/>
    <cellStyle name="Eingabe 2 13" xfId="55648" hidden="1"/>
    <cellStyle name="Eingabe 2 13" xfId="55681" hidden="1"/>
    <cellStyle name="Eingabe 2 13" xfId="55716" hidden="1"/>
    <cellStyle name="Eingabe 2 13" xfId="55559" hidden="1"/>
    <cellStyle name="Eingabe 2 13" xfId="55760" hidden="1"/>
    <cellStyle name="Eingabe 2 13" xfId="55790" hidden="1"/>
    <cellStyle name="Eingabe 2 13" xfId="55823" hidden="1"/>
    <cellStyle name="Eingabe 2 13" xfId="55858" hidden="1"/>
    <cellStyle name="Eingabe 2 13" xfId="55907" hidden="1"/>
    <cellStyle name="Eingabe 2 13" xfId="56053" hidden="1"/>
    <cellStyle name="Eingabe 2 13" xfId="56083" hidden="1"/>
    <cellStyle name="Eingabe 2 13" xfId="56116" hidden="1"/>
    <cellStyle name="Eingabe 2 13" xfId="56151" hidden="1"/>
    <cellStyle name="Eingabe 2 13" xfId="56243" hidden="1"/>
    <cellStyle name="Eingabe 2 13" xfId="56417" hidden="1"/>
    <cellStyle name="Eingabe 2 13" xfId="56447" hidden="1"/>
    <cellStyle name="Eingabe 2 13" xfId="56480" hidden="1"/>
    <cellStyle name="Eingabe 2 13" xfId="56515" hidden="1"/>
    <cellStyle name="Eingabe 2 13" xfId="56335" hidden="1"/>
    <cellStyle name="Eingabe 2 13" xfId="56564" hidden="1"/>
    <cellStyle name="Eingabe 2 13" xfId="56594" hidden="1"/>
    <cellStyle name="Eingabe 2 13" xfId="56627" hidden="1"/>
    <cellStyle name="Eingabe 2 13" xfId="56662" hidden="1"/>
    <cellStyle name="Eingabe 2 13" xfId="56233" hidden="1"/>
    <cellStyle name="Eingabe 2 13" xfId="56705" hidden="1"/>
    <cellStyle name="Eingabe 2 13" xfId="56735" hidden="1"/>
    <cellStyle name="Eingabe 2 13" xfId="56768" hidden="1"/>
    <cellStyle name="Eingabe 2 13" xfId="56803" hidden="1"/>
    <cellStyle name="Eingabe 2 13" xfId="56850" hidden="1"/>
    <cellStyle name="Eingabe 2 13" xfId="56922" hidden="1"/>
    <cellStyle name="Eingabe 2 13" xfId="56952" hidden="1"/>
    <cellStyle name="Eingabe 2 13" xfId="56985" hidden="1"/>
    <cellStyle name="Eingabe 2 13" xfId="57020" hidden="1"/>
    <cellStyle name="Eingabe 2 13" xfId="57082" hidden="1"/>
    <cellStyle name="Eingabe 2 13" xfId="57214" hidden="1"/>
    <cellStyle name="Eingabe 2 13" xfId="57244" hidden="1"/>
    <cellStyle name="Eingabe 2 13" xfId="57277" hidden="1"/>
    <cellStyle name="Eingabe 2 13" xfId="57312" hidden="1"/>
    <cellStyle name="Eingabe 2 13" xfId="57155" hidden="1"/>
    <cellStyle name="Eingabe 2 13" xfId="57356" hidden="1"/>
    <cellStyle name="Eingabe 2 13" xfId="57386" hidden="1"/>
    <cellStyle name="Eingabe 2 13" xfId="57419" hidden="1"/>
    <cellStyle name="Eingabe 2 13" xfId="57454" hidden="1"/>
    <cellStyle name="Eingabe 2 13" xfId="55983" hidden="1"/>
    <cellStyle name="Eingabe 2 13" xfId="57496" hidden="1"/>
    <cellStyle name="Eingabe 2 13" xfId="57526" hidden="1"/>
    <cellStyle name="Eingabe 2 13" xfId="57559" hidden="1"/>
    <cellStyle name="Eingabe 2 13" xfId="57594" hidden="1"/>
    <cellStyle name="Eingabe 2 13" xfId="57685" hidden="1"/>
    <cellStyle name="Eingabe 2 13" xfId="57859" hidden="1"/>
    <cellStyle name="Eingabe 2 13" xfId="57889" hidden="1"/>
    <cellStyle name="Eingabe 2 13" xfId="57922" hidden="1"/>
    <cellStyle name="Eingabe 2 13" xfId="57957" hidden="1"/>
    <cellStyle name="Eingabe 2 13" xfId="57777" hidden="1"/>
    <cellStyle name="Eingabe 2 13" xfId="58006" hidden="1"/>
    <cellStyle name="Eingabe 2 13" xfId="58036" hidden="1"/>
    <cellStyle name="Eingabe 2 13" xfId="58069" hidden="1"/>
    <cellStyle name="Eingabe 2 13" xfId="58104" hidden="1"/>
    <cellStyle name="Eingabe 2 13" xfId="57675" hidden="1"/>
    <cellStyle name="Eingabe 2 13" xfId="58147" hidden="1"/>
    <cellStyle name="Eingabe 2 13" xfId="58177" hidden="1"/>
    <cellStyle name="Eingabe 2 13" xfId="58210" hidden="1"/>
    <cellStyle name="Eingabe 2 13" xfId="58245" hidden="1"/>
    <cellStyle name="Eingabe 2 13" xfId="58292" hidden="1"/>
    <cellStyle name="Eingabe 2 13" xfId="58364" hidden="1"/>
    <cellStyle name="Eingabe 2 13" xfId="58394" hidden="1"/>
    <cellStyle name="Eingabe 2 13" xfId="58427" hidden="1"/>
    <cellStyle name="Eingabe 2 13" xfId="58462" hidden="1"/>
    <cellStyle name="Eingabe 2 13" xfId="58524" hidden="1"/>
    <cellStyle name="Eingabe 2 13" xfId="58656" hidden="1"/>
    <cellStyle name="Eingabe 2 13" xfId="58686" hidden="1"/>
    <cellStyle name="Eingabe 2 13" xfId="58719" hidden="1"/>
    <cellStyle name="Eingabe 2 13" xfId="58754" hidden="1"/>
    <cellStyle name="Eingabe 2 13" xfId="58597" hidden="1"/>
    <cellStyle name="Eingabe 2 13" xfId="58798" hidden="1"/>
    <cellStyle name="Eingabe 2 13" xfId="58828" hidden="1"/>
    <cellStyle name="Eingabe 2 13" xfId="58861" hidden="1"/>
    <cellStyle name="Eingabe 2 13" xfId="58896" hidden="1"/>
    <cellStyle name="Eingabe 2 14" xfId="179" hidden="1"/>
    <cellStyle name="Eingabe 2 14" xfId="545" hidden="1"/>
    <cellStyle name="Eingabe 2 14" xfId="573" hidden="1"/>
    <cellStyle name="Eingabe 2 14" xfId="608" hidden="1"/>
    <cellStyle name="Eingabe 2 14" xfId="643" hidden="1"/>
    <cellStyle name="Eingabe 2 14" xfId="779" hidden="1"/>
    <cellStyle name="Eingabe 2 14" xfId="953" hidden="1"/>
    <cellStyle name="Eingabe 2 14" xfId="981" hidden="1"/>
    <cellStyle name="Eingabe 2 14" xfId="1016" hidden="1"/>
    <cellStyle name="Eingabe 2 14" xfId="1051" hidden="1"/>
    <cellStyle name="Eingabe 2 14" xfId="869" hidden="1"/>
    <cellStyle name="Eingabe 2 14" xfId="1100" hidden="1"/>
    <cellStyle name="Eingabe 2 14" xfId="1128" hidden="1"/>
    <cellStyle name="Eingabe 2 14" xfId="1163" hidden="1"/>
    <cellStyle name="Eingabe 2 14" xfId="1198" hidden="1"/>
    <cellStyle name="Eingabe 2 14" xfId="769" hidden="1"/>
    <cellStyle name="Eingabe 2 14" xfId="1241" hidden="1"/>
    <cellStyle name="Eingabe 2 14" xfId="1269" hidden="1"/>
    <cellStyle name="Eingabe 2 14" xfId="1304" hidden="1"/>
    <cellStyle name="Eingabe 2 14" xfId="1339" hidden="1"/>
    <cellStyle name="Eingabe 2 14" xfId="1386" hidden="1"/>
    <cellStyle name="Eingabe 2 14" xfId="1458" hidden="1"/>
    <cellStyle name="Eingabe 2 14" xfId="1486" hidden="1"/>
    <cellStyle name="Eingabe 2 14" xfId="1521" hidden="1"/>
    <cellStyle name="Eingabe 2 14" xfId="1556" hidden="1"/>
    <cellStyle name="Eingabe 2 14" xfId="1618" hidden="1"/>
    <cellStyle name="Eingabe 2 14" xfId="1750" hidden="1"/>
    <cellStyle name="Eingabe 2 14" xfId="1778" hidden="1"/>
    <cellStyle name="Eingabe 2 14" xfId="1813" hidden="1"/>
    <cellStyle name="Eingabe 2 14" xfId="1848" hidden="1"/>
    <cellStyle name="Eingabe 2 14" xfId="1689" hidden="1"/>
    <cellStyle name="Eingabe 2 14" xfId="1892" hidden="1"/>
    <cellStyle name="Eingabe 2 14" xfId="1920" hidden="1"/>
    <cellStyle name="Eingabe 2 14" xfId="1955" hidden="1"/>
    <cellStyle name="Eingabe 2 14" xfId="1990" hidden="1"/>
    <cellStyle name="Eingabe 2 14" xfId="2102" hidden="1"/>
    <cellStyle name="Eingabe 2 14" xfId="2423" hidden="1"/>
    <cellStyle name="Eingabe 2 14" xfId="2451" hidden="1"/>
    <cellStyle name="Eingabe 2 14" xfId="2486" hidden="1"/>
    <cellStyle name="Eingabe 2 14" xfId="2521" hidden="1"/>
    <cellStyle name="Eingabe 2 14" xfId="2649" hidden="1"/>
    <cellStyle name="Eingabe 2 14" xfId="2823" hidden="1"/>
    <cellStyle name="Eingabe 2 14" xfId="2851" hidden="1"/>
    <cellStyle name="Eingabe 2 14" xfId="2886" hidden="1"/>
    <cellStyle name="Eingabe 2 14" xfId="2921" hidden="1"/>
    <cellStyle name="Eingabe 2 14" xfId="2739" hidden="1"/>
    <cellStyle name="Eingabe 2 14" xfId="2970" hidden="1"/>
    <cellStyle name="Eingabe 2 14" xfId="2998" hidden="1"/>
    <cellStyle name="Eingabe 2 14" xfId="3033" hidden="1"/>
    <cellStyle name="Eingabe 2 14" xfId="3068" hidden="1"/>
    <cellStyle name="Eingabe 2 14" xfId="2639" hidden="1"/>
    <cellStyle name="Eingabe 2 14" xfId="3111" hidden="1"/>
    <cellStyle name="Eingabe 2 14" xfId="3139" hidden="1"/>
    <cellStyle name="Eingabe 2 14" xfId="3174" hidden="1"/>
    <cellStyle name="Eingabe 2 14" xfId="3209" hidden="1"/>
    <cellStyle name="Eingabe 2 14" xfId="3256" hidden="1"/>
    <cellStyle name="Eingabe 2 14" xfId="3328" hidden="1"/>
    <cellStyle name="Eingabe 2 14" xfId="3356" hidden="1"/>
    <cellStyle name="Eingabe 2 14" xfId="3391" hidden="1"/>
    <cellStyle name="Eingabe 2 14" xfId="3426" hidden="1"/>
    <cellStyle name="Eingabe 2 14" xfId="3488" hidden="1"/>
    <cellStyle name="Eingabe 2 14" xfId="3620" hidden="1"/>
    <cellStyle name="Eingabe 2 14" xfId="3648" hidden="1"/>
    <cellStyle name="Eingabe 2 14" xfId="3683" hidden="1"/>
    <cellStyle name="Eingabe 2 14" xfId="3718" hidden="1"/>
    <cellStyle name="Eingabe 2 14" xfId="3559" hidden="1"/>
    <cellStyle name="Eingabe 2 14" xfId="3762" hidden="1"/>
    <cellStyle name="Eingabe 2 14" xfId="3790" hidden="1"/>
    <cellStyle name="Eingabe 2 14" xfId="3825" hidden="1"/>
    <cellStyle name="Eingabe 2 14" xfId="3860" hidden="1"/>
    <cellStyle name="Eingabe 2 14" xfId="2225" hidden="1"/>
    <cellStyle name="Eingabe 2 14" xfId="3929" hidden="1"/>
    <cellStyle name="Eingabe 2 14" xfId="3957" hidden="1"/>
    <cellStyle name="Eingabe 2 14" xfId="3992" hidden="1"/>
    <cellStyle name="Eingabe 2 14" xfId="4027" hidden="1"/>
    <cellStyle name="Eingabe 2 14" xfId="4155" hidden="1"/>
    <cellStyle name="Eingabe 2 14" xfId="4329" hidden="1"/>
    <cellStyle name="Eingabe 2 14" xfId="4357" hidden="1"/>
    <cellStyle name="Eingabe 2 14" xfId="4392" hidden="1"/>
    <cellStyle name="Eingabe 2 14" xfId="4427" hidden="1"/>
    <cellStyle name="Eingabe 2 14" xfId="4245" hidden="1"/>
    <cellStyle name="Eingabe 2 14" xfId="4476" hidden="1"/>
    <cellStyle name="Eingabe 2 14" xfId="4504" hidden="1"/>
    <cellStyle name="Eingabe 2 14" xfId="4539" hidden="1"/>
    <cellStyle name="Eingabe 2 14" xfId="4574" hidden="1"/>
    <cellStyle name="Eingabe 2 14" xfId="4145" hidden="1"/>
    <cellStyle name="Eingabe 2 14" xfId="4617" hidden="1"/>
    <cellStyle name="Eingabe 2 14" xfId="4645" hidden="1"/>
    <cellStyle name="Eingabe 2 14" xfId="4680" hidden="1"/>
    <cellStyle name="Eingabe 2 14" xfId="4715" hidden="1"/>
    <cellStyle name="Eingabe 2 14" xfId="4762" hidden="1"/>
    <cellStyle name="Eingabe 2 14" xfId="4834" hidden="1"/>
    <cellStyle name="Eingabe 2 14" xfId="4862" hidden="1"/>
    <cellStyle name="Eingabe 2 14" xfId="4897" hidden="1"/>
    <cellStyle name="Eingabe 2 14" xfId="4932" hidden="1"/>
    <cellStyle name="Eingabe 2 14" xfId="4994" hidden="1"/>
    <cellStyle name="Eingabe 2 14" xfId="5126" hidden="1"/>
    <cellStyle name="Eingabe 2 14" xfId="5154" hidden="1"/>
    <cellStyle name="Eingabe 2 14" xfId="5189" hidden="1"/>
    <cellStyle name="Eingabe 2 14" xfId="5224" hidden="1"/>
    <cellStyle name="Eingabe 2 14" xfId="5065" hidden="1"/>
    <cellStyle name="Eingabe 2 14" xfId="5268" hidden="1"/>
    <cellStyle name="Eingabe 2 14" xfId="5296" hidden="1"/>
    <cellStyle name="Eingabe 2 14" xfId="5331" hidden="1"/>
    <cellStyle name="Eingabe 2 14" xfId="5366" hidden="1"/>
    <cellStyle name="Eingabe 2 14" xfId="2090" hidden="1"/>
    <cellStyle name="Eingabe 2 14" xfId="5434" hidden="1"/>
    <cellStyle name="Eingabe 2 14" xfId="5462" hidden="1"/>
    <cellStyle name="Eingabe 2 14" xfId="5497" hidden="1"/>
    <cellStyle name="Eingabe 2 14" xfId="5532" hidden="1"/>
    <cellStyle name="Eingabe 2 14" xfId="5659" hidden="1"/>
    <cellStyle name="Eingabe 2 14" xfId="5833" hidden="1"/>
    <cellStyle name="Eingabe 2 14" xfId="5861" hidden="1"/>
    <cellStyle name="Eingabe 2 14" xfId="5896" hidden="1"/>
    <cellStyle name="Eingabe 2 14" xfId="5931" hidden="1"/>
    <cellStyle name="Eingabe 2 14" xfId="5749" hidden="1"/>
    <cellStyle name="Eingabe 2 14" xfId="5980" hidden="1"/>
    <cellStyle name="Eingabe 2 14" xfId="6008" hidden="1"/>
    <cellStyle name="Eingabe 2 14" xfId="6043" hidden="1"/>
    <cellStyle name="Eingabe 2 14" xfId="6078" hidden="1"/>
    <cellStyle name="Eingabe 2 14" xfId="5649" hidden="1"/>
    <cellStyle name="Eingabe 2 14" xfId="6121" hidden="1"/>
    <cellStyle name="Eingabe 2 14" xfId="6149" hidden="1"/>
    <cellStyle name="Eingabe 2 14" xfId="6184" hidden="1"/>
    <cellStyle name="Eingabe 2 14" xfId="6219" hidden="1"/>
    <cellStyle name="Eingabe 2 14" xfId="6266" hidden="1"/>
    <cellStyle name="Eingabe 2 14" xfId="6338" hidden="1"/>
    <cellStyle name="Eingabe 2 14" xfId="6366" hidden="1"/>
    <cellStyle name="Eingabe 2 14" xfId="6401" hidden="1"/>
    <cellStyle name="Eingabe 2 14" xfId="6436" hidden="1"/>
    <cellStyle name="Eingabe 2 14" xfId="6498" hidden="1"/>
    <cellStyle name="Eingabe 2 14" xfId="6630" hidden="1"/>
    <cellStyle name="Eingabe 2 14" xfId="6658" hidden="1"/>
    <cellStyle name="Eingabe 2 14" xfId="6693" hidden="1"/>
    <cellStyle name="Eingabe 2 14" xfId="6728" hidden="1"/>
    <cellStyle name="Eingabe 2 14" xfId="6569" hidden="1"/>
    <cellStyle name="Eingabe 2 14" xfId="6772" hidden="1"/>
    <cellStyle name="Eingabe 2 14" xfId="6800" hidden="1"/>
    <cellStyle name="Eingabe 2 14" xfId="6835" hidden="1"/>
    <cellStyle name="Eingabe 2 14" xfId="6870" hidden="1"/>
    <cellStyle name="Eingabe 2 14" xfId="2236" hidden="1"/>
    <cellStyle name="Eingabe 2 14" xfId="6936" hidden="1"/>
    <cellStyle name="Eingabe 2 14" xfId="6964" hidden="1"/>
    <cellStyle name="Eingabe 2 14" xfId="6999" hidden="1"/>
    <cellStyle name="Eingabe 2 14" xfId="7034" hidden="1"/>
    <cellStyle name="Eingabe 2 14" xfId="7157" hidden="1"/>
    <cellStyle name="Eingabe 2 14" xfId="7331" hidden="1"/>
    <cellStyle name="Eingabe 2 14" xfId="7359" hidden="1"/>
    <cellStyle name="Eingabe 2 14" xfId="7394" hidden="1"/>
    <cellStyle name="Eingabe 2 14" xfId="7429" hidden="1"/>
    <cellStyle name="Eingabe 2 14" xfId="7247" hidden="1"/>
    <cellStyle name="Eingabe 2 14" xfId="7478" hidden="1"/>
    <cellStyle name="Eingabe 2 14" xfId="7506" hidden="1"/>
    <cellStyle name="Eingabe 2 14" xfId="7541" hidden="1"/>
    <cellStyle name="Eingabe 2 14" xfId="7576" hidden="1"/>
    <cellStyle name="Eingabe 2 14" xfId="7147" hidden="1"/>
    <cellStyle name="Eingabe 2 14" xfId="7619" hidden="1"/>
    <cellStyle name="Eingabe 2 14" xfId="7647" hidden="1"/>
    <cellStyle name="Eingabe 2 14" xfId="7682" hidden="1"/>
    <cellStyle name="Eingabe 2 14" xfId="7717" hidden="1"/>
    <cellStyle name="Eingabe 2 14" xfId="7764" hidden="1"/>
    <cellStyle name="Eingabe 2 14" xfId="7836" hidden="1"/>
    <cellStyle name="Eingabe 2 14" xfId="7864" hidden="1"/>
    <cellStyle name="Eingabe 2 14" xfId="7899" hidden="1"/>
    <cellStyle name="Eingabe 2 14" xfId="7934" hidden="1"/>
    <cellStyle name="Eingabe 2 14" xfId="7996" hidden="1"/>
    <cellStyle name="Eingabe 2 14" xfId="8128" hidden="1"/>
    <cellStyle name="Eingabe 2 14" xfId="8156" hidden="1"/>
    <cellStyle name="Eingabe 2 14" xfId="8191" hidden="1"/>
    <cellStyle name="Eingabe 2 14" xfId="8226" hidden="1"/>
    <cellStyle name="Eingabe 2 14" xfId="8067" hidden="1"/>
    <cellStyle name="Eingabe 2 14" xfId="8270" hidden="1"/>
    <cellStyle name="Eingabe 2 14" xfId="8298" hidden="1"/>
    <cellStyle name="Eingabe 2 14" xfId="8333" hidden="1"/>
    <cellStyle name="Eingabe 2 14" xfId="8368" hidden="1"/>
    <cellStyle name="Eingabe 2 14" xfId="432" hidden="1"/>
    <cellStyle name="Eingabe 2 14" xfId="8431" hidden="1"/>
    <cellStyle name="Eingabe 2 14" xfId="8459" hidden="1"/>
    <cellStyle name="Eingabe 2 14" xfId="8494" hidden="1"/>
    <cellStyle name="Eingabe 2 14" xfId="8529" hidden="1"/>
    <cellStyle name="Eingabe 2 14" xfId="8650" hidden="1"/>
    <cellStyle name="Eingabe 2 14" xfId="8824" hidden="1"/>
    <cellStyle name="Eingabe 2 14" xfId="8852" hidden="1"/>
    <cellStyle name="Eingabe 2 14" xfId="8887" hidden="1"/>
    <cellStyle name="Eingabe 2 14" xfId="8922" hidden="1"/>
    <cellStyle name="Eingabe 2 14" xfId="8740" hidden="1"/>
    <cellStyle name="Eingabe 2 14" xfId="8971" hidden="1"/>
    <cellStyle name="Eingabe 2 14" xfId="8999" hidden="1"/>
    <cellStyle name="Eingabe 2 14" xfId="9034" hidden="1"/>
    <cellStyle name="Eingabe 2 14" xfId="9069" hidden="1"/>
    <cellStyle name="Eingabe 2 14" xfId="8640" hidden="1"/>
    <cellStyle name="Eingabe 2 14" xfId="9112" hidden="1"/>
    <cellStyle name="Eingabe 2 14" xfId="9140" hidden="1"/>
    <cellStyle name="Eingabe 2 14" xfId="9175" hidden="1"/>
    <cellStyle name="Eingabe 2 14" xfId="9210" hidden="1"/>
    <cellStyle name="Eingabe 2 14" xfId="9257" hidden="1"/>
    <cellStyle name="Eingabe 2 14" xfId="9329" hidden="1"/>
    <cellStyle name="Eingabe 2 14" xfId="9357" hidden="1"/>
    <cellStyle name="Eingabe 2 14" xfId="9392" hidden="1"/>
    <cellStyle name="Eingabe 2 14" xfId="9427" hidden="1"/>
    <cellStyle name="Eingabe 2 14" xfId="9489" hidden="1"/>
    <cellStyle name="Eingabe 2 14" xfId="9621" hidden="1"/>
    <cellStyle name="Eingabe 2 14" xfId="9649" hidden="1"/>
    <cellStyle name="Eingabe 2 14" xfId="9684" hidden="1"/>
    <cellStyle name="Eingabe 2 14" xfId="9719" hidden="1"/>
    <cellStyle name="Eingabe 2 14" xfId="9560" hidden="1"/>
    <cellStyle name="Eingabe 2 14" xfId="9763" hidden="1"/>
    <cellStyle name="Eingabe 2 14" xfId="9791" hidden="1"/>
    <cellStyle name="Eingabe 2 14" xfId="9826" hidden="1"/>
    <cellStyle name="Eingabe 2 14" xfId="9861" hidden="1"/>
    <cellStyle name="Eingabe 2 14" xfId="430" hidden="1"/>
    <cellStyle name="Eingabe 2 14" xfId="9922" hidden="1"/>
    <cellStyle name="Eingabe 2 14" xfId="9950" hidden="1"/>
    <cellStyle name="Eingabe 2 14" xfId="9985" hidden="1"/>
    <cellStyle name="Eingabe 2 14" xfId="10020" hidden="1"/>
    <cellStyle name="Eingabe 2 14" xfId="10136" hidden="1"/>
    <cellStyle name="Eingabe 2 14" xfId="10310" hidden="1"/>
    <cellStyle name="Eingabe 2 14" xfId="10338" hidden="1"/>
    <cellStyle name="Eingabe 2 14" xfId="10373" hidden="1"/>
    <cellStyle name="Eingabe 2 14" xfId="10408" hidden="1"/>
    <cellStyle name="Eingabe 2 14" xfId="10226" hidden="1"/>
    <cellStyle name="Eingabe 2 14" xfId="10457" hidden="1"/>
    <cellStyle name="Eingabe 2 14" xfId="10485" hidden="1"/>
    <cellStyle name="Eingabe 2 14" xfId="10520" hidden="1"/>
    <cellStyle name="Eingabe 2 14" xfId="10555" hidden="1"/>
    <cellStyle name="Eingabe 2 14" xfId="10126" hidden="1"/>
    <cellStyle name="Eingabe 2 14" xfId="10598" hidden="1"/>
    <cellStyle name="Eingabe 2 14" xfId="10626" hidden="1"/>
    <cellStyle name="Eingabe 2 14" xfId="10661" hidden="1"/>
    <cellStyle name="Eingabe 2 14" xfId="10696" hidden="1"/>
    <cellStyle name="Eingabe 2 14" xfId="10743" hidden="1"/>
    <cellStyle name="Eingabe 2 14" xfId="10815" hidden="1"/>
    <cellStyle name="Eingabe 2 14" xfId="10843" hidden="1"/>
    <cellStyle name="Eingabe 2 14" xfId="10878" hidden="1"/>
    <cellStyle name="Eingabe 2 14" xfId="10913" hidden="1"/>
    <cellStyle name="Eingabe 2 14" xfId="10975" hidden="1"/>
    <cellStyle name="Eingabe 2 14" xfId="11107" hidden="1"/>
    <cellStyle name="Eingabe 2 14" xfId="11135" hidden="1"/>
    <cellStyle name="Eingabe 2 14" xfId="11170" hidden="1"/>
    <cellStyle name="Eingabe 2 14" xfId="11205" hidden="1"/>
    <cellStyle name="Eingabe 2 14" xfId="11046" hidden="1"/>
    <cellStyle name="Eingabe 2 14" xfId="11249" hidden="1"/>
    <cellStyle name="Eingabe 2 14" xfId="11277" hidden="1"/>
    <cellStyle name="Eingabe 2 14" xfId="11312" hidden="1"/>
    <cellStyle name="Eingabe 2 14" xfId="11347" hidden="1"/>
    <cellStyle name="Eingabe 2 14" xfId="2338" hidden="1"/>
    <cellStyle name="Eingabe 2 14" xfId="11405" hidden="1"/>
    <cellStyle name="Eingabe 2 14" xfId="11433" hidden="1"/>
    <cellStyle name="Eingabe 2 14" xfId="11468" hidden="1"/>
    <cellStyle name="Eingabe 2 14" xfId="11503" hidden="1"/>
    <cellStyle name="Eingabe 2 14" xfId="11616" hidden="1"/>
    <cellStyle name="Eingabe 2 14" xfId="11790" hidden="1"/>
    <cellStyle name="Eingabe 2 14" xfId="11818" hidden="1"/>
    <cellStyle name="Eingabe 2 14" xfId="11853" hidden="1"/>
    <cellStyle name="Eingabe 2 14" xfId="11888" hidden="1"/>
    <cellStyle name="Eingabe 2 14" xfId="11706" hidden="1"/>
    <cellStyle name="Eingabe 2 14" xfId="11937" hidden="1"/>
    <cellStyle name="Eingabe 2 14" xfId="11965" hidden="1"/>
    <cellStyle name="Eingabe 2 14" xfId="12000" hidden="1"/>
    <cellStyle name="Eingabe 2 14" xfId="12035" hidden="1"/>
    <cellStyle name="Eingabe 2 14" xfId="11606" hidden="1"/>
    <cellStyle name="Eingabe 2 14" xfId="12078" hidden="1"/>
    <cellStyle name="Eingabe 2 14" xfId="12106" hidden="1"/>
    <cellStyle name="Eingabe 2 14" xfId="12141" hidden="1"/>
    <cellStyle name="Eingabe 2 14" xfId="12176" hidden="1"/>
    <cellStyle name="Eingabe 2 14" xfId="12223" hidden="1"/>
    <cellStyle name="Eingabe 2 14" xfId="12295" hidden="1"/>
    <cellStyle name="Eingabe 2 14" xfId="12323" hidden="1"/>
    <cellStyle name="Eingabe 2 14" xfId="12358" hidden="1"/>
    <cellStyle name="Eingabe 2 14" xfId="12393" hidden="1"/>
    <cellStyle name="Eingabe 2 14" xfId="12455" hidden="1"/>
    <cellStyle name="Eingabe 2 14" xfId="12587" hidden="1"/>
    <cellStyle name="Eingabe 2 14" xfId="12615" hidden="1"/>
    <cellStyle name="Eingabe 2 14" xfId="12650" hidden="1"/>
    <cellStyle name="Eingabe 2 14" xfId="12685" hidden="1"/>
    <cellStyle name="Eingabe 2 14" xfId="12526" hidden="1"/>
    <cellStyle name="Eingabe 2 14" xfId="12729" hidden="1"/>
    <cellStyle name="Eingabe 2 14" xfId="12757" hidden="1"/>
    <cellStyle name="Eingabe 2 14" xfId="12792" hidden="1"/>
    <cellStyle name="Eingabe 2 14" xfId="12827" hidden="1"/>
    <cellStyle name="Eingabe 2 14" xfId="2549" hidden="1"/>
    <cellStyle name="Eingabe 2 14" xfId="12884" hidden="1"/>
    <cellStyle name="Eingabe 2 14" xfId="12912" hidden="1"/>
    <cellStyle name="Eingabe 2 14" xfId="12947" hidden="1"/>
    <cellStyle name="Eingabe 2 14" xfId="12982" hidden="1"/>
    <cellStyle name="Eingabe 2 14" xfId="13087" hidden="1"/>
    <cellStyle name="Eingabe 2 14" xfId="13261" hidden="1"/>
    <cellStyle name="Eingabe 2 14" xfId="13289" hidden="1"/>
    <cellStyle name="Eingabe 2 14" xfId="13324" hidden="1"/>
    <cellStyle name="Eingabe 2 14" xfId="13359" hidden="1"/>
    <cellStyle name="Eingabe 2 14" xfId="13177" hidden="1"/>
    <cellStyle name="Eingabe 2 14" xfId="13408" hidden="1"/>
    <cellStyle name="Eingabe 2 14" xfId="13436" hidden="1"/>
    <cellStyle name="Eingabe 2 14" xfId="13471" hidden="1"/>
    <cellStyle name="Eingabe 2 14" xfId="13506" hidden="1"/>
    <cellStyle name="Eingabe 2 14" xfId="13077" hidden="1"/>
    <cellStyle name="Eingabe 2 14" xfId="13549" hidden="1"/>
    <cellStyle name="Eingabe 2 14" xfId="13577" hidden="1"/>
    <cellStyle name="Eingabe 2 14" xfId="13612" hidden="1"/>
    <cellStyle name="Eingabe 2 14" xfId="13647" hidden="1"/>
    <cellStyle name="Eingabe 2 14" xfId="13694" hidden="1"/>
    <cellStyle name="Eingabe 2 14" xfId="13766" hidden="1"/>
    <cellStyle name="Eingabe 2 14" xfId="13794" hidden="1"/>
    <cellStyle name="Eingabe 2 14" xfId="13829" hidden="1"/>
    <cellStyle name="Eingabe 2 14" xfId="13864" hidden="1"/>
    <cellStyle name="Eingabe 2 14" xfId="13926" hidden="1"/>
    <cellStyle name="Eingabe 2 14" xfId="14058" hidden="1"/>
    <cellStyle name="Eingabe 2 14" xfId="14086" hidden="1"/>
    <cellStyle name="Eingabe 2 14" xfId="14121" hidden="1"/>
    <cellStyle name="Eingabe 2 14" xfId="14156" hidden="1"/>
    <cellStyle name="Eingabe 2 14" xfId="13997" hidden="1"/>
    <cellStyle name="Eingabe 2 14" xfId="14200" hidden="1"/>
    <cellStyle name="Eingabe 2 14" xfId="14228" hidden="1"/>
    <cellStyle name="Eingabe 2 14" xfId="14263" hidden="1"/>
    <cellStyle name="Eingabe 2 14" xfId="14298" hidden="1"/>
    <cellStyle name="Eingabe 2 14" xfId="4055" hidden="1"/>
    <cellStyle name="Eingabe 2 14" xfId="14351" hidden="1"/>
    <cellStyle name="Eingabe 2 14" xfId="14379" hidden="1"/>
    <cellStyle name="Eingabe 2 14" xfId="14414" hidden="1"/>
    <cellStyle name="Eingabe 2 14" xfId="14449" hidden="1"/>
    <cellStyle name="Eingabe 2 14" xfId="14549" hidden="1"/>
    <cellStyle name="Eingabe 2 14" xfId="14723" hidden="1"/>
    <cellStyle name="Eingabe 2 14" xfId="14751" hidden="1"/>
    <cellStyle name="Eingabe 2 14" xfId="14786" hidden="1"/>
    <cellStyle name="Eingabe 2 14" xfId="14821" hidden="1"/>
    <cellStyle name="Eingabe 2 14" xfId="14639" hidden="1"/>
    <cellStyle name="Eingabe 2 14" xfId="14870" hidden="1"/>
    <cellStyle name="Eingabe 2 14" xfId="14898" hidden="1"/>
    <cellStyle name="Eingabe 2 14" xfId="14933" hidden="1"/>
    <cellStyle name="Eingabe 2 14" xfId="14968" hidden="1"/>
    <cellStyle name="Eingabe 2 14" xfId="14539" hidden="1"/>
    <cellStyle name="Eingabe 2 14" xfId="15011" hidden="1"/>
    <cellStyle name="Eingabe 2 14" xfId="15039" hidden="1"/>
    <cellStyle name="Eingabe 2 14" xfId="15074" hidden="1"/>
    <cellStyle name="Eingabe 2 14" xfId="15109" hidden="1"/>
    <cellStyle name="Eingabe 2 14" xfId="15156" hidden="1"/>
    <cellStyle name="Eingabe 2 14" xfId="15228" hidden="1"/>
    <cellStyle name="Eingabe 2 14" xfId="15256" hidden="1"/>
    <cellStyle name="Eingabe 2 14" xfId="15291" hidden="1"/>
    <cellStyle name="Eingabe 2 14" xfId="15326" hidden="1"/>
    <cellStyle name="Eingabe 2 14" xfId="15388" hidden="1"/>
    <cellStyle name="Eingabe 2 14" xfId="15520" hidden="1"/>
    <cellStyle name="Eingabe 2 14" xfId="15548" hidden="1"/>
    <cellStyle name="Eingabe 2 14" xfId="15583" hidden="1"/>
    <cellStyle name="Eingabe 2 14" xfId="15618" hidden="1"/>
    <cellStyle name="Eingabe 2 14" xfId="15459" hidden="1"/>
    <cellStyle name="Eingabe 2 14" xfId="15662" hidden="1"/>
    <cellStyle name="Eingabe 2 14" xfId="15690" hidden="1"/>
    <cellStyle name="Eingabe 2 14" xfId="15725" hidden="1"/>
    <cellStyle name="Eingabe 2 14" xfId="15760" hidden="1"/>
    <cellStyle name="Eingabe 2 14" xfId="5559" hidden="1"/>
    <cellStyle name="Eingabe 2 14" xfId="15813" hidden="1"/>
    <cellStyle name="Eingabe 2 14" xfId="15841" hidden="1"/>
    <cellStyle name="Eingabe 2 14" xfId="15876" hidden="1"/>
    <cellStyle name="Eingabe 2 14" xfId="15911" hidden="1"/>
    <cellStyle name="Eingabe 2 14" xfId="16005" hidden="1"/>
    <cellStyle name="Eingabe 2 14" xfId="16179" hidden="1"/>
    <cellStyle name="Eingabe 2 14" xfId="16207" hidden="1"/>
    <cellStyle name="Eingabe 2 14" xfId="16242" hidden="1"/>
    <cellStyle name="Eingabe 2 14" xfId="16277" hidden="1"/>
    <cellStyle name="Eingabe 2 14" xfId="16095" hidden="1"/>
    <cellStyle name="Eingabe 2 14" xfId="16326" hidden="1"/>
    <cellStyle name="Eingabe 2 14" xfId="16354" hidden="1"/>
    <cellStyle name="Eingabe 2 14" xfId="16389" hidden="1"/>
    <cellStyle name="Eingabe 2 14" xfId="16424" hidden="1"/>
    <cellStyle name="Eingabe 2 14" xfId="15995" hidden="1"/>
    <cellStyle name="Eingabe 2 14" xfId="16467" hidden="1"/>
    <cellStyle name="Eingabe 2 14" xfId="16495" hidden="1"/>
    <cellStyle name="Eingabe 2 14" xfId="16530" hidden="1"/>
    <cellStyle name="Eingabe 2 14" xfId="16565" hidden="1"/>
    <cellStyle name="Eingabe 2 14" xfId="16612" hidden="1"/>
    <cellStyle name="Eingabe 2 14" xfId="16684" hidden="1"/>
    <cellStyle name="Eingabe 2 14" xfId="16712" hidden="1"/>
    <cellStyle name="Eingabe 2 14" xfId="16747" hidden="1"/>
    <cellStyle name="Eingabe 2 14" xfId="16782" hidden="1"/>
    <cellStyle name="Eingabe 2 14" xfId="16844" hidden="1"/>
    <cellStyle name="Eingabe 2 14" xfId="16976" hidden="1"/>
    <cellStyle name="Eingabe 2 14" xfId="17004" hidden="1"/>
    <cellStyle name="Eingabe 2 14" xfId="17039" hidden="1"/>
    <cellStyle name="Eingabe 2 14" xfId="17074" hidden="1"/>
    <cellStyle name="Eingabe 2 14" xfId="16915" hidden="1"/>
    <cellStyle name="Eingabe 2 14" xfId="17118" hidden="1"/>
    <cellStyle name="Eingabe 2 14" xfId="17146" hidden="1"/>
    <cellStyle name="Eingabe 2 14" xfId="17181" hidden="1"/>
    <cellStyle name="Eingabe 2 14" xfId="17216" hidden="1"/>
    <cellStyle name="Eingabe 2 14" xfId="7061" hidden="1"/>
    <cellStyle name="Eingabe 2 14" xfId="17258" hidden="1"/>
    <cellStyle name="Eingabe 2 14" xfId="17286" hidden="1"/>
    <cellStyle name="Eingabe 2 14" xfId="17321" hidden="1"/>
    <cellStyle name="Eingabe 2 14" xfId="17356" hidden="1"/>
    <cellStyle name="Eingabe 2 14" xfId="17447" hidden="1"/>
    <cellStyle name="Eingabe 2 14" xfId="17621" hidden="1"/>
    <cellStyle name="Eingabe 2 14" xfId="17649" hidden="1"/>
    <cellStyle name="Eingabe 2 14" xfId="17684" hidden="1"/>
    <cellStyle name="Eingabe 2 14" xfId="17719" hidden="1"/>
    <cellStyle name="Eingabe 2 14" xfId="17537" hidden="1"/>
    <cellStyle name="Eingabe 2 14" xfId="17768" hidden="1"/>
    <cellStyle name="Eingabe 2 14" xfId="17796" hidden="1"/>
    <cellStyle name="Eingabe 2 14" xfId="17831" hidden="1"/>
    <cellStyle name="Eingabe 2 14" xfId="17866" hidden="1"/>
    <cellStyle name="Eingabe 2 14" xfId="17437" hidden="1"/>
    <cellStyle name="Eingabe 2 14" xfId="17909" hidden="1"/>
    <cellStyle name="Eingabe 2 14" xfId="17937" hidden="1"/>
    <cellStyle name="Eingabe 2 14" xfId="17972" hidden="1"/>
    <cellStyle name="Eingabe 2 14" xfId="18007" hidden="1"/>
    <cellStyle name="Eingabe 2 14" xfId="18054" hidden="1"/>
    <cellStyle name="Eingabe 2 14" xfId="18126" hidden="1"/>
    <cellStyle name="Eingabe 2 14" xfId="18154" hidden="1"/>
    <cellStyle name="Eingabe 2 14" xfId="18189" hidden="1"/>
    <cellStyle name="Eingabe 2 14" xfId="18224" hidden="1"/>
    <cellStyle name="Eingabe 2 14" xfId="18286" hidden="1"/>
    <cellStyle name="Eingabe 2 14" xfId="18418" hidden="1"/>
    <cellStyle name="Eingabe 2 14" xfId="18446" hidden="1"/>
    <cellStyle name="Eingabe 2 14" xfId="18481" hidden="1"/>
    <cellStyle name="Eingabe 2 14" xfId="18516" hidden="1"/>
    <cellStyle name="Eingabe 2 14" xfId="18357" hidden="1"/>
    <cellStyle name="Eingabe 2 14" xfId="18560" hidden="1"/>
    <cellStyle name="Eingabe 2 14" xfId="18588" hidden="1"/>
    <cellStyle name="Eingabe 2 14" xfId="18623" hidden="1"/>
    <cellStyle name="Eingabe 2 14" xfId="18658" hidden="1"/>
    <cellStyle name="Eingabe 2 14" xfId="18919" hidden="1"/>
    <cellStyle name="Eingabe 2 14" xfId="19058" hidden="1"/>
    <cellStyle name="Eingabe 2 14" xfId="19086" hidden="1"/>
    <cellStyle name="Eingabe 2 14" xfId="19121" hidden="1"/>
    <cellStyle name="Eingabe 2 14" xfId="19156" hidden="1"/>
    <cellStyle name="Eingabe 2 14" xfId="19254" hidden="1"/>
    <cellStyle name="Eingabe 2 14" xfId="19428" hidden="1"/>
    <cellStyle name="Eingabe 2 14" xfId="19456" hidden="1"/>
    <cellStyle name="Eingabe 2 14" xfId="19491" hidden="1"/>
    <cellStyle name="Eingabe 2 14" xfId="19526" hidden="1"/>
    <cellStyle name="Eingabe 2 14" xfId="19344" hidden="1"/>
    <cellStyle name="Eingabe 2 14" xfId="19575" hidden="1"/>
    <cellStyle name="Eingabe 2 14" xfId="19603" hidden="1"/>
    <cellStyle name="Eingabe 2 14" xfId="19638" hidden="1"/>
    <cellStyle name="Eingabe 2 14" xfId="19673" hidden="1"/>
    <cellStyle name="Eingabe 2 14" xfId="19244" hidden="1"/>
    <cellStyle name="Eingabe 2 14" xfId="19716" hidden="1"/>
    <cellStyle name="Eingabe 2 14" xfId="19744" hidden="1"/>
    <cellStyle name="Eingabe 2 14" xfId="19779" hidden="1"/>
    <cellStyle name="Eingabe 2 14" xfId="19814" hidden="1"/>
    <cellStyle name="Eingabe 2 14" xfId="19861" hidden="1"/>
    <cellStyle name="Eingabe 2 14" xfId="19933" hidden="1"/>
    <cellStyle name="Eingabe 2 14" xfId="19961" hidden="1"/>
    <cellStyle name="Eingabe 2 14" xfId="19996" hidden="1"/>
    <cellStyle name="Eingabe 2 14" xfId="20031" hidden="1"/>
    <cellStyle name="Eingabe 2 14" xfId="20093" hidden="1"/>
    <cellStyle name="Eingabe 2 14" xfId="20225" hidden="1"/>
    <cellStyle name="Eingabe 2 14" xfId="20253" hidden="1"/>
    <cellStyle name="Eingabe 2 14" xfId="20288" hidden="1"/>
    <cellStyle name="Eingabe 2 14" xfId="20323" hidden="1"/>
    <cellStyle name="Eingabe 2 14" xfId="20164" hidden="1"/>
    <cellStyle name="Eingabe 2 14" xfId="20367" hidden="1"/>
    <cellStyle name="Eingabe 2 14" xfId="20395" hidden="1"/>
    <cellStyle name="Eingabe 2 14" xfId="20430" hidden="1"/>
    <cellStyle name="Eingabe 2 14" xfId="20465" hidden="1"/>
    <cellStyle name="Eingabe 2 14" xfId="20512" hidden="1"/>
    <cellStyle name="Eingabe 2 14" xfId="20584" hidden="1"/>
    <cellStyle name="Eingabe 2 14" xfId="20612" hidden="1"/>
    <cellStyle name="Eingabe 2 14" xfId="20647" hidden="1"/>
    <cellStyle name="Eingabe 2 14" xfId="20682" hidden="1"/>
    <cellStyle name="Eingabe 2 14" xfId="20762" hidden="1"/>
    <cellStyle name="Eingabe 2 14" xfId="20975" hidden="1"/>
    <cellStyle name="Eingabe 2 14" xfId="21003" hidden="1"/>
    <cellStyle name="Eingabe 2 14" xfId="21038" hidden="1"/>
    <cellStyle name="Eingabe 2 14" xfId="21073" hidden="1"/>
    <cellStyle name="Eingabe 2 14" xfId="21152" hidden="1"/>
    <cellStyle name="Eingabe 2 14" xfId="21284" hidden="1"/>
    <cellStyle name="Eingabe 2 14" xfId="21312" hidden="1"/>
    <cellStyle name="Eingabe 2 14" xfId="21347" hidden="1"/>
    <cellStyle name="Eingabe 2 14" xfId="21382" hidden="1"/>
    <cellStyle name="Eingabe 2 14" xfId="21223" hidden="1"/>
    <cellStyle name="Eingabe 2 14" xfId="21428" hidden="1"/>
    <cellStyle name="Eingabe 2 14" xfId="21456" hidden="1"/>
    <cellStyle name="Eingabe 2 14" xfId="21491" hidden="1"/>
    <cellStyle name="Eingabe 2 14" xfId="21526" hidden="1"/>
    <cellStyle name="Eingabe 2 14" xfId="20871" hidden="1"/>
    <cellStyle name="Eingabe 2 14" xfId="21585" hidden="1"/>
    <cellStyle name="Eingabe 2 14" xfId="21613" hidden="1"/>
    <cellStyle name="Eingabe 2 14" xfId="21648" hidden="1"/>
    <cellStyle name="Eingabe 2 14" xfId="21683" hidden="1"/>
    <cellStyle name="Eingabe 2 14" xfId="21780" hidden="1"/>
    <cellStyle name="Eingabe 2 14" xfId="21955" hidden="1"/>
    <cellStyle name="Eingabe 2 14" xfId="21983" hidden="1"/>
    <cellStyle name="Eingabe 2 14" xfId="22018" hidden="1"/>
    <cellStyle name="Eingabe 2 14" xfId="22053" hidden="1"/>
    <cellStyle name="Eingabe 2 14" xfId="21870" hidden="1"/>
    <cellStyle name="Eingabe 2 14" xfId="22104" hidden="1"/>
    <cellStyle name="Eingabe 2 14" xfId="22132" hidden="1"/>
    <cellStyle name="Eingabe 2 14" xfId="22167" hidden="1"/>
    <cellStyle name="Eingabe 2 14" xfId="22202" hidden="1"/>
    <cellStyle name="Eingabe 2 14" xfId="21770" hidden="1"/>
    <cellStyle name="Eingabe 2 14" xfId="22247" hidden="1"/>
    <cellStyle name="Eingabe 2 14" xfId="22275" hidden="1"/>
    <cellStyle name="Eingabe 2 14" xfId="22310" hidden="1"/>
    <cellStyle name="Eingabe 2 14" xfId="22345" hidden="1"/>
    <cellStyle name="Eingabe 2 14" xfId="22394" hidden="1"/>
    <cellStyle name="Eingabe 2 14" xfId="22466" hidden="1"/>
    <cellStyle name="Eingabe 2 14" xfId="22494" hidden="1"/>
    <cellStyle name="Eingabe 2 14" xfId="22529" hidden="1"/>
    <cellStyle name="Eingabe 2 14" xfId="22564" hidden="1"/>
    <cellStyle name="Eingabe 2 14" xfId="22626" hidden="1"/>
    <cellStyle name="Eingabe 2 14" xfId="22758" hidden="1"/>
    <cellStyle name="Eingabe 2 14" xfId="22786" hidden="1"/>
    <cellStyle name="Eingabe 2 14" xfId="22821" hidden="1"/>
    <cellStyle name="Eingabe 2 14" xfId="22856" hidden="1"/>
    <cellStyle name="Eingabe 2 14" xfId="22697" hidden="1"/>
    <cellStyle name="Eingabe 2 14" xfId="22900" hidden="1"/>
    <cellStyle name="Eingabe 2 14" xfId="22928" hidden="1"/>
    <cellStyle name="Eingabe 2 14" xfId="22963" hidden="1"/>
    <cellStyle name="Eingabe 2 14" xfId="22998" hidden="1"/>
    <cellStyle name="Eingabe 2 14" xfId="20753" hidden="1"/>
    <cellStyle name="Eingabe 2 14" xfId="23040" hidden="1"/>
    <cellStyle name="Eingabe 2 14" xfId="23068" hidden="1"/>
    <cellStyle name="Eingabe 2 14" xfId="23103" hidden="1"/>
    <cellStyle name="Eingabe 2 14" xfId="23138" hidden="1"/>
    <cellStyle name="Eingabe 2 14" xfId="23233" hidden="1"/>
    <cellStyle name="Eingabe 2 14" xfId="23407" hidden="1"/>
    <cellStyle name="Eingabe 2 14" xfId="23435" hidden="1"/>
    <cellStyle name="Eingabe 2 14" xfId="23470" hidden="1"/>
    <cellStyle name="Eingabe 2 14" xfId="23505" hidden="1"/>
    <cellStyle name="Eingabe 2 14" xfId="23323" hidden="1"/>
    <cellStyle name="Eingabe 2 14" xfId="23556" hidden="1"/>
    <cellStyle name="Eingabe 2 14" xfId="23584" hidden="1"/>
    <cellStyle name="Eingabe 2 14" xfId="23619" hidden="1"/>
    <cellStyle name="Eingabe 2 14" xfId="23654" hidden="1"/>
    <cellStyle name="Eingabe 2 14" xfId="23223" hidden="1"/>
    <cellStyle name="Eingabe 2 14" xfId="23699" hidden="1"/>
    <cellStyle name="Eingabe 2 14" xfId="23727" hidden="1"/>
    <cellStyle name="Eingabe 2 14" xfId="23762" hidden="1"/>
    <cellStyle name="Eingabe 2 14" xfId="23797" hidden="1"/>
    <cellStyle name="Eingabe 2 14" xfId="23845" hidden="1"/>
    <cellStyle name="Eingabe 2 14" xfId="23917" hidden="1"/>
    <cellStyle name="Eingabe 2 14" xfId="23945" hidden="1"/>
    <cellStyle name="Eingabe 2 14" xfId="23980" hidden="1"/>
    <cellStyle name="Eingabe 2 14" xfId="24015" hidden="1"/>
    <cellStyle name="Eingabe 2 14" xfId="24077" hidden="1"/>
    <cellStyle name="Eingabe 2 14" xfId="24209" hidden="1"/>
    <cellStyle name="Eingabe 2 14" xfId="24237" hidden="1"/>
    <cellStyle name="Eingabe 2 14" xfId="24272" hidden="1"/>
    <cellStyle name="Eingabe 2 14" xfId="24307" hidden="1"/>
    <cellStyle name="Eingabe 2 14" xfId="24148" hidden="1"/>
    <cellStyle name="Eingabe 2 14" xfId="24351" hidden="1"/>
    <cellStyle name="Eingabe 2 14" xfId="24379" hidden="1"/>
    <cellStyle name="Eingabe 2 14" xfId="24414" hidden="1"/>
    <cellStyle name="Eingabe 2 14" xfId="24449" hidden="1"/>
    <cellStyle name="Eingabe 2 14" xfId="20851" hidden="1"/>
    <cellStyle name="Eingabe 2 14" xfId="24491" hidden="1"/>
    <cellStyle name="Eingabe 2 14" xfId="24519" hidden="1"/>
    <cellStyle name="Eingabe 2 14" xfId="24554" hidden="1"/>
    <cellStyle name="Eingabe 2 14" xfId="24589" hidden="1"/>
    <cellStyle name="Eingabe 2 14" xfId="24680" hidden="1"/>
    <cellStyle name="Eingabe 2 14" xfId="24854" hidden="1"/>
    <cellStyle name="Eingabe 2 14" xfId="24882" hidden="1"/>
    <cellStyle name="Eingabe 2 14" xfId="24917" hidden="1"/>
    <cellStyle name="Eingabe 2 14" xfId="24952" hidden="1"/>
    <cellStyle name="Eingabe 2 14" xfId="24770" hidden="1"/>
    <cellStyle name="Eingabe 2 14" xfId="25001" hidden="1"/>
    <cellStyle name="Eingabe 2 14" xfId="25029" hidden="1"/>
    <cellStyle name="Eingabe 2 14" xfId="25064" hidden="1"/>
    <cellStyle name="Eingabe 2 14" xfId="25099" hidden="1"/>
    <cellStyle name="Eingabe 2 14" xfId="24670" hidden="1"/>
    <cellStyle name="Eingabe 2 14" xfId="25142" hidden="1"/>
    <cellStyle name="Eingabe 2 14" xfId="25170" hidden="1"/>
    <cellStyle name="Eingabe 2 14" xfId="25205" hidden="1"/>
    <cellStyle name="Eingabe 2 14" xfId="25240" hidden="1"/>
    <cellStyle name="Eingabe 2 14" xfId="25287" hidden="1"/>
    <cellStyle name="Eingabe 2 14" xfId="25359" hidden="1"/>
    <cellStyle name="Eingabe 2 14" xfId="25387" hidden="1"/>
    <cellStyle name="Eingabe 2 14" xfId="25422" hidden="1"/>
    <cellStyle name="Eingabe 2 14" xfId="25457" hidden="1"/>
    <cellStyle name="Eingabe 2 14" xfId="25519" hidden="1"/>
    <cellStyle name="Eingabe 2 14" xfId="25651" hidden="1"/>
    <cellStyle name="Eingabe 2 14" xfId="25679" hidden="1"/>
    <cellStyle name="Eingabe 2 14" xfId="25714" hidden="1"/>
    <cellStyle name="Eingabe 2 14" xfId="25749" hidden="1"/>
    <cellStyle name="Eingabe 2 14" xfId="25590" hidden="1"/>
    <cellStyle name="Eingabe 2 14" xfId="25793" hidden="1"/>
    <cellStyle name="Eingabe 2 14" xfId="25821" hidden="1"/>
    <cellStyle name="Eingabe 2 14" xfId="25856" hidden="1"/>
    <cellStyle name="Eingabe 2 14" xfId="25891" hidden="1"/>
    <cellStyle name="Eingabe 2 14" xfId="25940" hidden="1"/>
    <cellStyle name="Eingabe 2 14" xfId="26086" hidden="1"/>
    <cellStyle name="Eingabe 2 14" xfId="26114" hidden="1"/>
    <cellStyle name="Eingabe 2 14" xfId="26149" hidden="1"/>
    <cellStyle name="Eingabe 2 14" xfId="26184" hidden="1"/>
    <cellStyle name="Eingabe 2 14" xfId="26276" hidden="1"/>
    <cellStyle name="Eingabe 2 14" xfId="26450" hidden="1"/>
    <cellStyle name="Eingabe 2 14" xfId="26478" hidden="1"/>
    <cellStyle name="Eingabe 2 14" xfId="26513" hidden="1"/>
    <cellStyle name="Eingabe 2 14" xfId="26548" hidden="1"/>
    <cellStyle name="Eingabe 2 14" xfId="26366" hidden="1"/>
    <cellStyle name="Eingabe 2 14" xfId="26597" hidden="1"/>
    <cellStyle name="Eingabe 2 14" xfId="26625" hidden="1"/>
    <cellStyle name="Eingabe 2 14" xfId="26660" hidden="1"/>
    <cellStyle name="Eingabe 2 14" xfId="26695" hidden="1"/>
    <cellStyle name="Eingabe 2 14" xfId="26266" hidden="1"/>
    <cellStyle name="Eingabe 2 14" xfId="26738" hidden="1"/>
    <cellStyle name="Eingabe 2 14" xfId="26766" hidden="1"/>
    <cellStyle name="Eingabe 2 14" xfId="26801" hidden="1"/>
    <cellStyle name="Eingabe 2 14" xfId="26836" hidden="1"/>
    <cellStyle name="Eingabe 2 14" xfId="26883" hidden="1"/>
    <cellStyle name="Eingabe 2 14" xfId="26955" hidden="1"/>
    <cellStyle name="Eingabe 2 14" xfId="26983" hidden="1"/>
    <cellStyle name="Eingabe 2 14" xfId="27018" hidden="1"/>
    <cellStyle name="Eingabe 2 14" xfId="27053" hidden="1"/>
    <cellStyle name="Eingabe 2 14" xfId="27115" hidden="1"/>
    <cellStyle name="Eingabe 2 14" xfId="27247" hidden="1"/>
    <cellStyle name="Eingabe 2 14" xfId="27275" hidden="1"/>
    <cellStyle name="Eingabe 2 14" xfId="27310" hidden="1"/>
    <cellStyle name="Eingabe 2 14" xfId="27345" hidden="1"/>
    <cellStyle name="Eingabe 2 14" xfId="27186" hidden="1"/>
    <cellStyle name="Eingabe 2 14" xfId="27389" hidden="1"/>
    <cellStyle name="Eingabe 2 14" xfId="27417" hidden="1"/>
    <cellStyle name="Eingabe 2 14" xfId="27452" hidden="1"/>
    <cellStyle name="Eingabe 2 14" xfId="27487" hidden="1"/>
    <cellStyle name="Eingabe 2 14" xfId="26014" hidden="1"/>
    <cellStyle name="Eingabe 2 14" xfId="27529" hidden="1"/>
    <cellStyle name="Eingabe 2 14" xfId="27557" hidden="1"/>
    <cellStyle name="Eingabe 2 14" xfId="27592" hidden="1"/>
    <cellStyle name="Eingabe 2 14" xfId="27627" hidden="1"/>
    <cellStyle name="Eingabe 2 14" xfId="27718" hidden="1"/>
    <cellStyle name="Eingabe 2 14" xfId="27892" hidden="1"/>
    <cellStyle name="Eingabe 2 14" xfId="27920" hidden="1"/>
    <cellStyle name="Eingabe 2 14" xfId="27955" hidden="1"/>
    <cellStyle name="Eingabe 2 14" xfId="27990" hidden="1"/>
    <cellStyle name="Eingabe 2 14" xfId="27808" hidden="1"/>
    <cellStyle name="Eingabe 2 14" xfId="28039" hidden="1"/>
    <cellStyle name="Eingabe 2 14" xfId="28067" hidden="1"/>
    <cellStyle name="Eingabe 2 14" xfId="28102" hidden="1"/>
    <cellStyle name="Eingabe 2 14" xfId="28137" hidden="1"/>
    <cellStyle name="Eingabe 2 14" xfId="27708" hidden="1"/>
    <cellStyle name="Eingabe 2 14" xfId="28180" hidden="1"/>
    <cellStyle name="Eingabe 2 14" xfId="28208" hidden="1"/>
    <cellStyle name="Eingabe 2 14" xfId="28243" hidden="1"/>
    <cellStyle name="Eingabe 2 14" xfId="28278" hidden="1"/>
    <cellStyle name="Eingabe 2 14" xfId="28325" hidden="1"/>
    <cellStyle name="Eingabe 2 14" xfId="28397" hidden="1"/>
    <cellStyle name="Eingabe 2 14" xfId="28425" hidden="1"/>
    <cellStyle name="Eingabe 2 14" xfId="28460" hidden="1"/>
    <cellStyle name="Eingabe 2 14" xfId="28495" hidden="1"/>
    <cellStyle name="Eingabe 2 14" xfId="28557" hidden="1"/>
    <cellStyle name="Eingabe 2 14" xfId="28689" hidden="1"/>
    <cellStyle name="Eingabe 2 14" xfId="28717" hidden="1"/>
    <cellStyle name="Eingabe 2 14" xfId="28752" hidden="1"/>
    <cellStyle name="Eingabe 2 14" xfId="28787" hidden="1"/>
    <cellStyle name="Eingabe 2 14" xfId="28628" hidden="1"/>
    <cellStyle name="Eingabe 2 14" xfId="28831" hidden="1"/>
    <cellStyle name="Eingabe 2 14" xfId="28859" hidden="1"/>
    <cellStyle name="Eingabe 2 14" xfId="28894" hidden="1"/>
    <cellStyle name="Eingabe 2 14" xfId="28929" hidden="1"/>
    <cellStyle name="Eingabe 2 14" xfId="28977" hidden="1"/>
    <cellStyle name="Eingabe 2 14" xfId="29049" hidden="1"/>
    <cellStyle name="Eingabe 2 14" xfId="29077" hidden="1"/>
    <cellStyle name="Eingabe 2 14" xfId="29112" hidden="1"/>
    <cellStyle name="Eingabe 2 14" xfId="29147" hidden="1"/>
    <cellStyle name="Eingabe 2 14" xfId="29238" hidden="1"/>
    <cellStyle name="Eingabe 2 14" xfId="29412" hidden="1"/>
    <cellStyle name="Eingabe 2 14" xfId="29440" hidden="1"/>
    <cellStyle name="Eingabe 2 14" xfId="29475" hidden="1"/>
    <cellStyle name="Eingabe 2 14" xfId="29510" hidden="1"/>
    <cellStyle name="Eingabe 2 14" xfId="29328" hidden="1"/>
    <cellStyle name="Eingabe 2 14" xfId="29559" hidden="1"/>
    <cellStyle name="Eingabe 2 14" xfId="29587" hidden="1"/>
    <cellStyle name="Eingabe 2 14" xfId="29622" hidden="1"/>
    <cellStyle name="Eingabe 2 14" xfId="29657" hidden="1"/>
    <cellStyle name="Eingabe 2 14" xfId="29228" hidden="1"/>
    <cellStyle name="Eingabe 2 14" xfId="29700" hidden="1"/>
    <cellStyle name="Eingabe 2 14" xfId="29728" hidden="1"/>
    <cellStyle name="Eingabe 2 14" xfId="29763" hidden="1"/>
    <cellStyle name="Eingabe 2 14" xfId="29798" hidden="1"/>
    <cellStyle name="Eingabe 2 14" xfId="29845" hidden="1"/>
    <cellStyle name="Eingabe 2 14" xfId="29917" hidden="1"/>
    <cellStyle name="Eingabe 2 14" xfId="29945" hidden="1"/>
    <cellStyle name="Eingabe 2 14" xfId="29980" hidden="1"/>
    <cellStyle name="Eingabe 2 14" xfId="30015" hidden="1"/>
    <cellStyle name="Eingabe 2 14" xfId="30077" hidden="1"/>
    <cellStyle name="Eingabe 2 14" xfId="30209" hidden="1"/>
    <cellStyle name="Eingabe 2 14" xfId="30237" hidden="1"/>
    <cellStyle name="Eingabe 2 14" xfId="30272" hidden="1"/>
    <cellStyle name="Eingabe 2 14" xfId="30307" hidden="1"/>
    <cellStyle name="Eingabe 2 14" xfId="30148" hidden="1"/>
    <cellStyle name="Eingabe 2 14" xfId="30351" hidden="1"/>
    <cellStyle name="Eingabe 2 14" xfId="30379" hidden="1"/>
    <cellStyle name="Eingabe 2 14" xfId="30414" hidden="1"/>
    <cellStyle name="Eingabe 2 14" xfId="30449" hidden="1"/>
    <cellStyle name="Eingabe 2 14" xfId="30496" hidden="1"/>
    <cellStyle name="Eingabe 2 14" xfId="30568" hidden="1"/>
    <cellStyle name="Eingabe 2 14" xfId="30596" hidden="1"/>
    <cellStyle name="Eingabe 2 14" xfId="30631" hidden="1"/>
    <cellStyle name="Eingabe 2 14" xfId="30666" hidden="1"/>
    <cellStyle name="Eingabe 2 14" xfId="30746" hidden="1"/>
    <cellStyle name="Eingabe 2 14" xfId="30959" hidden="1"/>
    <cellStyle name="Eingabe 2 14" xfId="30987" hidden="1"/>
    <cellStyle name="Eingabe 2 14" xfId="31022" hidden="1"/>
    <cellStyle name="Eingabe 2 14" xfId="31057" hidden="1"/>
    <cellStyle name="Eingabe 2 14" xfId="31136" hidden="1"/>
    <cellStyle name="Eingabe 2 14" xfId="31268" hidden="1"/>
    <cellStyle name="Eingabe 2 14" xfId="31296" hidden="1"/>
    <cellStyle name="Eingabe 2 14" xfId="31331" hidden="1"/>
    <cellStyle name="Eingabe 2 14" xfId="31366" hidden="1"/>
    <cellStyle name="Eingabe 2 14" xfId="31207" hidden="1"/>
    <cellStyle name="Eingabe 2 14" xfId="31412" hidden="1"/>
    <cellStyle name="Eingabe 2 14" xfId="31440" hidden="1"/>
    <cellStyle name="Eingabe 2 14" xfId="31475" hidden="1"/>
    <cellStyle name="Eingabe 2 14" xfId="31510" hidden="1"/>
    <cellStyle name="Eingabe 2 14" xfId="30855" hidden="1"/>
    <cellStyle name="Eingabe 2 14" xfId="31569" hidden="1"/>
    <cellStyle name="Eingabe 2 14" xfId="31597" hidden="1"/>
    <cellStyle name="Eingabe 2 14" xfId="31632" hidden="1"/>
    <cellStyle name="Eingabe 2 14" xfId="31667" hidden="1"/>
    <cellStyle name="Eingabe 2 14" xfId="31764" hidden="1"/>
    <cellStyle name="Eingabe 2 14" xfId="31939" hidden="1"/>
    <cellStyle name="Eingabe 2 14" xfId="31967" hidden="1"/>
    <cellStyle name="Eingabe 2 14" xfId="32002" hidden="1"/>
    <cellStyle name="Eingabe 2 14" xfId="32037" hidden="1"/>
    <cellStyle name="Eingabe 2 14" xfId="31854" hidden="1"/>
    <cellStyle name="Eingabe 2 14" xfId="32088" hidden="1"/>
    <cellStyle name="Eingabe 2 14" xfId="32116" hidden="1"/>
    <cellStyle name="Eingabe 2 14" xfId="32151" hidden="1"/>
    <cellStyle name="Eingabe 2 14" xfId="32186" hidden="1"/>
    <cellStyle name="Eingabe 2 14" xfId="31754" hidden="1"/>
    <cellStyle name="Eingabe 2 14" xfId="32231" hidden="1"/>
    <cellStyle name="Eingabe 2 14" xfId="32259" hidden="1"/>
    <cellStyle name="Eingabe 2 14" xfId="32294" hidden="1"/>
    <cellStyle name="Eingabe 2 14" xfId="32329" hidden="1"/>
    <cellStyle name="Eingabe 2 14" xfId="32378" hidden="1"/>
    <cellStyle name="Eingabe 2 14" xfId="32450" hidden="1"/>
    <cellStyle name="Eingabe 2 14" xfId="32478" hidden="1"/>
    <cellStyle name="Eingabe 2 14" xfId="32513" hidden="1"/>
    <cellStyle name="Eingabe 2 14" xfId="32548" hidden="1"/>
    <cellStyle name="Eingabe 2 14" xfId="32610" hidden="1"/>
    <cellStyle name="Eingabe 2 14" xfId="32742" hidden="1"/>
    <cellStyle name="Eingabe 2 14" xfId="32770" hidden="1"/>
    <cellStyle name="Eingabe 2 14" xfId="32805" hidden="1"/>
    <cellStyle name="Eingabe 2 14" xfId="32840" hidden="1"/>
    <cellStyle name="Eingabe 2 14" xfId="32681" hidden="1"/>
    <cellStyle name="Eingabe 2 14" xfId="32884" hidden="1"/>
    <cellStyle name="Eingabe 2 14" xfId="32912" hidden="1"/>
    <cellStyle name="Eingabe 2 14" xfId="32947" hidden="1"/>
    <cellStyle name="Eingabe 2 14" xfId="32982" hidden="1"/>
    <cellStyle name="Eingabe 2 14" xfId="30737" hidden="1"/>
    <cellStyle name="Eingabe 2 14" xfId="33024" hidden="1"/>
    <cellStyle name="Eingabe 2 14" xfId="33052" hidden="1"/>
    <cellStyle name="Eingabe 2 14" xfId="33087" hidden="1"/>
    <cellStyle name="Eingabe 2 14" xfId="33122" hidden="1"/>
    <cellStyle name="Eingabe 2 14" xfId="33216" hidden="1"/>
    <cellStyle name="Eingabe 2 14" xfId="33390" hidden="1"/>
    <cellStyle name="Eingabe 2 14" xfId="33418" hidden="1"/>
    <cellStyle name="Eingabe 2 14" xfId="33453" hidden="1"/>
    <cellStyle name="Eingabe 2 14" xfId="33488" hidden="1"/>
    <cellStyle name="Eingabe 2 14" xfId="33306" hidden="1"/>
    <cellStyle name="Eingabe 2 14" xfId="33539" hidden="1"/>
    <cellStyle name="Eingabe 2 14" xfId="33567" hidden="1"/>
    <cellStyle name="Eingabe 2 14" xfId="33602" hidden="1"/>
    <cellStyle name="Eingabe 2 14" xfId="33637" hidden="1"/>
    <cellStyle name="Eingabe 2 14" xfId="33206" hidden="1"/>
    <cellStyle name="Eingabe 2 14" xfId="33682" hidden="1"/>
    <cellStyle name="Eingabe 2 14" xfId="33710" hidden="1"/>
    <cellStyle name="Eingabe 2 14" xfId="33745" hidden="1"/>
    <cellStyle name="Eingabe 2 14" xfId="33780" hidden="1"/>
    <cellStyle name="Eingabe 2 14" xfId="33828" hidden="1"/>
    <cellStyle name="Eingabe 2 14" xfId="33900" hidden="1"/>
    <cellStyle name="Eingabe 2 14" xfId="33928" hidden="1"/>
    <cellStyle name="Eingabe 2 14" xfId="33963" hidden="1"/>
    <cellStyle name="Eingabe 2 14" xfId="33998" hidden="1"/>
    <cellStyle name="Eingabe 2 14" xfId="34060" hidden="1"/>
    <cellStyle name="Eingabe 2 14" xfId="34192" hidden="1"/>
    <cellStyle name="Eingabe 2 14" xfId="34220" hidden="1"/>
    <cellStyle name="Eingabe 2 14" xfId="34255" hidden="1"/>
    <cellStyle name="Eingabe 2 14" xfId="34290" hidden="1"/>
    <cellStyle name="Eingabe 2 14" xfId="34131" hidden="1"/>
    <cellStyle name="Eingabe 2 14" xfId="34334" hidden="1"/>
    <cellStyle name="Eingabe 2 14" xfId="34362" hidden="1"/>
    <cellStyle name="Eingabe 2 14" xfId="34397" hidden="1"/>
    <cellStyle name="Eingabe 2 14" xfId="34432" hidden="1"/>
    <cellStyle name="Eingabe 2 14" xfId="30835" hidden="1"/>
    <cellStyle name="Eingabe 2 14" xfId="34474" hidden="1"/>
    <cellStyle name="Eingabe 2 14" xfId="34502" hidden="1"/>
    <cellStyle name="Eingabe 2 14" xfId="34537" hidden="1"/>
    <cellStyle name="Eingabe 2 14" xfId="34572" hidden="1"/>
    <cellStyle name="Eingabe 2 14" xfId="34663" hidden="1"/>
    <cellStyle name="Eingabe 2 14" xfId="34837" hidden="1"/>
    <cellStyle name="Eingabe 2 14" xfId="34865" hidden="1"/>
    <cellStyle name="Eingabe 2 14" xfId="34900" hidden="1"/>
    <cellStyle name="Eingabe 2 14" xfId="34935" hidden="1"/>
    <cellStyle name="Eingabe 2 14" xfId="34753" hidden="1"/>
    <cellStyle name="Eingabe 2 14" xfId="34984" hidden="1"/>
    <cellStyle name="Eingabe 2 14" xfId="35012" hidden="1"/>
    <cellStyle name="Eingabe 2 14" xfId="35047" hidden="1"/>
    <cellStyle name="Eingabe 2 14" xfId="35082" hidden="1"/>
    <cellStyle name="Eingabe 2 14" xfId="34653" hidden="1"/>
    <cellStyle name="Eingabe 2 14" xfId="35125" hidden="1"/>
    <cellStyle name="Eingabe 2 14" xfId="35153" hidden="1"/>
    <cellStyle name="Eingabe 2 14" xfId="35188" hidden="1"/>
    <cellStyle name="Eingabe 2 14" xfId="35223" hidden="1"/>
    <cellStyle name="Eingabe 2 14" xfId="35270" hidden="1"/>
    <cellStyle name="Eingabe 2 14" xfId="35342" hidden="1"/>
    <cellStyle name="Eingabe 2 14" xfId="35370" hidden="1"/>
    <cellStyle name="Eingabe 2 14" xfId="35405" hidden="1"/>
    <cellStyle name="Eingabe 2 14" xfId="35440" hidden="1"/>
    <cellStyle name="Eingabe 2 14" xfId="35502" hidden="1"/>
    <cellStyle name="Eingabe 2 14" xfId="35634" hidden="1"/>
    <cellStyle name="Eingabe 2 14" xfId="35662" hidden="1"/>
    <cellStyle name="Eingabe 2 14" xfId="35697" hidden="1"/>
    <cellStyle name="Eingabe 2 14" xfId="35732" hidden="1"/>
    <cellStyle name="Eingabe 2 14" xfId="35573" hidden="1"/>
    <cellStyle name="Eingabe 2 14" xfId="35776" hidden="1"/>
    <cellStyle name="Eingabe 2 14" xfId="35804" hidden="1"/>
    <cellStyle name="Eingabe 2 14" xfId="35839" hidden="1"/>
    <cellStyle name="Eingabe 2 14" xfId="35874" hidden="1"/>
    <cellStyle name="Eingabe 2 14" xfId="35923" hidden="1"/>
    <cellStyle name="Eingabe 2 14" xfId="36069" hidden="1"/>
    <cellStyle name="Eingabe 2 14" xfId="36097" hidden="1"/>
    <cellStyle name="Eingabe 2 14" xfId="36132" hidden="1"/>
    <cellStyle name="Eingabe 2 14" xfId="36167" hidden="1"/>
    <cellStyle name="Eingabe 2 14" xfId="36259" hidden="1"/>
    <cellStyle name="Eingabe 2 14" xfId="36433" hidden="1"/>
    <cellStyle name="Eingabe 2 14" xfId="36461" hidden="1"/>
    <cellStyle name="Eingabe 2 14" xfId="36496" hidden="1"/>
    <cellStyle name="Eingabe 2 14" xfId="36531" hidden="1"/>
    <cellStyle name="Eingabe 2 14" xfId="36349" hidden="1"/>
    <cellStyle name="Eingabe 2 14" xfId="36580" hidden="1"/>
    <cellStyle name="Eingabe 2 14" xfId="36608" hidden="1"/>
    <cellStyle name="Eingabe 2 14" xfId="36643" hidden="1"/>
    <cellStyle name="Eingabe 2 14" xfId="36678" hidden="1"/>
    <cellStyle name="Eingabe 2 14" xfId="36249" hidden="1"/>
    <cellStyle name="Eingabe 2 14" xfId="36721" hidden="1"/>
    <cellStyle name="Eingabe 2 14" xfId="36749" hidden="1"/>
    <cellStyle name="Eingabe 2 14" xfId="36784" hidden="1"/>
    <cellStyle name="Eingabe 2 14" xfId="36819" hidden="1"/>
    <cellStyle name="Eingabe 2 14" xfId="36866" hidden="1"/>
    <cellStyle name="Eingabe 2 14" xfId="36938" hidden="1"/>
    <cellStyle name="Eingabe 2 14" xfId="36966" hidden="1"/>
    <cellStyle name="Eingabe 2 14" xfId="37001" hidden="1"/>
    <cellStyle name="Eingabe 2 14" xfId="37036" hidden="1"/>
    <cellStyle name="Eingabe 2 14" xfId="37098" hidden="1"/>
    <cellStyle name="Eingabe 2 14" xfId="37230" hidden="1"/>
    <cellStyle name="Eingabe 2 14" xfId="37258" hidden="1"/>
    <cellStyle name="Eingabe 2 14" xfId="37293" hidden="1"/>
    <cellStyle name="Eingabe 2 14" xfId="37328" hidden="1"/>
    <cellStyle name="Eingabe 2 14" xfId="37169" hidden="1"/>
    <cellStyle name="Eingabe 2 14" xfId="37372" hidden="1"/>
    <cellStyle name="Eingabe 2 14" xfId="37400" hidden="1"/>
    <cellStyle name="Eingabe 2 14" xfId="37435" hidden="1"/>
    <cellStyle name="Eingabe 2 14" xfId="37470" hidden="1"/>
    <cellStyle name="Eingabe 2 14" xfId="35997" hidden="1"/>
    <cellStyle name="Eingabe 2 14" xfId="37512" hidden="1"/>
    <cellStyle name="Eingabe 2 14" xfId="37540" hidden="1"/>
    <cellStyle name="Eingabe 2 14" xfId="37575" hidden="1"/>
    <cellStyle name="Eingabe 2 14" xfId="37610" hidden="1"/>
    <cellStyle name="Eingabe 2 14" xfId="37701" hidden="1"/>
    <cellStyle name="Eingabe 2 14" xfId="37875" hidden="1"/>
    <cellStyle name="Eingabe 2 14" xfId="37903" hidden="1"/>
    <cellStyle name="Eingabe 2 14" xfId="37938" hidden="1"/>
    <cellStyle name="Eingabe 2 14" xfId="37973" hidden="1"/>
    <cellStyle name="Eingabe 2 14" xfId="37791" hidden="1"/>
    <cellStyle name="Eingabe 2 14" xfId="38022" hidden="1"/>
    <cellStyle name="Eingabe 2 14" xfId="38050" hidden="1"/>
    <cellStyle name="Eingabe 2 14" xfId="38085" hidden="1"/>
    <cellStyle name="Eingabe 2 14" xfId="38120" hidden="1"/>
    <cellStyle name="Eingabe 2 14" xfId="37691" hidden="1"/>
    <cellStyle name="Eingabe 2 14" xfId="38163" hidden="1"/>
    <cellStyle name="Eingabe 2 14" xfId="38191" hidden="1"/>
    <cellStyle name="Eingabe 2 14" xfId="38226" hidden="1"/>
    <cellStyle name="Eingabe 2 14" xfId="38261" hidden="1"/>
    <cellStyle name="Eingabe 2 14" xfId="38308" hidden="1"/>
    <cellStyle name="Eingabe 2 14" xfId="38380" hidden="1"/>
    <cellStyle name="Eingabe 2 14" xfId="38408" hidden="1"/>
    <cellStyle name="Eingabe 2 14" xfId="38443" hidden="1"/>
    <cellStyle name="Eingabe 2 14" xfId="38478" hidden="1"/>
    <cellStyle name="Eingabe 2 14" xfId="38540" hidden="1"/>
    <cellStyle name="Eingabe 2 14" xfId="38672" hidden="1"/>
    <cellStyle name="Eingabe 2 14" xfId="38700" hidden="1"/>
    <cellStyle name="Eingabe 2 14" xfId="38735" hidden="1"/>
    <cellStyle name="Eingabe 2 14" xfId="38770" hidden="1"/>
    <cellStyle name="Eingabe 2 14" xfId="38611" hidden="1"/>
    <cellStyle name="Eingabe 2 14" xfId="38814" hidden="1"/>
    <cellStyle name="Eingabe 2 14" xfId="38842" hidden="1"/>
    <cellStyle name="Eingabe 2 14" xfId="38877" hidden="1"/>
    <cellStyle name="Eingabe 2 14" xfId="38912" hidden="1"/>
    <cellStyle name="Eingabe 2 14" xfId="38966" hidden="1"/>
    <cellStyle name="Eingabe 2 14" xfId="39052" hidden="1"/>
    <cellStyle name="Eingabe 2 14" xfId="39080" hidden="1"/>
    <cellStyle name="Eingabe 2 14" xfId="39115" hidden="1"/>
    <cellStyle name="Eingabe 2 14" xfId="39150" hidden="1"/>
    <cellStyle name="Eingabe 2 14" xfId="39241" hidden="1"/>
    <cellStyle name="Eingabe 2 14" xfId="39415" hidden="1"/>
    <cellStyle name="Eingabe 2 14" xfId="39443" hidden="1"/>
    <cellStyle name="Eingabe 2 14" xfId="39478" hidden="1"/>
    <cellStyle name="Eingabe 2 14" xfId="39513" hidden="1"/>
    <cellStyle name="Eingabe 2 14" xfId="39331" hidden="1"/>
    <cellStyle name="Eingabe 2 14" xfId="39562" hidden="1"/>
    <cellStyle name="Eingabe 2 14" xfId="39590" hidden="1"/>
    <cellStyle name="Eingabe 2 14" xfId="39625" hidden="1"/>
    <cellStyle name="Eingabe 2 14" xfId="39660" hidden="1"/>
    <cellStyle name="Eingabe 2 14" xfId="39231" hidden="1"/>
    <cellStyle name="Eingabe 2 14" xfId="39703" hidden="1"/>
    <cellStyle name="Eingabe 2 14" xfId="39731" hidden="1"/>
    <cellStyle name="Eingabe 2 14" xfId="39766" hidden="1"/>
    <cellStyle name="Eingabe 2 14" xfId="39801" hidden="1"/>
    <cellStyle name="Eingabe 2 14" xfId="39848" hidden="1"/>
    <cellStyle name="Eingabe 2 14" xfId="39920" hidden="1"/>
    <cellStyle name="Eingabe 2 14" xfId="39948" hidden="1"/>
    <cellStyle name="Eingabe 2 14" xfId="39983" hidden="1"/>
    <cellStyle name="Eingabe 2 14" xfId="40018" hidden="1"/>
    <cellStyle name="Eingabe 2 14" xfId="40080" hidden="1"/>
    <cellStyle name="Eingabe 2 14" xfId="40212" hidden="1"/>
    <cellStyle name="Eingabe 2 14" xfId="40240" hidden="1"/>
    <cellStyle name="Eingabe 2 14" xfId="40275" hidden="1"/>
    <cellStyle name="Eingabe 2 14" xfId="40310" hidden="1"/>
    <cellStyle name="Eingabe 2 14" xfId="40151" hidden="1"/>
    <cellStyle name="Eingabe 2 14" xfId="40354" hidden="1"/>
    <cellStyle name="Eingabe 2 14" xfId="40382" hidden="1"/>
    <cellStyle name="Eingabe 2 14" xfId="40417" hidden="1"/>
    <cellStyle name="Eingabe 2 14" xfId="40452" hidden="1"/>
    <cellStyle name="Eingabe 2 14" xfId="40499" hidden="1"/>
    <cellStyle name="Eingabe 2 14" xfId="40571" hidden="1"/>
    <cellStyle name="Eingabe 2 14" xfId="40599" hidden="1"/>
    <cellStyle name="Eingabe 2 14" xfId="40634" hidden="1"/>
    <cellStyle name="Eingabe 2 14" xfId="40669" hidden="1"/>
    <cellStyle name="Eingabe 2 14" xfId="40749" hidden="1"/>
    <cellStyle name="Eingabe 2 14" xfId="40962" hidden="1"/>
    <cellStyle name="Eingabe 2 14" xfId="40990" hidden="1"/>
    <cellStyle name="Eingabe 2 14" xfId="41025" hidden="1"/>
    <cellStyle name="Eingabe 2 14" xfId="41060" hidden="1"/>
    <cellStyle name="Eingabe 2 14" xfId="41139" hidden="1"/>
    <cellStyle name="Eingabe 2 14" xfId="41271" hidden="1"/>
    <cellStyle name="Eingabe 2 14" xfId="41299" hidden="1"/>
    <cellStyle name="Eingabe 2 14" xfId="41334" hidden="1"/>
    <cellStyle name="Eingabe 2 14" xfId="41369" hidden="1"/>
    <cellStyle name="Eingabe 2 14" xfId="41210" hidden="1"/>
    <cellStyle name="Eingabe 2 14" xfId="41415" hidden="1"/>
    <cellStyle name="Eingabe 2 14" xfId="41443" hidden="1"/>
    <cellStyle name="Eingabe 2 14" xfId="41478" hidden="1"/>
    <cellStyle name="Eingabe 2 14" xfId="41513" hidden="1"/>
    <cellStyle name="Eingabe 2 14" xfId="40858" hidden="1"/>
    <cellStyle name="Eingabe 2 14" xfId="41572" hidden="1"/>
    <cellStyle name="Eingabe 2 14" xfId="41600" hidden="1"/>
    <cellStyle name="Eingabe 2 14" xfId="41635" hidden="1"/>
    <cellStyle name="Eingabe 2 14" xfId="41670" hidden="1"/>
    <cellStyle name="Eingabe 2 14" xfId="41767" hidden="1"/>
    <cellStyle name="Eingabe 2 14" xfId="41942" hidden="1"/>
    <cellStyle name="Eingabe 2 14" xfId="41970" hidden="1"/>
    <cellStyle name="Eingabe 2 14" xfId="42005" hidden="1"/>
    <cellStyle name="Eingabe 2 14" xfId="42040" hidden="1"/>
    <cellStyle name="Eingabe 2 14" xfId="41857" hidden="1"/>
    <cellStyle name="Eingabe 2 14" xfId="42091" hidden="1"/>
    <cellStyle name="Eingabe 2 14" xfId="42119" hidden="1"/>
    <cellStyle name="Eingabe 2 14" xfId="42154" hidden="1"/>
    <cellStyle name="Eingabe 2 14" xfId="42189" hidden="1"/>
    <cellStyle name="Eingabe 2 14" xfId="41757" hidden="1"/>
    <cellStyle name="Eingabe 2 14" xfId="42234" hidden="1"/>
    <cellStyle name="Eingabe 2 14" xfId="42262" hidden="1"/>
    <cellStyle name="Eingabe 2 14" xfId="42297" hidden="1"/>
    <cellStyle name="Eingabe 2 14" xfId="42332" hidden="1"/>
    <cellStyle name="Eingabe 2 14" xfId="42381" hidden="1"/>
    <cellStyle name="Eingabe 2 14" xfId="42453" hidden="1"/>
    <cellStyle name="Eingabe 2 14" xfId="42481" hidden="1"/>
    <cellStyle name="Eingabe 2 14" xfId="42516" hidden="1"/>
    <cellStyle name="Eingabe 2 14" xfId="42551" hidden="1"/>
    <cellStyle name="Eingabe 2 14" xfId="42613" hidden="1"/>
    <cellStyle name="Eingabe 2 14" xfId="42745" hidden="1"/>
    <cellStyle name="Eingabe 2 14" xfId="42773" hidden="1"/>
    <cellStyle name="Eingabe 2 14" xfId="42808" hidden="1"/>
    <cellStyle name="Eingabe 2 14" xfId="42843" hidden="1"/>
    <cellStyle name="Eingabe 2 14" xfId="42684" hidden="1"/>
    <cellStyle name="Eingabe 2 14" xfId="42887" hidden="1"/>
    <cellStyle name="Eingabe 2 14" xfId="42915" hidden="1"/>
    <cellStyle name="Eingabe 2 14" xfId="42950" hidden="1"/>
    <cellStyle name="Eingabe 2 14" xfId="42985" hidden="1"/>
    <cellStyle name="Eingabe 2 14" xfId="40740" hidden="1"/>
    <cellStyle name="Eingabe 2 14" xfId="43027" hidden="1"/>
    <cellStyle name="Eingabe 2 14" xfId="43055" hidden="1"/>
    <cellStyle name="Eingabe 2 14" xfId="43090" hidden="1"/>
    <cellStyle name="Eingabe 2 14" xfId="43125" hidden="1"/>
    <cellStyle name="Eingabe 2 14" xfId="43219" hidden="1"/>
    <cellStyle name="Eingabe 2 14" xfId="43393" hidden="1"/>
    <cellStyle name="Eingabe 2 14" xfId="43421" hidden="1"/>
    <cellStyle name="Eingabe 2 14" xfId="43456" hidden="1"/>
    <cellStyle name="Eingabe 2 14" xfId="43491" hidden="1"/>
    <cellStyle name="Eingabe 2 14" xfId="43309" hidden="1"/>
    <cellStyle name="Eingabe 2 14" xfId="43542" hidden="1"/>
    <cellStyle name="Eingabe 2 14" xfId="43570" hidden="1"/>
    <cellStyle name="Eingabe 2 14" xfId="43605" hidden="1"/>
    <cellStyle name="Eingabe 2 14" xfId="43640" hidden="1"/>
    <cellStyle name="Eingabe 2 14" xfId="43209" hidden="1"/>
    <cellStyle name="Eingabe 2 14" xfId="43685" hidden="1"/>
    <cellStyle name="Eingabe 2 14" xfId="43713" hidden="1"/>
    <cellStyle name="Eingabe 2 14" xfId="43748" hidden="1"/>
    <cellStyle name="Eingabe 2 14" xfId="43783" hidden="1"/>
    <cellStyle name="Eingabe 2 14" xfId="43831" hidden="1"/>
    <cellStyle name="Eingabe 2 14" xfId="43903" hidden="1"/>
    <cellStyle name="Eingabe 2 14" xfId="43931" hidden="1"/>
    <cellStyle name="Eingabe 2 14" xfId="43966" hidden="1"/>
    <cellStyle name="Eingabe 2 14" xfId="44001" hidden="1"/>
    <cellStyle name="Eingabe 2 14" xfId="44063" hidden="1"/>
    <cellStyle name="Eingabe 2 14" xfId="44195" hidden="1"/>
    <cellStyle name="Eingabe 2 14" xfId="44223" hidden="1"/>
    <cellStyle name="Eingabe 2 14" xfId="44258" hidden="1"/>
    <cellStyle name="Eingabe 2 14" xfId="44293" hidden="1"/>
    <cellStyle name="Eingabe 2 14" xfId="44134" hidden="1"/>
    <cellStyle name="Eingabe 2 14" xfId="44337" hidden="1"/>
    <cellStyle name="Eingabe 2 14" xfId="44365" hidden="1"/>
    <cellStyle name="Eingabe 2 14" xfId="44400" hidden="1"/>
    <cellStyle name="Eingabe 2 14" xfId="44435" hidden="1"/>
    <cellStyle name="Eingabe 2 14" xfId="40838" hidden="1"/>
    <cellStyle name="Eingabe 2 14" xfId="44477" hidden="1"/>
    <cellStyle name="Eingabe 2 14" xfId="44505" hidden="1"/>
    <cellStyle name="Eingabe 2 14" xfId="44540" hidden="1"/>
    <cellStyle name="Eingabe 2 14" xfId="44575" hidden="1"/>
    <cellStyle name="Eingabe 2 14" xfId="44666" hidden="1"/>
    <cellStyle name="Eingabe 2 14" xfId="44840" hidden="1"/>
    <cellStyle name="Eingabe 2 14" xfId="44868" hidden="1"/>
    <cellStyle name="Eingabe 2 14" xfId="44903" hidden="1"/>
    <cellStyle name="Eingabe 2 14" xfId="44938" hidden="1"/>
    <cellStyle name="Eingabe 2 14" xfId="44756" hidden="1"/>
    <cellStyle name="Eingabe 2 14" xfId="44987" hidden="1"/>
    <cellStyle name="Eingabe 2 14" xfId="45015" hidden="1"/>
    <cellStyle name="Eingabe 2 14" xfId="45050" hidden="1"/>
    <cellStyle name="Eingabe 2 14" xfId="45085" hidden="1"/>
    <cellStyle name="Eingabe 2 14" xfId="44656" hidden="1"/>
    <cellStyle name="Eingabe 2 14" xfId="45128" hidden="1"/>
    <cellStyle name="Eingabe 2 14" xfId="45156" hidden="1"/>
    <cellStyle name="Eingabe 2 14" xfId="45191" hidden="1"/>
    <cellStyle name="Eingabe 2 14" xfId="45226" hidden="1"/>
    <cellStyle name="Eingabe 2 14" xfId="45273" hidden="1"/>
    <cellStyle name="Eingabe 2 14" xfId="45345" hidden="1"/>
    <cellStyle name="Eingabe 2 14" xfId="45373" hidden="1"/>
    <cellStyle name="Eingabe 2 14" xfId="45408" hidden="1"/>
    <cellStyle name="Eingabe 2 14" xfId="45443" hidden="1"/>
    <cellStyle name="Eingabe 2 14" xfId="45505" hidden="1"/>
    <cellStyle name="Eingabe 2 14" xfId="45637" hidden="1"/>
    <cellStyle name="Eingabe 2 14" xfId="45665" hidden="1"/>
    <cellStyle name="Eingabe 2 14" xfId="45700" hidden="1"/>
    <cellStyle name="Eingabe 2 14" xfId="45735" hidden="1"/>
    <cellStyle name="Eingabe 2 14" xfId="45576" hidden="1"/>
    <cellStyle name="Eingabe 2 14" xfId="45779" hidden="1"/>
    <cellStyle name="Eingabe 2 14" xfId="45807" hidden="1"/>
    <cellStyle name="Eingabe 2 14" xfId="45842" hidden="1"/>
    <cellStyle name="Eingabe 2 14" xfId="45877" hidden="1"/>
    <cellStyle name="Eingabe 2 14" xfId="45926" hidden="1"/>
    <cellStyle name="Eingabe 2 14" xfId="46072" hidden="1"/>
    <cellStyle name="Eingabe 2 14" xfId="46100" hidden="1"/>
    <cellStyle name="Eingabe 2 14" xfId="46135" hidden="1"/>
    <cellStyle name="Eingabe 2 14" xfId="46170" hidden="1"/>
    <cellStyle name="Eingabe 2 14" xfId="46262" hidden="1"/>
    <cellStyle name="Eingabe 2 14" xfId="46436" hidden="1"/>
    <cellStyle name="Eingabe 2 14" xfId="46464" hidden="1"/>
    <cellStyle name="Eingabe 2 14" xfId="46499" hidden="1"/>
    <cellStyle name="Eingabe 2 14" xfId="46534" hidden="1"/>
    <cellStyle name="Eingabe 2 14" xfId="46352" hidden="1"/>
    <cellStyle name="Eingabe 2 14" xfId="46583" hidden="1"/>
    <cellStyle name="Eingabe 2 14" xfId="46611" hidden="1"/>
    <cellStyle name="Eingabe 2 14" xfId="46646" hidden="1"/>
    <cellStyle name="Eingabe 2 14" xfId="46681" hidden="1"/>
    <cellStyle name="Eingabe 2 14" xfId="46252" hidden="1"/>
    <cellStyle name="Eingabe 2 14" xfId="46724" hidden="1"/>
    <cellStyle name="Eingabe 2 14" xfId="46752" hidden="1"/>
    <cellStyle name="Eingabe 2 14" xfId="46787" hidden="1"/>
    <cellStyle name="Eingabe 2 14" xfId="46822" hidden="1"/>
    <cellStyle name="Eingabe 2 14" xfId="46869" hidden="1"/>
    <cellStyle name="Eingabe 2 14" xfId="46941" hidden="1"/>
    <cellStyle name="Eingabe 2 14" xfId="46969" hidden="1"/>
    <cellStyle name="Eingabe 2 14" xfId="47004" hidden="1"/>
    <cellStyle name="Eingabe 2 14" xfId="47039" hidden="1"/>
    <cellStyle name="Eingabe 2 14" xfId="47101" hidden="1"/>
    <cellStyle name="Eingabe 2 14" xfId="47233" hidden="1"/>
    <cellStyle name="Eingabe 2 14" xfId="47261" hidden="1"/>
    <cellStyle name="Eingabe 2 14" xfId="47296" hidden="1"/>
    <cellStyle name="Eingabe 2 14" xfId="47331" hidden="1"/>
    <cellStyle name="Eingabe 2 14" xfId="47172" hidden="1"/>
    <cellStyle name="Eingabe 2 14" xfId="47375" hidden="1"/>
    <cellStyle name="Eingabe 2 14" xfId="47403" hidden="1"/>
    <cellStyle name="Eingabe 2 14" xfId="47438" hidden="1"/>
    <cellStyle name="Eingabe 2 14" xfId="47473" hidden="1"/>
    <cellStyle name="Eingabe 2 14" xfId="46000" hidden="1"/>
    <cellStyle name="Eingabe 2 14" xfId="47515" hidden="1"/>
    <cellStyle name="Eingabe 2 14" xfId="47543" hidden="1"/>
    <cellStyle name="Eingabe 2 14" xfId="47578" hidden="1"/>
    <cellStyle name="Eingabe 2 14" xfId="47613" hidden="1"/>
    <cellStyle name="Eingabe 2 14" xfId="47704" hidden="1"/>
    <cellStyle name="Eingabe 2 14" xfId="47878" hidden="1"/>
    <cellStyle name="Eingabe 2 14" xfId="47906" hidden="1"/>
    <cellStyle name="Eingabe 2 14" xfId="47941" hidden="1"/>
    <cellStyle name="Eingabe 2 14" xfId="47976" hidden="1"/>
    <cellStyle name="Eingabe 2 14" xfId="47794" hidden="1"/>
    <cellStyle name="Eingabe 2 14" xfId="48025" hidden="1"/>
    <cellStyle name="Eingabe 2 14" xfId="48053" hidden="1"/>
    <cellStyle name="Eingabe 2 14" xfId="48088" hidden="1"/>
    <cellStyle name="Eingabe 2 14" xfId="48123" hidden="1"/>
    <cellStyle name="Eingabe 2 14" xfId="47694" hidden="1"/>
    <cellStyle name="Eingabe 2 14" xfId="48166" hidden="1"/>
    <cellStyle name="Eingabe 2 14" xfId="48194" hidden="1"/>
    <cellStyle name="Eingabe 2 14" xfId="48229" hidden="1"/>
    <cellStyle name="Eingabe 2 14" xfId="48264" hidden="1"/>
    <cellStyle name="Eingabe 2 14" xfId="48311" hidden="1"/>
    <cellStyle name="Eingabe 2 14" xfId="48383" hidden="1"/>
    <cellStyle name="Eingabe 2 14" xfId="48411" hidden="1"/>
    <cellStyle name="Eingabe 2 14" xfId="48446" hidden="1"/>
    <cellStyle name="Eingabe 2 14" xfId="48481" hidden="1"/>
    <cellStyle name="Eingabe 2 14" xfId="48543" hidden="1"/>
    <cellStyle name="Eingabe 2 14" xfId="48675" hidden="1"/>
    <cellStyle name="Eingabe 2 14" xfId="48703" hidden="1"/>
    <cellStyle name="Eingabe 2 14" xfId="48738" hidden="1"/>
    <cellStyle name="Eingabe 2 14" xfId="48773" hidden="1"/>
    <cellStyle name="Eingabe 2 14" xfId="48614" hidden="1"/>
    <cellStyle name="Eingabe 2 14" xfId="48817" hidden="1"/>
    <cellStyle name="Eingabe 2 14" xfId="48845" hidden="1"/>
    <cellStyle name="Eingabe 2 14" xfId="48880" hidden="1"/>
    <cellStyle name="Eingabe 2 14" xfId="48915" hidden="1"/>
    <cellStyle name="Eingabe 2 14" xfId="48962" hidden="1"/>
    <cellStyle name="Eingabe 2 14" xfId="49034" hidden="1"/>
    <cellStyle name="Eingabe 2 14" xfId="49062" hidden="1"/>
    <cellStyle name="Eingabe 2 14" xfId="49097" hidden="1"/>
    <cellStyle name="Eingabe 2 14" xfId="49132" hidden="1"/>
    <cellStyle name="Eingabe 2 14" xfId="49223" hidden="1"/>
    <cellStyle name="Eingabe 2 14" xfId="49397" hidden="1"/>
    <cellStyle name="Eingabe 2 14" xfId="49425" hidden="1"/>
    <cellStyle name="Eingabe 2 14" xfId="49460" hidden="1"/>
    <cellStyle name="Eingabe 2 14" xfId="49495" hidden="1"/>
    <cellStyle name="Eingabe 2 14" xfId="49313" hidden="1"/>
    <cellStyle name="Eingabe 2 14" xfId="49544" hidden="1"/>
    <cellStyle name="Eingabe 2 14" xfId="49572" hidden="1"/>
    <cellStyle name="Eingabe 2 14" xfId="49607" hidden="1"/>
    <cellStyle name="Eingabe 2 14" xfId="49642" hidden="1"/>
    <cellStyle name="Eingabe 2 14" xfId="49213" hidden="1"/>
    <cellStyle name="Eingabe 2 14" xfId="49685" hidden="1"/>
    <cellStyle name="Eingabe 2 14" xfId="49713" hidden="1"/>
    <cellStyle name="Eingabe 2 14" xfId="49748" hidden="1"/>
    <cellStyle name="Eingabe 2 14" xfId="49783" hidden="1"/>
    <cellStyle name="Eingabe 2 14" xfId="49830" hidden="1"/>
    <cellStyle name="Eingabe 2 14" xfId="49902" hidden="1"/>
    <cellStyle name="Eingabe 2 14" xfId="49930" hidden="1"/>
    <cellStyle name="Eingabe 2 14" xfId="49965" hidden="1"/>
    <cellStyle name="Eingabe 2 14" xfId="50000" hidden="1"/>
    <cellStyle name="Eingabe 2 14" xfId="50062" hidden="1"/>
    <cellStyle name="Eingabe 2 14" xfId="50194" hidden="1"/>
    <cellStyle name="Eingabe 2 14" xfId="50222" hidden="1"/>
    <cellStyle name="Eingabe 2 14" xfId="50257" hidden="1"/>
    <cellStyle name="Eingabe 2 14" xfId="50292" hidden="1"/>
    <cellStyle name="Eingabe 2 14" xfId="50133" hidden="1"/>
    <cellStyle name="Eingabe 2 14" xfId="50336" hidden="1"/>
    <cellStyle name="Eingabe 2 14" xfId="50364" hidden="1"/>
    <cellStyle name="Eingabe 2 14" xfId="50399" hidden="1"/>
    <cellStyle name="Eingabe 2 14" xfId="50434" hidden="1"/>
    <cellStyle name="Eingabe 2 14" xfId="50481" hidden="1"/>
    <cellStyle name="Eingabe 2 14" xfId="50553" hidden="1"/>
    <cellStyle name="Eingabe 2 14" xfId="50581" hidden="1"/>
    <cellStyle name="Eingabe 2 14" xfId="50616" hidden="1"/>
    <cellStyle name="Eingabe 2 14" xfId="50651" hidden="1"/>
    <cellStyle name="Eingabe 2 14" xfId="50731" hidden="1"/>
    <cellStyle name="Eingabe 2 14" xfId="50944" hidden="1"/>
    <cellStyle name="Eingabe 2 14" xfId="50972" hidden="1"/>
    <cellStyle name="Eingabe 2 14" xfId="51007" hidden="1"/>
    <cellStyle name="Eingabe 2 14" xfId="51042" hidden="1"/>
    <cellStyle name="Eingabe 2 14" xfId="51121" hidden="1"/>
    <cellStyle name="Eingabe 2 14" xfId="51253" hidden="1"/>
    <cellStyle name="Eingabe 2 14" xfId="51281" hidden="1"/>
    <cellStyle name="Eingabe 2 14" xfId="51316" hidden="1"/>
    <cellStyle name="Eingabe 2 14" xfId="51351" hidden="1"/>
    <cellStyle name="Eingabe 2 14" xfId="51192" hidden="1"/>
    <cellStyle name="Eingabe 2 14" xfId="51397" hidden="1"/>
    <cellStyle name="Eingabe 2 14" xfId="51425" hidden="1"/>
    <cellStyle name="Eingabe 2 14" xfId="51460" hidden="1"/>
    <cellStyle name="Eingabe 2 14" xfId="51495" hidden="1"/>
    <cellStyle name="Eingabe 2 14" xfId="50840" hidden="1"/>
    <cellStyle name="Eingabe 2 14" xfId="51554" hidden="1"/>
    <cellStyle name="Eingabe 2 14" xfId="51582" hidden="1"/>
    <cellStyle name="Eingabe 2 14" xfId="51617" hidden="1"/>
    <cellStyle name="Eingabe 2 14" xfId="51652" hidden="1"/>
    <cellStyle name="Eingabe 2 14" xfId="51749" hidden="1"/>
    <cellStyle name="Eingabe 2 14" xfId="51924" hidden="1"/>
    <cellStyle name="Eingabe 2 14" xfId="51952" hidden="1"/>
    <cellStyle name="Eingabe 2 14" xfId="51987" hidden="1"/>
    <cellStyle name="Eingabe 2 14" xfId="52022" hidden="1"/>
    <cellStyle name="Eingabe 2 14" xfId="51839" hidden="1"/>
    <cellStyle name="Eingabe 2 14" xfId="52073" hidden="1"/>
    <cellStyle name="Eingabe 2 14" xfId="52101" hidden="1"/>
    <cellStyle name="Eingabe 2 14" xfId="52136" hidden="1"/>
    <cellStyle name="Eingabe 2 14" xfId="52171" hidden="1"/>
    <cellStyle name="Eingabe 2 14" xfId="51739" hidden="1"/>
    <cellStyle name="Eingabe 2 14" xfId="52216" hidden="1"/>
    <cellStyle name="Eingabe 2 14" xfId="52244" hidden="1"/>
    <cellStyle name="Eingabe 2 14" xfId="52279" hidden="1"/>
    <cellStyle name="Eingabe 2 14" xfId="52314" hidden="1"/>
    <cellStyle name="Eingabe 2 14" xfId="52363" hidden="1"/>
    <cellStyle name="Eingabe 2 14" xfId="52435" hidden="1"/>
    <cellStyle name="Eingabe 2 14" xfId="52463" hidden="1"/>
    <cellStyle name="Eingabe 2 14" xfId="52498" hidden="1"/>
    <cellStyle name="Eingabe 2 14" xfId="52533" hidden="1"/>
    <cellStyle name="Eingabe 2 14" xfId="52595" hidden="1"/>
    <cellStyle name="Eingabe 2 14" xfId="52727" hidden="1"/>
    <cellStyle name="Eingabe 2 14" xfId="52755" hidden="1"/>
    <cellStyle name="Eingabe 2 14" xfId="52790" hidden="1"/>
    <cellStyle name="Eingabe 2 14" xfId="52825" hidden="1"/>
    <cellStyle name="Eingabe 2 14" xfId="52666" hidden="1"/>
    <cellStyle name="Eingabe 2 14" xfId="52869" hidden="1"/>
    <cellStyle name="Eingabe 2 14" xfId="52897" hidden="1"/>
    <cellStyle name="Eingabe 2 14" xfId="52932" hidden="1"/>
    <cellStyle name="Eingabe 2 14" xfId="52967" hidden="1"/>
    <cellStyle name="Eingabe 2 14" xfId="50722" hidden="1"/>
    <cellStyle name="Eingabe 2 14" xfId="53009" hidden="1"/>
    <cellStyle name="Eingabe 2 14" xfId="53037" hidden="1"/>
    <cellStyle name="Eingabe 2 14" xfId="53072" hidden="1"/>
    <cellStyle name="Eingabe 2 14" xfId="53107" hidden="1"/>
    <cellStyle name="Eingabe 2 14" xfId="53201" hidden="1"/>
    <cellStyle name="Eingabe 2 14" xfId="53375" hidden="1"/>
    <cellStyle name="Eingabe 2 14" xfId="53403" hidden="1"/>
    <cellStyle name="Eingabe 2 14" xfId="53438" hidden="1"/>
    <cellStyle name="Eingabe 2 14" xfId="53473" hidden="1"/>
    <cellStyle name="Eingabe 2 14" xfId="53291" hidden="1"/>
    <cellStyle name="Eingabe 2 14" xfId="53524" hidden="1"/>
    <cellStyle name="Eingabe 2 14" xfId="53552" hidden="1"/>
    <cellStyle name="Eingabe 2 14" xfId="53587" hidden="1"/>
    <cellStyle name="Eingabe 2 14" xfId="53622" hidden="1"/>
    <cellStyle name="Eingabe 2 14" xfId="53191" hidden="1"/>
    <cellStyle name="Eingabe 2 14" xfId="53667" hidden="1"/>
    <cellStyle name="Eingabe 2 14" xfId="53695" hidden="1"/>
    <cellStyle name="Eingabe 2 14" xfId="53730" hidden="1"/>
    <cellStyle name="Eingabe 2 14" xfId="53765" hidden="1"/>
    <cellStyle name="Eingabe 2 14" xfId="53813" hidden="1"/>
    <cellStyle name="Eingabe 2 14" xfId="53885" hidden="1"/>
    <cellStyle name="Eingabe 2 14" xfId="53913" hidden="1"/>
    <cellStyle name="Eingabe 2 14" xfId="53948" hidden="1"/>
    <cellStyle name="Eingabe 2 14" xfId="53983" hidden="1"/>
    <cellStyle name="Eingabe 2 14" xfId="54045" hidden="1"/>
    <cellStyle name="Eingabe 2 14" xfId="54177" hidden="1"/>
    <cellStyle name="Eingabe 2 14" xfId="54205" hidden="1"/>
    <cellStyle name="Eingabe 2 14" xfId="54240" hidden="1"/>
    <cellStyle name="Eingabe 2 14" xfId="54275" hidden="1"/>
    <cellStyle name="Eingabe 2 14" xfId="54116" hidden="1"/>
    <cellStyle name="Eingabe 2 14" xfId="54319" hidden="1"/>
    <cellStyle name="Eingabe 2 14" xfId="54347" hidden="1"/>
    <cellStyle name="Eingabe 2 14" xfId="54382" hidden="1"/>
    <cellStyle name="Eingabe 2 14" xfId="54417" hidden="1"/>
    <cellStyle name="Eingabe 2 14" xfId="50820" hidden="1"/>
    <cellStyle name="Eingabe 2 14" xfId="54459" hidden="1"/>
    <cellStyle name="Eingabe 2 14" xfId="54487" hidden="1"/>
    <cellStyle name="Eingabe 2 14" xfId="54522" hidden="1"/>
    <cellStyle name="Eingabe 2 14" xfId="54557" hidden="1"/>
    <cellStyle name="Eingabe 2 14" xfId="54648" hidden="1"/>
    <cellStyle name="Eingabe 2 14" xfId="54822" hidden="1"/>
    <cellStyle name="Eingabe 2 14" xfId="54850" hidden="1"/>
    <cellStyle name="Eingabe 2 14" xfId="54885" hidden="1"/>
    <cellStyle name="Eingabe 2 14" xfId="54920" hidden="1"/>
    <cellStyle name="Eingabe 2 14" xfId="54738" hidden="1"/>
    <cellStyle name="Eingabe 2 14" xfId="54969" hidden="1"/>
    <cellStyle name="Eingabe 2 14" xfId="54997" hidden="1"/>
    <cellStyle name="Eingabe 2 14" xfId="55032" hidden="1"/>
    <cellStyle name="Eingabe 2 14" xfId="55067" hidden="1"/>
    <cellStyle name="Eingabe 2 14" xfId="54638" hidden="1"/>
    <cellStyle name="Eingabe 2 14" xfId="55110" hidden="1"/>
    <cellStyle name="Eingabe 2 14" xfId="55138" hidden="1"/>
    <cellStyle name="Eingabe 2 14" xfId="55173" hidden="1"/>
    <cellStyle name="Eingabe 2 14" xfId="55208" hidden="1"/>
    <cellStyle name="Eingabe 2 14" xfId="55255" hidden="1"/>
    <cellStyle name="Eingabe 2 14" xfId="55327" hidden="1"/>
    <cellStyle name="Eingabe 2 14" xfId="55355" hidden="1"/>
    <cellStyle name="Eingabe 2 14" xfId="55390" hidden="1"/>
    <cellStyle name="Eingabe 2 14" xfId="55425" hidden="1"/>
    <cellStyle name="Eingabe 2 14" xfId="55487" hidden="1"/>
    <cellStyle name="Eingabe 2 14" xfId="55619" hidden="1"/>
    <cellStyle name="Eingabe 2 14" xfId="55647" hidden="1"/>
    <cellStyle name="Eingabe 2 14" xfId="55682" hidden="1"/>
    <cellStyle name="Eingabe 2 14" xfId="55717" hidden="1"/>
    <cellStyle name="Eingabe 2 14" xfId="55558" hidden="1"/>
    <cellStyle name="Eingabe 2 14" xfId="55761" hidden="1"/>
    <cellStyle name="Eingabe 2 14" xfId="55789" hidden="1"/>
    <cellStyle name="Eingabe 2 14" xfId="55824" hidden="1"/>
    <cellStyle name="Eingabe 2 14" xfId="55859" hidden="1"/>
    <cellStyle name="Eingabe 2 14" xfId="55908" hidden="1"/>
    <cellStyle name="Eingabe 2 14" xfId="56054" hidden="1"/>
    <cellStyle name="Eingabe 2 14" xfId="56082" hidden="1"/>
    <cellStyle name="Eingabe 2 14" xfId="56117" hidden="1"/>
    <cellStyle name="Eingabe 2 14" xfId="56152" hidden="1"/>
    <cellStyle name="Eingabe 2 14" xfId="56244" hidden="1"/>
    <cellStyle name="Eingabe 2 14" xfId="56418" hidden="1"/>
    <cellStyle name="Eingabe 2 14" xfId="56446" hidden="1"/>
    <cellStyle name="Eingabe 2 14" xfId="56481" hidden="1"/>
    <cellStyle name="Eingabe 2 14" xfId="56516" hidden="1"/>
    <cellStyle name="Eingabe 2 14" xfId="56334" hidden="1"/>
    <cellStyle name="Eingabe 2 14" xfId="56565" hidden="1"/>
    <cellStyle name="Eingabe 2 14" xfId="56593" hidden="1"/>
    <cellStyle name="Eingabe 2 14" xfId="56628" hidden="1"/>
    <cellStyle name="Eingabe 2 14" xfId="56663" hidden="1"/>
    <cellStyle name="Eingabe 2 14" xfId="56234" hidden="1"/>
    <cellStyle name="Eingabe 2 14" xfId="56706" hidden="1"/>
    <cellStyle name="Eingabe 2 14" xfId="56734" hidden="1"/>
    <cellStyle name="Eingabe 2 14" xfId="56769" hidden="1"/>
    <cellStyle name="Eingabe 2 14" xfId="56804" hidden="1"/>
    <cellStyle name="Eingabe 2 14" xfId="56851" hidden="1"/>
    <cellStyle name="Eingabe 2 14" xfId="56923" hidden="1"/>
    <cellStyle name="Eingabe 2 14" xfId="56951" hidden="1"/>
    <cellStyle name="Eingabe 2 14" xfId="56986" hidden="1"/>
    <cellStyle name="Eingabe 2 14" xfId="57021" hidden="1"/>
    <cellStyle name="Eingabe 2 14" xfId="57083" hidden="1"/>
    <cellStyle name="Eingabe 2 14" xfId="57215" hidden="1"/>
    <cellStyle name="Eingabe 2 14" xfId="57243" hidden="1"/>
    <cellStyle name="Eingabe 2 14" xfId="57278" hidden="1"/>
    <cellStyle name="Eingabe 2 14" xfId="57313" hidden="1"/>
    <cellStyle name="Eingabe 2 14" xfId="57154" hidden="1"/>
    <cellStyle name="Eingabe 2 14" xfId="57357" hidden="1"/>
    <cellStyle name="Eingabe 2 14" xfId="57385" hidden="1"/>
    <cellStyle name="Eingabe 2 14" xfId="57420" hidden="1"/>
    <cellStyle name="Eingabe 2 14" xfId="57455" hidden="1"/>
    <cellStyle name="Eingabe 2 14" xfId="55982" hidden="1"/>
    <cellStyle name="Eingabe 2 14" xfId="57497" hidden="1"/>
    <cellStyle name="Eingabe 2 14" xfId="57525" hidden="1"/>
    <cellStyle name="Eingabe 2 14" xfId="57560" hidden="1"/>
    <cellStyle name="Eingabe 2 14" xfId="57595" hidden="1"/>
    <cellStyle name="Eingabe 2 14" xfId="57686" hidden="1"/>
    <cellStyle name="Eingabe 2 14" xfId="57860" hidden="1"/>
    <cellStyle name="Eingabe 2 14" xfId="57888" hidden="1"/>
    <cellStyle name="Eingabe 2 14" xfId="57923" hidden="1"/>
    <cellStyle name="Eingabe 2 14" xfId="57958" hidden="1"/>
    <cellStyle name="Eingabe 2 14" xfId="57776" hidden="1"/>
    <cellStyle name="Eingabe 2 14" xfId="58007" hidden="1"/>
    <cellStyle name="Eingabe 2 14" xfId="58035" hidden="1"/>
    <cellStyle name="Eingabe 2 14" xfId="58070" hidden="1"/>
    <cellStyle name="Eingabe 2 14" xfId="58105" hidden="1"/>
    <cellStyle name="Eingabe 2 14" xfId="57676" hidden="1"/>
    <cellStyle name="Eingabe 2 14" xfId="58148" hidden="1"/>
    <cellStyle name="Eingabe 2 14" xfId="58176" hidden="1"/>
    <cellStyle name="Eingabe 2 14" xfId="58211" hidden="1"/>
    <cellStyle name="Eingabe 2 14" xfId="58246" hidden="1"/>
    <cellStyle name="Eingabe 2 14" xfId="58293" hidden="1"/>
    <cellStyle name="Eingabe 2 14" xfId="58365" hidden="1"/>
    <cellStyle name="Eingabe 2 14" xfId="58393" hidden="1"/>
    <cellStyle name="Eingabe 2 14" xfId="58428" hidden="1"/>
    <cellStyle name="Eingabe 2 14" xfId="58463" hidden="1"/>
    <cellStyle name="Eingabe 2 14" xfId="58525" hidden="1"/>
    <cellStyle name="Eingabe 2 14" xfId="58657" hidden="1"/>
    <cellStyle name="Eingabe 2 14" xfId="58685" hidden="1"/>
    <cellStyle name="Eingabe 2 14" xfId="58720" hidden="1"/>
    <cellStyle name="Eingabe 2 14" xfId="58755" hidden="1"/>
    <cellStyle name="Eingabe 2 14" xfId="58596" hidden="1"/>
    <cellStyle name="Eingabe 2 14" xfId="58799" hidden="1"/>
    <cellStyle name="Eingabe 2 14" xfId="58827" hidden="1"/>
    <cellStyle name="Eingabe 2 14" xfId="58862" hidden="1"/>
    <cellStyle name="Eingabe 2 14" xfId="58897" hidden="1"/>
    <cellStyle name="Eingabe 2 15" xfId="180" hidden="1"/>
    <cellStyle name="Eingabe 2 15" xfId="780" hidden="1"/>
    <cellStyle name="Eingabe 2 15" xfId="868" hidden="1"/>
    <cellStyle name="Eingabe 2 15" xfId="770" hidden="1"/>
    <cellStyle name="Eingabe 2 15" xfId="1387" hidden="1"/>
    <cellStyle name="Eingabe 2 15" xfId="1619" hidden="1"/>
    <cellStyle name="Eingabe 2 15" xfId="1688" hidden="1"/>
    <cellStyle name="Eingabe 2 15" xfId="2103" hidden="1"/>
    <cellStyle name="Eingabe 2 15" xfId="2650" hidden="1"/>
    <cellStyle name="Eingabe 2 15" xfId="2738" hidden="1"/>
    <cellStyle name="Eingabe 2 15" xfId="2640" hidden="1"/>
    <cellStyle name="Eingabe 2 15" xfId="3257" hidden="1"/>
    <cellStyle name="Eingabe 2 15" xfId="3489" hidden="1"/>
    <cellStyle name="Eingabe 2 15" xfId="3558" hidden="1"/>
    <cellStyle name="Eingabe 2 15" xfId="2224" hidden="1"/>
    <cellStyle name="Eingabe 2 15" xfId="4156" hidden="1"/>
    <cellStyle name="Eingabe 2 15" xfId="4244" hidden="1"/>
    <cellStyle name="Eingabe 2 15" xfId="4146" hidden="1"/>
    <cellStyle name="Eingabe 2 15" xfId="4763" hidden="1"/>
    <cellStyle name="Eingabe 2 15" xfId="4995" hidden="1"/>
    <cellStyle name="Eingabe 2 15" xfId="5064" hidden="1"/>
    <cellStyle name="Eingabe 2 15" xfId="2091" hidden="1"/>
    <cellStyle name="Eingabe 2 15" xfId="5660" hidden="1"/>
    <cellStyle name="Eingabe 2 15" xfId="5748" hidden="1"/>
    <cellStyle name="Eingabe 2 15" xfId="5650" hidden="1"/>
    <cellStyle name="Eingabe 2 15" xfId="6267" hidden="1"/>
    <cellStyle name="Eingabe 2 15" xfId="6499" hidden="1"/>
    <cellStyle name="Eingabe 2 15" xfId="6568" hidden="1"/>
    <cellStyle name="Eingabe 2 15" xfId="2235" hidden="1"/>
    <cellStyle name="Eingabe 2 15" xfId="7158" hidden="1"/>
    <cellStyle name="Eingabe 2 15" xfId="7246" hidden="1"/>
    <cellStyle name="Eingabe 2 15" xfId="7148" hidden="1"/>
    <cellStyle name="Eingabe 2 15" xfId="7765" hidden="1"/>
    <cellStyle name="Eingabe 2 15" xfId="7997" hidden="1"/>
    <cellStyle name="Eingabe 2 15" xfId="8066" hidden="1"/>
    <cellStyle name="Eingabe 2 15" xfId="2568" hidden="1"/>
    <cellStyle name="Eingabe 2 15" xfId="8651" hidden="1"/>
    <cellStyle name="Eingabe 2 15" xfId="8739" hidden="1"/>
    <cellStyle name="Eingabe 2 15" xfId="8641" hidden="1"/>
    <cellStyle name="Eingabe 2 15" xfId="9258" hidden="1"/>
    <cellStyle name="Eingabe 2 15" xfId="9490" hidden="1"/>
    <cellStyle name="Eingabe 2 15" xfId="9559" hidden="1"/>
    <cellStyle name="Eingabe 2 15" xfId="4074" hidden="1"/>
    <cellStyle name="Eingabe 2 15" xfId="10137" hidden="1"/>
    <cellStyle name="Eingabe 2 15" xfId="10225" hidden="1"/>
    <cellStyle name="Eingabe 2 15" xfId="10127" hidden="1"/>
    <cellStyle name="Eingabe 2 15" xfId="10744" hidden="1"/>
    <cellStyle name="Eingabe 2 15" xfId="10976" hidden="1"/>
    <cellStyle name="Eingabe 2 15" xfId="11045" hidden="1"/>
    <cellStyle name="Eingabe 2 15" xfId="5578" hidden="1"/>
    <cellStyle name="Eingabe 2 15" xfId="11617" hidden="1"/>
    <cellStyle name="Eingabe 2 15" xfId="11705" hidden="1"/>
    <cellStyle name="Eingabe 2 15" xfId="11607" hidden="1"/>
    <cellStyle name="Eingabe 2 15" xfId="12224" hidden="1"/>
    <cellStyle name="Eingabe 2 15" xfId="12456" hidden="1"/>
    <cellStyle name="Eingabe 2 15" xfId="12525" hidden="1"/>
    <cellStyle name="Eingabe 2 15" xfId="7079" hidden="1"/>
    <cellStyle name="Eingabe 2 15" xfId="13088" hidden="1"/>
    <cellStyle name="Eingabe 2 15" xfId="13176" hidden="1"/>
    <cellStyle name="Eingabe 2 15" xfId="13078" hidden="1"/>
    <cellStyle name="Eingabe 2 15" xfId="13695" hidden="1"/>
    <cellStyle name="Eingabe 2 15" xfId="13927" hidden="1"/>
    <cellStyle name="Eingabe 2 15" xfId="13996" hidden="1"/>
    <cellStyle name="Eingabe 2 15" xfId="8572" hidden="1"/>
    <cellStyle name="Eingabe 2 15" xfId="14550" hidden="1"/>
    <cellStyle name="Eingabe 2 15" xfId="14638" hidden="1"/>
    <cellStyle name="Eingabe 2 15" xfId="14540" hidden="1"/>
    <cellStyle name="Eingabe 2 15" xfId="15157" hidden="1"/>
    <cellStyle name="Eingabe 2 15" xfId="15389" hidden="1"/>
    <cellStyle name="Eingabe 2 15" xfId="15458" hidden="1"/>
    <cellStyle name="Eingabe 2 15" xfId="10059" hidden="1"/>
    <cellStyle name="Eingabe 2 15" xfId="16006" hidden="1"/>
    <cellStyle name="Eingabe 2 15" xfId="16094" hidden="1"/>
    <cellStyle name="Eingabe 2 15" xfId="15996" hidden="1"/>
    <cellStyle name="Eingabe 2 15" xfId="16613" hidden="1"/>
    <cellStyle name="Eingabe 2 15" xfId="16845" hidden="1"/>
    <cellStyle name="Eingabe 2 15" xfId="16914" hidden="1"/>
    <cellStyle name="Eingabe 2 15" xfId="11540" hidden="1"/>
    <cellStyle name="Eingabe 2 15" xfId="17448" hidden="1"/>
    <cellStyle name="Eingabe 2 15" xfId="17536" hidden="1"/>
    <cellStyle name="Eingabe 2 15" xfId="17438" hidden="1"/>
    <cellStyle name="Eingabe 2 15" xfId="18055" hidden="1"/>
    <cellStyle name="Eingabe 2 15" xfId="18287" hidden="1"/>
    <cellStyle name="Eingabe 2 15" xfId="18356" hidden="1"/>
    <cellStyle name="Eingabe 2 15" xfId="18920" hidden="1"/>
    <cellStyle name="Eingabe 2 15" xfId="19255" hidden="1"/>
    <cellStyle name="Eingabe 2 15" xfId="19343" hidden="1"/>
    <cellStyle name="Eingabe 2 15" xfId="19245" hidden="1"/>
    <cellStyle name="Eingabe 2 15" xfId="19862" hidden="1"/>
    <cellStyle name="Eingabe 2 15" xfId="20094" hidden="1"/>
    <cellStyle name="Eingabe 2 15" xfId="20163" hidden="1"/>
    <cellStyle name="Eingabe 2 15" xfId="20513" hidden="1"/>
    <cellStyle name="Eingabe 2 15" xfId="20763" hidden="1"/>
    <cellStyle name="Eingabe 2 15" xfId="21153" hidden="1"/>
    <cellStyle name="Eingabe 2 15" xfId="21222" hidden="1"/>
    <cellStyle name="Eingabe 2 15" xfId="20870" hidden="1"/>
    <cellStyle name="Eingabe 2 15" xfId="21781" hidden="1"/>
    <cellStyle name="Eingabe 2 15" xfId="21869" hidden="1"/>
    <cellStyle name="Eingabe 2 15" xfId="21771" hidden="1"/>
    <cellStyle name="Eingabe 2 15" xfId="22395" hidden="1"/>
    <cellStyle name="Eingabe 2 15" xfId="22627" hidden="1"/>
    <cellStyle name="Eingabe 2 15" xfId="22696" hidden="1"/>
    <cellStyle name="Eingabe 2 15" xfId="20754" hidden="1"/>
    <cellStyle name="Eingabe 2 15" xfId="23234" hidden="1"/>
    <cellStyle name="Eingabe 2 15" xfId="23322" hidden="1"/>
    <cellStyle name="Eingabe 2 15" xfId="23224" hidden="1"/>
    <cellStyle name="Eingabe 2 15" xfId="23846" hidden="1"/>
    <cellStyle name="Eingabe 2 15" xfId="24078" hidden="1"/>
    <cellStyle name="Eingabe 2 15" xfId="24147" hidden="1"/>
    <cellStyle name="Eingabe 2 15" xfId="20850" hidden="1"/>
    <cellStyle name="Eingabe 2 15" xfId="24681" hidden="1"/>
    <cellStyle name="Eingabe 2 15" xfId="24769" hidden="1"/>
    <cellStyle name="Eingabe 2 15" xfId="24671" hidden="1"/>
    <cellStyle name="Eingabe 2 15" xfId="25288" hidden="1"/>
    <cellStyle name="Eingabe 2 15" xfId="25520" hidden="1"/>
    <cellStyle name="Eingabe 2 15" xfId="25589" hidden="1"/>
    <cellStyle name="Eingabe 2 15" xfId="25941" hidden="1"/>
    <cellStyle name="Eingabe 2 15" xfId="26277" hidden="1"/>
    <cellStyle name="Eingabe 2 15" xfId="26365" hidden="1"/>
    <cellStyle name="Eingabe 2 15" xfId="26267" hidden="1"/>
    <cellStyle name="Eingabe 2 15" xfId="26884" hidden="1"/>
    <cellStyle name="Eingabe 2 15" xfId="27116" hidden="1"/>
    <cellStyle name="Eingabe 2 15" xfId="27185" hidden="1"/>
    <cellStyle name="Eingabe 2 15" xfId="26013" hidden="1"/>
    <cellStyle name="Eingabe 2 15" xfId="27719" hidden="1"/>
    <cellStyle name="Eingabe 2 15" xfId="27807" hidden="1"/>
    <cellStyle name="Eingabe 2 15" xfId="27709" hidden="1"/>
    <cellStyle name="Eingabe 2 15" xfId="28326" hidden="1"/>
    <cellStyle name="Eingabe 2 15" xfId="28558" hidden="1"/>
    <cellStyle name="Eingabe 2 15" xfId="28627" hidden="1"/>
    <cellStyle name="Eingabe 2 15" xfId="28978" hidden="1"/>
    <cellStyle name="Eingabe 2 15" xfId="29239" hidden="1"/>
    <cellStyle name="Eingabe 2 15" xfId="29327" hidden="1"/>
    <cellStyle name="Eingabe 2 15" xfId="29229" hidden="1"/>
    <cellStyle name="Eingabe 2 15" xfId="29846" hidden="1"/>
    <cellStyle name="Eingabe 2 15" xfId="30078" hidden="1"/>
    <cellStyle name="Eingabe 2 15" xfId="30147" hidden="1"/>
    <cellStyle name="Eingabe 2 15" xfId="30497" hidden="1"/>
    <cellStyle name="Eingabe 2 15" xfId="30747" hidden="1"/>
    <cellStyle name="Eingabe 2 15" xfId="31137" hidden="1"/>
    <cellStyle name="Eingabe 2 15" xfId="31206" hidden="1"/>
    <cellStyle name="Eingabe 2 15" xfId="30854" hidden="1"/>
    <cellStyle name="Eingabe 2 15" xfId="31765" hidden="1"/>
    <cellStyle name="Eingabe 2 15" xfId="31853" hidden="1"/>
    <cellStyle name="Eingabe 2 15" xfId="31755" hidden="1"/>
    <cellStyle name="Eingabe 2 15" xfId="32379" hidden="1"/>
    <cellStyle name="Eingabe 2 15" xfId="32611" hidden="1"/>
    <cellStyle name="Eingabe 2 15" xfId="32680" hidden="1"/>
    <cellStyle name="Eingabe 2 15" xfId="30738" hidden="1"/>
    <cellStyle name="Eingabe 2 15" xfId="33217" hidden="1"/>
    <cellStyle name="Eingabe 2 15" xfId="33305" hidden="1"/>
    <cellStyle name="Eingabe 2 15" xfId="33207" hidden="1"/>
    <cellStyle name="Eingabe 2 15" xfId="33829" hidden="1"/>
    <cellStyle name="Eingabe 2 15" xfId="34061" hidden="1"/>
    <cellStyle name="Eingabe 2 15" xfId="34130" hidden="1"/>
    <cellStyle name="Eingabe 2 15" xfId="30834" hidden="1"/>
    <cellStyle name="Eingabe 2 15" xfId="34664" hidden="1"/>
    <cellStyle name="Eingabe 2 15" xfId="34752" hidden="1"/>
    <cellStyle name="Eingabe 2 15" xfId="34654" hidden="1"/>
    <cellStyle name="Eingabe 2 15" xfId="35271" hidden="1"/>
    <cellStyle name="Eingabe 2 15" xfId="35503" hidden="1"/>
    <cellStyle name="Eingabe 2 15" xfId="35572" hidden="1"/>
    <cellStyle name="Eingabe 2 15" xfId="35924" hidden="1"/>
    <cellStyle name="Eingabe 2 15" xfId="36260" hidden="1"/>
    <cellStyle name="Eingabe 2 15" xfId="36348" hidden="1"/>
    <cellStyle name="Eingabe 2 15" xfId="36250" hidden="1"/>
    <cellStyle name="Eingabe 2 15" xfId="36867" hidden="1"/>
    <cellStyle name="Eingabe 2 15" xfId="37099" hidden="1"/>
    <cellStyle name="Eingabe 2 15" xfId="37168" hidden="1"/>
    <cellStyle name="Eingabe 2 15" xfId="35996" hidden="1"/>
    <cellStyle name="Eingabe 2 15" xfId="37702" hidden="1"/>
    <cellStyle name="Eingabe 2 15" xfId="37790" hidden="1"/>
    <cellStyle name="Eingabe 2 15" xfId="37692" hidden="1"/>
    <cellStyle name="Eingabe 2 15" xfId="38309" hidden="1"/>
    <cellStyle name="Eingabe 2 15" xfId="38541" hidden="1"/>
    <cellStyle name="Eingabe 2 15" xfId="38610" hidden="1"/>
    <cellStyle name="Eingabe 2 15" xfId="38967" hidden="1"/>
    <cellStyle name="Eingabe 2 15" xfId="39242" hidden="1"/>
    <cellStyle name="Eingabe 2 15" xfId="39330" hidden="1"/>
    <cellStyle name="Eingabe 2 15" xfId="39232" hidden="1"/>
    <cellStyle name="Eingabe 2 15" xfId="39849" hidden="1"/>
    <cellStyle name="Eingabe 2 15" xfId="40081" hidden="1"/>
    <cellStyle name="Eingabe 2 15" xfId="40150" hidden="1"/>
    <cellStyle name="Eingabe 2 15" xfId="40500" hidden="1"/>
    <cellStyle name="Eingabe 2 15" xfId="40750" hidden="1"/>
    <cellStyle name="Eingabe 2 15" xfId="41140" hidden="1"/>
    <cellStyle name="Eingabe 2 15" xfId="41209" hidden="1"/>
    <cellStyle name="Eingabe 2 15" xfId="40857" hidden="1"/>
    <cellStyle name="Eingabe 2 15" xfId="41768" hidden="1"/>
    <cellStyle name="Eingabe 2 15" xfId="41856" hidden="1"/>
    <cellStyle name="Eingabe 2 15" xfId="41758" hidden="1"/>
    <cellStyle name="Eingabe 2 15" xfId="42382" hidden="1"/>
    <cellStyle name="Eingabe 2 15" xfId="42614" hidden="1"/>
    <cellStyle name="Eingabe 2 15" xfId="42683" hidden="1"/>
    <cellStyle name="Eingabe 2 15" xfId="40741" hidden="1"/>
    <cellStyle name="Eingabe 2 15" xfId="43220" hidden="1"/>
    <cellStyle name="Eingabe 2 15" xfId="43308" hidden="1"/>
    <cellStyle name="Eingabe 2 15" xfId="43210" hidden="1"/>
    <cellStyle name="Eingabe 2 15" xfId="43832" hidden="1"/>
    <cellStyle name="Eingabe 2 15" xfId="44064" hidden="1"/>
    <cellStyle name="Eingabe 2 15" xfId="44133" hidden="1"/>
    <cellStyle name="Eingabe 2 15" xfId="40837" hidden="1"/>
    <cellStyle name="Eingabe 2 15" xfId="44667" hidden="1"/>
    <cellStyle name="Eingabe 2 15" xfId="44755" hidden="1"/>
    <cellStyle name="Eingabe 2 15" xfId="44657" hidden="1"/>
    <cellStyle name="Eingabe 2 15" xfId="45274" hidden="1"/>
    <cellStyle name="Eingabe 2 15" xfId="45506" hidden="1"/>
    <cellStyle name="Eingabe 2 15" xfId="45575" hidden="1"/>
    <cellStyle name="Eingabe 2 15" xfId="45927" hidden="1"/>
    <cellStyle name="Eingabe 2 15" xfId="46263" hidden="1"/>
    <cellStyle name="Eingabe 2 15" xfId="46351" hidden="1"/>
    <cellStyle name="Eingabe 2 15" xfId="46253" hidden="1"/>
    <cellStyle name="Eingabe 2 15" xfId="46870" hidden="1"/>
    <cellStyle name="Eingabe 2 15" xfId="47102" hidden="1"/>
    <cellStyle name="Eingabe 2 15" xfId="47171" hidden="1"/>
    <cellStyle name="Eingabe 2 15" xfId="45999" hidden="1"/>
    <cellStyle name="Eingabe 2 15" xfId="47705" hidden="1"/>
    <cellStyle name="Eingabe 2 15" xfId="47793" hidden="1"/>
    <cellStyle name="Eingabe 2 15" xfId="47695" hidden="1"/>
    <cellStyle name="Eingabe 2 15" xfId="48312" hidden="1"/>
    <cellStyle name="Eingabe 2 15" xfId="48544" hidden="1"/>
    <cellStyle name="Eingabe 2 15" xfId="48613" hidden="1"/>
    <cellStyle name="Eingabe 2 15" xfId="48963" hidden="1"/>
    <cellStyle name="Eingabe 2 15" xfId="49224" hidden="1"/>
    <cellStyle name="Eingabe 2 15" xfId="49312" hidden="1"/>
    <cellStyle name="Eingabe 2 15" xfId="49214" hidden="1"/>
    <cellStyle name="Eingabe 2 15" xfId="49831" hidden="1"/>
    <cellStyle name="Eingabe 2 15" xfId="50063" hidden="1"/>
    <cellStyle name="Eingabe 2 15" xfId="50132" hidden="1"/>
    <cellStyle name="Eingabe 2 15" xfId="50482" hidden="1"/>
    <cellStyle name="Eingabe 2 15" xfId="50732" hidden="1"/>
    <cellStyle name="Eingabe 2 15" xfId="51122" hidden="1"/>
    <cellStyle name="Eingabe 2 15" xfId="51191" hidden="1"/>
    <cellStyle name="Eingabe 2 15" xfId="50839" hidden="1"/>
    <cellStyle name="Eingabe 2 15" xfId="51750" hidden="1"/>
    <cellStyle name="Eingabe 2 15" xfId="51838" hidden="1"/>
    <cellStyle name="Eingabe 2 15" xfId="51740" hidden="1"/>
    <cellStyle name="Eingabe 2 15" xfId="52364" hidden="1"/>
    <cellStyle name="Eingabe 2 15" xfId="52596" hidden="1"/>
    <cellStyle name="Eingabe 2 15" xfId="52665" hidden="1"/>
    <cellStyle name="Eingabe 2 15" xfId="50723" hidden="1"/>
    <cellStyle name="Eingabe 2 15" xfId="53202" hidden="1"/>
    <cellStyle name="Eingabe 2 15" xfId="53290" hidden="1"/>
    <cellStyle name="Eingabe 2 15" xfId="53192" hidden="1"/>
    <cellStyle name="Eingabe 2 15" xfId="53814" hidden="1"/>
    <cellStyle name="Eingabe 2 15" xfId="54046" hidden="1"/>
    <cellStyle name="Eingabe 2 15" xfId="54115" hidden="1"/>
    <cellStyle name="Eingabe 2 15" xfId="50819" hidden="1"/>
    <cellStyle name="Eingabe 2 15" xfId="54649" hidden="1"/>
    <cellStyle name="Eingabe 2 15" xfId="54737" hidden="1"/>
    <cellStyle name="Eingabe 2 15" xfId="54639" hidden="1"/>
    <cellStyle name="Eingabe 2 15" xfId="55256" hidden="1"/>
    <cellStyle name="Eingabe 2 15" xfId="55488" hidden="1"/>
    <cellStyle name="Eingabe 2 15" xfId="55557" hidden="1"/>
    <cellStyle name="Eingabe 2 15" xfId="55909" hidden="1"/>
    <cellStyle name="Eingabe 2 15" xfId="56245" hidden="1"/>
    <cellStyle name="Eingabe 2 15" xfId="56333" hidden="1"/>
    <cellStyle name="Eingabe 2 15" xfId="56235" hidden="1"/>
    <cellStyle name="Eingabe 2 15" xfId="56852" hidden="1"/>
    <cellStyle name="Eingabe 2 15" xfId="57084" hidden="1"/>
    <cellStyle name="Eingabe 2 15" xfId="57153" hidden="1"/>
    <cellStyle name="Eingabe 2 15" xfId="55981" hidden="1"/>
    <cellStyle name="Eingabe 2 15" xfId="57687" hidden="1"/>
    <cellStyle name="Eingabe 2 15" xfId="57775" hidden="1"/>
    <cellStyle name="Eingabe 2 15" xfId="57677" hidden="1"/>
    <cellStyle name="Eingabe 2 15" xfId="58294" hidden="1"/>
    <cellStyle name="Eingabe 2 15" xfId="58526" hidden="1"/>
    <cellStyle name="Eingabe 2 15" xfId="58595" hidden="1"/>
    <cellStyle name="Eingabe 2 16" xfId="181" hidden="1"/>
    <cellStyle name="Eingabe 2 16" xfId="781" hidden="1"/>
    <cellStyle name="Eingabe 2 16" xfId="867" hidden="1"/>
    <cellStyle name="Eingabe 2 16" xfId="921" hidden="1"/>
    <cellStyle name="Eingabe 2 16" xfId="1388" hidden="1"/>
    <cellStyle name="Eingabe 2 16" xfId="1620" hidden="1"/>
    <cellStyle name="Eingabe 2 16" xfId="1687" hidden="1"/>
    <cellStyle name="Eingabe 2 16" xfId="2104" hidden="1"/>
    <cellStyle name="Eingabe 2 16" xfId="2651" hidden="1"/>
    <cellStyle name="Eingabe 2 16" xfId="2737" hidden="1"/>
    <cellStyle name="Eingabe 2 16" xfId="2791" hidden="1"/>
    <cellStyle name="Eingabe 2 16" xfId="3258" hidden="1"/>
    <cellStyle name="Eingabe 2 16" xfId="3490" hidden="1"/>
    <cellStyle name="Eingabe 2 16" xfId="3557" hidden="1"/>
    <cellStyle name="Eingabe 2 16" xfId="2223" hidden="1"/>
    <cellStyle name="Eingabe 2 16" xfId="4157" hidden="1"/>
    <cellStyle name="Eingabe 2 16" xfId="4243" hidden="1"/>
    <cellStyle name="Eingabe 2 16" xfId="4297" hidden="1"/>
    <cellStyle name="Eingabe 2 16" xfId="4764" hidden="1"/>
    <cellStyle name="Eingabe 2 16" xfId="4996" hidden="1"/>
    <cellStyle name="Eingabe 2 16" xfId="5063" hidden="1"/>
    <cellStyle name="Eingabe 2 16" xfId="2357" hidden="1"/>
    <cellStyle name="Eingabe 2 16" xfId="5661" hidden="1"/>
    <cellStyle name="Eingabe 2 16" xfId="5747" hidden="1"/>
    <cellStyle name="Eingabe 2 16" xfId="5801" hidden="1"/>
    <cellStyle name="Eingabe 2 16" xfId="6268" hidden="1"/>
    <cellStyle name="Eingabe 2 16" xfId="6500" hidden="1"/>
    <cellStyle name="Eingabe 2 16" xfId="6567" hidden="1"/>
    <cellStyle name="Eingabe 2 16" xfId="403" hidden="1"/>
    <cellStyle name="Eingabe 2 16" xfId="7159" hidden="1"/>
    <cellStyle name="Eingabe 2 16" xfId="7245" hidden="1"/>
    <cellStyle name="Eingabe 2 16" xfId="7299" hidden="1"/>
    <cellStyle name="Eingabe 2 16" xfId="7766" hidden="1"/>
    <cellStyle name="Eingabe 2 16" xfId="7998" hidden="1"/>
    <cellStyle name="Eingabe 2 16" xfId="8065" hidden="1"/>
    <cellStyle name="Eingabe 2 16" xfId="2286" hidden="1"/>
    <cellStyle name="Eingabe 2 16" xfId="8652" hidden="1"/>
    <cellStyle name="Eingabe 2 16" xfId="8738" hidden="1"/>
    <cellStyle name="Eingabe 2 16" xfId="8792" hidden="1"/>
    <cellStyle name="Eingabe 2 16" xfId="9259" hidden="1"/>
    <cellStyle name="Eingabe 2 16" xfId="9491" hidden="1"/>
    <cellStyle name="Eingabe 2 16" xfId="9558" hidden="1"/>
    <cellStyle name="Eingabe 2 16" xfId="2345" hidden="1"/>
    <cellStyle name="Eingabe 2 16" xfId="10138" hidden="1"/>
    <cellStyle name="Eingabe 2 16" xfId="10224" hidden="1"/>
    <cellStyle name="Eingabe 2 16" xfId="10278" hidden="1"/>
    <cellStyle name="Eingabe 2 16" xfId="10745" hidden="1"/>
    <cellStyle name="Eingabe 2 16" xfId="10977" hidden="1"/>
    <cellStyle name="Eingabe 2 16" xfId="11044" hidden="1"/>
    <cellStyle name="Eingabe 2 16" xfId="2308" hidden="1"/>
    <cellStyle name="Eingabe 2 16" xfId="11618" hidden="1"/>
    <cellStyle name="Eingabe 2 16" xfId="11704" hidden="1"/>
    <cellStyle name="Eingabe 2 16" xfId="11758" hidden="1"/>
    <cellStyle name="Eingabe 2 16" xfId="12225" hidden="1"/>
    <cellStyle name="Eingabe 2 16" xfId="12457" hidden="1"/>
    <cellStyle name="Eingabe 2 16" xfId="12524" hidden="1"/>
    <cellStyle name="Eingabe 2 16" xfId="2316" hidden="1"/>
    <cellStyle name="Eingabe 2 16" xfId="13089" hidden="1"/>
    <cellStyle name="Eingabe 2 16" xfId="13175" hidden="1"/>
    <cellStyle name="Eingabe 2 16" xfId="13229" hidden="1"/>
    <cellStyle name="Eingabe 2 16" xfId="13696" hidden="1"/>
    <cellStyle name="Eingabe 2 16" xfId="13928" hidden="1"/>
    <cellStyle name="Eingabe 2 16" xfId="13995" hidden="1"/>
    <cellStyle name="Eingabe 2 16" xfId="2037" hidden="1"/>
    <cellStyle name="Eingabe 2 16" xfId="14551" hidden="1"/>
    <cellStyle name="Eingabe 2 16" xfId="14637" hidden="1"/>
    <cellStyle name="Eingabe 2 16" xfId="14691" hidden="1"/>
    <cellStyle name="Eingabe 2 16" xfId="15158" hidden="1"/>
    <cellStyle name="Eingabe 2 16" xfId="15390" hidden="1"/>
    <cellStyle name="Eingabe 2 16" xfId="15457" hidden="1"/>
    <cellStyle name="Eingabe 2 16" xfId="2251" hidden="1"/>
    <cellStyle name="Eingabe 2 16" xfId="16007" hidden="1"/>
    <cellStyle name="Eingabe 2 16" xfId="16093" hidden="1"/>
    <cellStyle name="Eingabe 2 16" xfId="16147" hidden="1"/>
    <cellStyle name="Eingabe 2 16" xfId="16614" hidden="1"/>
    <cellStyle name="Eingabe 2 16" xfId="16846" hidden="1"/>
    <cellStyle name="Eingabe 2 16" xfId="16913" hidden="1"/>
    <cellStyle name="Eingabe 2 16" xfId="2334" hidden="1"/>
    <cellStyle name="Eingabe 2 16" xfId="17449" hidden="1"/>
    <cellStyle name="Eingabe 2 16" xfId="17535" hidden="1"/>
    <cellStyle name="Eingabe 2 16" xfId="17589" hidden="1"/>
    <cellStyle name="Eingabe 2 16" xfId="18056" hidden="1"/>
    <cellStyle name="Eingabe 2 16" xfId="18288" hidden="1"/>
    <cellStyle name="Eingabe 2 16" xfId="18355" hidden="1"/>
    <cellStyle name="Eingabe 2 16" xfId="18921" hidden="1"/>
    <cellStyle name="Eingabe 2 16" xfId="19256" hidden="1"/>
    <cellStyle name="Eingabe 2 16" xfId="19342" hidden="1"/>
    <cellStyle name="Eingabe 2 16" xfId="19396" hidden="1"/>
    <cellStyle name="Eingabe 2 16" xfId="19863" hidden="1"/>
    <cellStyle name="Eingabe 2 16" xfId="20095" hidden="1"/>
    <cellStyle name="Eingabe 2 16" xfId="20162" hidden="1"/>
    <cellStyle name="Eingabe 2 16" xfId="20514" hidden="1"/>
    <cellStyle name="Eingabe 2 16" xfId="20764" hidden="1"/>
    <cellStyle name="Eingabe 2 16" xfId="21154" hidden="1"/>
    <cellStyle name="Eingabe 2 16" xfId="21221" hidden="1"/>
    <cellStyle name="Eingabe 2 16" xfId="20869" hidden="1"/>
    <cellStyle name="Eingabe 2 16" xfId="21782" hidden="1"/>
    <cellStyle name="Eingabe 2 16" xfId="21868" hidden="1"/>
    <cellStyle name="Eingabe 2 16" xfId="21923" hidden="1"/>
    <cellStyle name="Eingabe 2 16" xfId="22396" hidden="1"/>
    <cellStyle name="Eingabe 2 16" xfId="22628" hidden="1"/>
    <cellStyle name="Eingabe 2 16" xfId="22695" hidden="1"/>
    <cellStyle name="Eingabe 2 16" xfId="20755" hidden="1"/>
    <cellStyle name="Eingabe 2 16" xfId="23235" hidden="1"/>
    <cellStyle name="Eingabe 2 16" xfId="23321" hidden="1"/>
    <cellStyle name="Eingabe 2 16" xfId="23375" hidden="1"/>
    <cellStyle name="Eingabe 2 16" xfId="23847" hidden="1"/>
    <cellStyle name="Eingabe 2 16" xfId="24079" hidden="1"/>
    <cellStyle name="Eingabe 2 16" xfId="24146" hidden="1"/>
    <cellStyle name="Eingabe 2 16" xfId="20849" hidden="1"/>
    <cellStyle name="Eingabe 2 16" xfId="24682" hidden="1"/>
    <cellStyle name="Eingabe 2 16" xfId="24768" hidden="1"/>
    <cellStyle name="Eingabe 2 16" xfId="24822" hidden="1"/>
    <cellStyle name="Eingabe 2 16" xfId="25289" hidden="1"/>
    <cellStyle name="Eingabe 2 16" xfId="25521" hidden="1"/>
    <cellStyle name="Eingabe 2 16" xfId="25588" hidden="1"/>
    <cellStyle name="Eingabe 2 16" xfId="25942" hidden="1"/>
    <cellStyle name="Eingabe 2 16" xfId="26278" hidden="1"/>
    <cellStyle name="Eingabe 2 16" xfId="26364" hidden="1"/>
    <cellStyle name="Eingabe 2 16" xfId="26418" hidden="1"/>
    <cellStyle name="Eingabe 2 16" xfId="26885" hidden="1"/>
    <cellStyle name="Eingabe 2 16" xfId="27117" hidden="1"/>
    <cellStyle name="Eingabe 2 16" xfId="27184" hidden="1"/>
    <cellStyle name="Eingabe 2 16" xfId="26012" hidden="1"/>
    <cellStyle name="Eingabe 2 16" xfId="27720" hidden="1"/>
    <cellStyle name="Eingabe 2 16" xfId="27806" hidden="1"/>
    <cellStyle name="Eingabe 2 16" xfId="27860" hidden="1"/>
    <cellStyle name="Eingabe 2 16" xfId="28327" hidden="1"/>
    <cellStyle name="Eingabe 2 16" xfId="28559" hidden="1"/>
    <cellStyle name="Eingabe 2 16" xfId="28626" hidden="1"/>
    <cellStyle name="Eingabe 2 16" xfId="28979" hidden="1"/>
    <cellStyle name="Eingabe 2 16" xfId="29240" hidden="1"/>
    <cellStyle name="Eingabe 2 16" xfId="29326" hidden="1"/>
    <cellStyle name="Eingabe 2 16" xfId="29380" hidden="1"/>
    <cellStyle name="Eingabe 2 16" xfId="29847" hidden="1"/>
    <cellStyle name="Eingabe 2 16" xfId="30079" hidden="1"/>
    <cellStyle name="Eingabe 2 16" xfId="30146" hidden="1"/>
    <cellStyle name="Eingabe 2 16" xfId="30498" hidden="1"/>
    <cellStyle name="Eingabe 2 16" xfId="30748" hidden="1"/>
    <cellStyle name="Eingabe 2 16" xfId="31138" hidden="1"/>
    <cellStyle name="Eingabe 2 16" xfId="31205" hidden="1"/>
    <cellStyle name="Eingabe 2 16" xfId="30853" hidden="1"/>
    <cellStyle name="Eingabe 2 16" xfId="31766" hidden="1"/>
    <cellStyle name="Eingabe 2 16" xfId="31852" hidden="1"/>
    <cellStyle name="Eingabe 2 16" xfId="31907" hidden="1"/>
    <cellStyle name="Eingabe 2 16" xfId="32380" hidden="1"/>
    <cellStyle name="Eingabe 2 16" xfId="32612" hidden="1"/>
    <cellStyle name="Eingabe 2 16" xfId="32679" hidden="1"/>
    <cellStyle name="Eingabe 2 16" xfId="30739" hidden="1"/>
    <cellStyle name="Eingabe 2 16" xfId="33218" hidden="1"/>
    <cellStyle name="Eingabe 2 16" xfId="33304" hidden="1"/>
    <cellStyle name="Eingabe 2 16" xfId="33358" hidden="1"/>
    <cellStyle name="Eingabe 2 16" xfId="33830" hidden="1"/>
    <cellStyle name="Eingabe 2 16" xfId="34062" hidden="1"/>
    <cellStyle name="Eingabe 2 16" xfId="34129" hidden="1"/>
    <cellStyle name="Eingabe 2 16" xfId="30833" hidden="1"/>
    <cellStyle name="Eingabe 2 16" xfId="34665" hidden="1"/>
    <cellStyle name="Eingabe 2 16" xfId="34751" hidden="1"/>
    <cellStyle name="Eingabe 2 16" xfId="34805" hidden="1"/>
    <cellStyle name="Eingabe 2 16" xfId="35272" hidden="1"/>
    <cellStyle name="Eingabe 2 16" xfId="35504" hidden="1"/>
    <cellStyle name="Eingabe 2 16" xfId="35571" hidden="1"/>
    <cellStyle name="Eingabe 2 16" xfId="35925" hidden="1"/>
    <cellStyle name="Eingabe 2 16" xfId="36261" hidden="1"/>
    <cellStyle name="Eingabe 2 16" xfId="36347" hidden="1"/>
    <cellStyle name="Eingabe 2 16" xfId="36401" hidden="1"/>
    <cellStyle name="Eingabe 2 16" xfId="36868" hidden="1"/>
    <cellStyle name="Eingabe 2 16" xfId="37100" hidden="1"/>
    <cellStyle name="Eingabe 2 16" xfId="37167" hidden="1"/>
    <cellStyle name="Eingabe 2 16" xfId="35995" hidden="1"/>
    <cellStyle name="Eingabe 2 16" xfId="37703" hidden="1"/>
    <cellStyle name="Eingabe 2 16" xfId="37789" hidden="1"/>
    <cellStyle name="Eingabe 2 16" xfId="37843" hidden="1"/>
    <cellStyle name="Eingabe 2 16" xfId="38310" hidden="1"/>
    <cellStyle name="Eingabe 2 16" xfId="38542" hidden="1"/>
    <cellStyle name="Eingabe 2 16" xfId="38609" hidden="1"/>
    <cellStyle name="Eingabe 2 16" xfId="38968" hidden="1"/>
    <cellStyle name="Eingabe 2 16" xfId="39243" hidden="1"/>
    <cellStyle name="Eingabe 2 16" xfId="39329" hidden="1"/>
    <cellStyle name="Eingabe 2 16" xfId="39383" hidden="1"/>
    <cellStyle name="Eingabe 2 16" xfId="39850" hidden="1"/>
    <cellStyle name="Eingabe 2 16" xfId="40082" hidden="1"/>
    <cellStyle name="Eingabe 2 16" xfId="40149" hidden="1"/>
    <cellStyle name="Eingabe 2 16" xfId="40501" hidden="1"/>
    <cellStyle name="Eingabe 2 16" xfId="40751" hidden="1"/>
    <cellStyle name="Eingabe 2 16" xfId="41141" hidden="1"/>
    <cellStyle name="Eingabe 2 16" xfId="41208" hidden="1"/>
    <cellStyle name="Eingabe 2 16" xfId="40856" hidden="1"/>
    <cellStyle name="Eingabe 2 16" xfId="41769" hidden="1"/>
    <cellStyle name="Eingabe 2 16" xfId="41855" hidden="1"/>
    <cellStyle name="Eingabe 2 16" xfId="41910" hidden="1"/>
    <cellStyle name="Eingabe 2 16" xfId="42383" hidden="1"/>
    <cellStyle name="Eingabe 2 16" xfId="42615" hidden="1"/>
    <cellStyle name="Eingabe 2 16" xfId="42682" hidden="1"/>
    <cellStyle name="Eingabe 2 16" xfId="40742" hidden="1"/>
    <cellStyle name="Eingabe 2 16" xfId="43221" hidden="1"/>
    <cellStyle name="Eingabe 2 16" xfId="43307" hidden="1"/>
    <cellStyle name="Eingabe 2 16" xfId="43361" hidden="1"/>
    <cellStyle name="Eingabe 2 16" xfId="43833" hidden="1"/>
    <cellStyle name="Eingabe 2 16" xfId="44065" hidden="1"/>
    <cellStyle name="Eingabe 2 16" xfId="44132" hidden="1"/>
    <cellStyle name="Eingabe 2 16" xfId="40836" hidden="1"/>
    <cellStyle name="Eingabe 2 16" xfId="44668" hidden="1"/>
    <cellStyle name="Eingabe 2 16" xfId="44754" hidden="1"/>
    <cellStyle name="Eingabe 2 16" xfId="44808" hidden="1"/>
    <cellStyle name="Eingabe 2 16" xfId="45275" hidden="1"/>
    <cellStyle name="Eingabe 2 16" xfId="45507" hidden="1"/>
    <cellStyle name="Eingabe 2 16" xfId="45574" hidden="1"/>
    <cellStyle name="Eingabe 2 16" xfId="45928" hidden="1"/>
    <cellStyle name="Eingabe 2 16" xfId="46264" hidden="1"/>
    <cellStyle name="Eingabe 2 16" xfId="46350" hidden="1"/>
    <cellStyle name="Eingabe 2 16" xfId="46404" hidden="1"/>
    <cellStyle name="Eingabe 2 16" xfId="46871" hidden="1"/>
    <cellStyle name="Eingabe 2 16" xfId="47103" hidden="1"/>
    <cellStyle name="Eingabe 2 16" xfId="47170" hidden="1"/>
    <cellStyle name="Eingabe 2 16" xfId="45998" hidden="1"/>
    <cellStyle name="Eingabe 2 16" xfId="47706" hidden="1"/>
    <cellStyle name="Eingabe 2 16" xfId="47792" hidden="1"/>
    <cellStyle name="Eingabe 2 16" xfId="47846" hidden="1"/>
    <cellStyle name="Eingabe 2 16" xfId="48313" hidden="1"/>
    <cellStyle name="Eingabe 2 16" xfId="48545" hidden="1"/>
    <cellStyle name="Eingabe 2 16" xfId="48612" hidden="1"/>
    <cellStyle name="Eingabe 2 16" xfId="48964" hidden="1"/>
    <cellStyle name="Eingabe 2 16" xfId="49225" hidden="1"/>
    <cellStyle name="Eingabe 2 16" xfId="49311" hidden="1"/>
    <cellStyle name="Eingabe 2 16" xfId="49365" hidden="1"/>
    <cellStyle name="Eingabe 2 16" xfId="49832" hidden="1"/>
    <cellStyle name="Eingabe 2 16" xfId="50064" hidden="1"/>
    <cellStyle name="Eingabe 2 16" xfId="50131" hidden="1"/>
    <cellStyle name="Eingabe 2 16" xfId="50483" hidden="1"/>
    <cellStyle name="Eingabe 2 16" xfId="50733" hidden="1"/>
    <cellStyle name="Eingabe 2 16" xfId="51123" hidden="1"/>
    <cellStyle name="Eingabe 2 16" xfId="51190" hidden="1"/>
    <cellStyle name="Eingabe 2 16" xfId="50838" hidden="1"/>
    <cellStyle name="Eingabe 2 16" xfId="51751" hidden="1"/>
    <cellStyle name="Eingabe 2 16" xfId="51837" hidden="1"/>
    <cellStyle name="Eingabe 2 16" xfId="51892" hidden="1"/>
    <cellStyle name="Eingabe 2 16" xfId="52365" hidden="1"/>
    <cellStyle name="Eingabe 2 16" xfId="52597" hidden="1"/>
    <cellStyle name="Eingabe 2 16" xfId="52664" hidden="1"/>
    <cellStyle name="Eingabe 2 16" xfId="50724" hidden="1"/>
    <cellStyle name="Eingabe 2 16" xfId="53203" hidden="1"/>
    <cellStyle name="Eingabe 2 16" xfId="53289" hidden="1"/>
    <cellStyle name="Eingabe 2 16" xfId="53343" hidden="1"/>
    <cellStyle name="Eingabe 2 16" xfId="53815" hidden="1"/>
    <cellStyle name="Eingabe 2 16" xfId="54047" hidden="1"/>
    <cellStyle name="Eingabe 2 16" xfId="54114" hidden="1"/>
    <cellStyle name="Eingabe 2 16" xfId="50818" hidden="1"/>
    <cellStyle name="Eingabe 2 16" xfId="54650" hidden="1"/>
    <cellStyle name="Eingabe 2 16" xfId="54736" hidden="1"/>
    <cellStyle name="Eingabe 2 16" xfId="54790" hidden="1"/>
    <cellStyle name="Eingabe 2 16" xfId="55257" hidden="1"/>
    <cellStyle name="Eingabe 2 16" xfId="55489" hidden="1"/>
    <cellStyle name="Eingabe 2 16" xfId="55556" hidden="1"/>
    <cellStyle name="Eingabe 2 16" xfId="55910" hidden="1"/>
    <cellStyle name="Eingabe 2 16" xfId="56246" hidden="1"/>
    <cellStyle name="Eingabe 2 16" xfId="56332" hidden="1"/>
    <cellStyle name="Eingabe 2 16" xfId="56386" hidden="1"/>
    <cellStyle name="Eingabe 2 16" xfId="56853" hidden="1"/>
    <cellStyle name="Eingabe 2 16" xfId="57085" hidden="1"/>
    <cellStyle name="Eingabe 2 16" xfId="57152" hidden="1"/>
    <cellStyle name="Eingabe 2 16" xfId="55980" hidden="1"/>
    <cellStyle name="Eingabe 2 16" xfId="57688" hidden="1"/>
    <cellStyle name="Eingabe 2 16" xfId="57774" hidden="1"/>
    <cellStyle name="Eingabe 2 16" xfId="57828" hidden="1"/>
    <cellStyle name="Eingabe 2 16" xfId="58295" hidden="1"/>
    <cellStyle name="Eingabe 2 16" xfId="58527" hidden="1"/>
    <cellStyle name="Eingabe 2 16" xfId="58594" hidden="1"/>
    <cellStyle name="Eingabe 2 17" xfId="182" hidden="1"/>
    <cellStyle name="Eingabe 2 17" xfId="782" hidden="1"/>
    <cellStyle name="Eingabe 2 17" xfId="866" hidden="1"/>
    <cellStyle name="Eingabe 2 17" xfId="771" hidden="1"/>
    <cellStyle name="Eingabe 2 17" xfId="1389" hidden="1"/>
    <cellStyle name="Eingabe 2 17" xfId="1621" hidden="1"/>
    <cellStyle name="Eingabe 2 17" xfId="1686" hidden="1"/>
    <cellStyle name="Eingabe 2 17" xfId="2105" hidden="1"/>
    <cellStyle name="Eingabe 2 17" xfId="2652" hidden="1"/>
    <cellStyle name="Eingabe 2 17" xfId="2736" hidden="1"/>
    <cellStyle name="Eingabe 2 17" xfId="2641" hidden="1"/>
    <cellStyle name="Eingabe 2 17" xfId="3259" hidden="1"/>
    <cellStyle name="Eingabe 2 17" xfId="3491" hidden="1"/>
    <cellStyle name="Eingabe 2 17" xfId="3556" hidden="1"/>
    <cellStyle name="Eingabe 2 17" xfId="2222" hidden="1"/>
    <cellStyle name="Eingabe 2 17" xfId="4158" hidden="1"/>
    <cellStyle name="Eingabe 2 17" xfId="4242" hidden="1"/>
    <cellStyle name="Eingabe 2 17" xfId="4147" hidden="1"/>
    <cellStyle name="Eingabe 2 17" xfId="4765" hidden="1"/>
    <cellStyle name="Eingabe 2 17" xfId="4997" hidden="1"/>
    <cellStyle name="Eingabe 2 17" xfId="5062" hidden="1"/>
    <cellStyle name="Eingabe 2 17" xfId="2092" hidden="1"/>
    <cellStyle name="Eingabe 2 17" xfId="5662" hidden="1"/>
    <cellStyle name="Eingabe 2 17" xfId="5746" hidden="1"/>
    <cellStyle name="Eingabe 2 17" xfId="5651" hidden="1"/>
    <cellStyle name="Eingabe 2 17" xfId="6269" hidden="1"/>
    <cellStyle name="Eingabe 2 17" xfId="6501" hidden="1"/>
    <cellStyle name="Eingabe 2 17" xfId="6566" hidden="1"/>
    <cellStyle name="Eingabe 2 17" xfId="2234" hidden="1"/>
    <cellStyle name="Eingabe 2 17" xfId="7160" hidden="1"/>
    <cellStyle name="Eingabe 2 17" xfId="7244" hidden="1"/>
    <cellStyle name="Eingabe 2 17" xfId="7149" hidden="1"/>
    <cellStyle name="Eingabe 2 17" xfId="7767" hidden="1"/>
    <cellStyle name="Eingabe 2 17" xfId="7999" hidden="1"/>
    <cellStyle name="Eingabe 2 17" xfId="8064" hidden="1"/>
    <cellStyle name="Eingabe 2 17" xfId="2080" hidden="1"/>
    <cellStyle name="Eingabe 2 17" xfId="8653" hidden="1"/>
    <cellStyle name="Eingabe 2 17" xfId="8737" hidden="1"/>
    <cellStyle name="Eingabe 2 17" xfId="8642" hidden="1"/>
    <cellStyle name="Eingabe 2 17" xfId="9260" hidden="1"/>
    <cellStyle name="Eingabe 2 17" xfId="9492" hidden="1"/>
    <cellStyle name="Eingabe 2 17" xfId="9557" hidden="1"/>
    <cellStyle name="Eingabe 2 17" xfId="2244" hidden="1"/>
    <cellStyle name="Eingabe 2 17" xfId="10139" hidden="1"/>
    <cellStyle name="Eingabe 2 17" xfId="10223" hidden="1"/>
    <cellStyle name="Eingabe 2 17" xfId="10128" hidden="1"/>
    <cellStyle name="Eingabe 2 17" xfId="10746" hidden="1"/>
    <cellStyle name="Eingabe 2 17" xfId="10978" hidden="1"/>
    <cellStyle name="Eingabe 2 17" xfId="11043" hidden="1"/>
    <cellStyle name="Eingabe 2 17" xfId="2063" hidden="1"/>
    <cellStyle name="Eingabe 2 17" xfId="11619" hidden="1"/>
    <cellStyle name="Eingabe 2 17" xfId="11703" hidden="1"/>
    <cellStyle name="Eingabe 2 17" xfId="11608" hidden="1"/>
    <cellStyle name="Eingabe 2 17" xfId="12226" hidden="1"/>
    <cellStyle name="Eingabe 2 17" xfId="12458" hidden="1"/>
    <cellStyle name="Eingabe 2 17" xfId="12523" hidden="1"/>
    <cellStyle name="Eingabe 2 17" xfId="2371" hidden="1"/>
    <cellStyle name="Eingabe 2 17" xfId="13090" hidden="1"/>
    <cellStyle name="Eingabe 2 17" xfId="13174" hidden="1"/>
    <cellStyle name="Eingabe 2 17" xfId="13079" hidden="1"/>
    <cellStyle name="Eingabe 2 17" xfId="13697" hidden="1"/>
    <cellStyle name="Eingabe 2 17" xfId="13929" hidden="1"/>
    <cellStyle name="Eingabe 2 17" xfId="13994" hidden="1"/>
    <cellStyle name="Eingabe 2 17" xfId="2015" hidden="1"/>
    <cellStyle name="Eingabe 2 17" xfId="14552" hidden="1"/>
    <cellStyle name="Eingabe 2 17" xfId="14636" hidden="1"/>
    <cellStyle name="Eingabe 2 17" xfId="14541" hidden="1"/>
    <cellStyle name="Eingabe 2 17" xfId="15159" hidden="1"/>
    <cellStyle name="Eingabe 2 17" xfId="15391" hidden="1"/>
    <cellStyle name="Eingabe 2 17" xfId="15456" hidden="1"/>
    <cellStyle name="Eingabe 2 17" xfId="2261" hidden="1"/>
    <cellStyle name="Eingabe 2 17" xfId="16008" hidden="1"/>
    <cellStyle name="Eingabe 2 17" xfId="16092" hidden="1"/>
    <cellStyle name="Eingabe 2 17" xfId="15997" hidden="1"/>
    <cellStyle name="Eingabe 2 17" xfId="16615" hidden="1"/>
    <cellStyle name="Eingabe 2 17" xfId="16847" hidden="1"/>
    <cellStyle name="Eingabe 2 17" xfId="16912" hidden="1"/>
    <cellStyle name="Eingabe 2 17" xfId="421" hidden="1"/>
    <cellStyle name="Eingabe 2 17" xfId="17450" hidden="1"/>
    <cellStyle name="Eingabe 2 17" xfId="17534" hidden="1"/>
    <cellStyle name="Eingabe 2 17" xfId="17439" hidden="1"/>
    <cellStyle name="Eingabe 2 17" xfId="18057" hidden="1"/>
    <cellStyle name="Eingabe 2 17" xfId="18289" hidden="1"/>
    <cellStyle name="Eingabe 2 17" xfId="18354" hidden="1"/>
    <cellStyle name="Eingabe 2 17" xfId="18922" hidden="1"/>
    <cellStyle name="Eingabe 2 17" xfId="19257" hidden="1"/>
    <cellStyle name="Eingabe 2 17" xfId="19341" hidden="1"/>
    <cellStyle name="Eingabe 2 17" xfId="19246" hidden="1"/>
    <cellStyle name="Eingabe 2 17" xfId="19864" hidden="1"/>
    <cellStyle name="Eingabe 2 17" xfId="20096" hidden="1"/>
    <cellStyle name="Eingabe 2 17" xfId="20161" hidden="1"/>
    <cellStyle name="Eingabe 2 17" xfId="20515" hidden="1"/>
    <cellStyle name="Eingabe 2 17" xfId="20765" hidden="1"/>
    <cellStyle name="Eingabe 2 17" xfId="21155" hidden="1"/>
    <cellStyle name="Eingabe 2 17" xfId="21220" hidden="1"/>
    <cellStyle name="Eingabe 2 17" xfId="20868" hidden="1"/>
    <cellStyle name="Eingabe 2 17" xfId="21783" hidden="1"/>
    <cellStyle name="Eingabe 2 17" xfId="21867" hidden="1"/>
    <cellStyle name="Eingabe 2 17" xfId="21772" hidden="1"/>
    <cellStyle name="Eingabe 2 17" xfId="22397" hidden="1"/>
    <cellStyle name="Eingabe 2 17" xfId="22629" hidden="1"/>
    <cellStyle name="Eingabe 2 17" xfId="22694" hidden="1"/>
    <cellStyle name="Eingabe 2 17" xfId="20756" hidden="1"/>
    <cellStyle name="Eingabe 2 17" xfId="23236" hidden="1"/>
    <cellStyle name="Eingabe 2 17" xfId="23320" hidden="1"/>
    <cellStyle name="Eingabe 2 17" xfId="23225" hidden="1"/>
    <cellStyle name="Eingabe 2 17" xfId="23848" hidden="1"/>
    <cellStyle name="Eingabe 2 17" xfId="24080" hidden="1"/>
    <cellStyle name="Eingabe 2 17" xfId="24145" hidden="1"/>
    <cellStyle name="Eingabe 2 17" xfId="20848" hidden="1"/>
    <cellStyle name="Eingabe 2 17" xfId="24683" hidden="1"/>
    <cellStyle name="Eingabe 2 17" xfId="24767" hidden="1"/>
    <cellStyle name="Eingabe 2 17" xfId="24672" hidden="1"/>
    <cellStyle name="Eingabe 2 17" xfId="25290" hidden="1"/>
    <cellStyle name="Eingabe 2 17" xfId="25522" hidden="1"/>
    <cellStyle name="Eingabe 2 17" xfId="25587" hidden="1"/>
    <cellStyle name="Eingabe 2 17" xfId="25943" hidden="1"/>
    <cellStyle name="Eingabe 2 17" xfId="26279" hidden="1"/>
    <cellStyle name="Eingabe 2 17" xfId="26363" hidden="1"/>
    <cellStyle name="Eingabe 2 17" xfId="26268" hidden="1"/>
    <cellStyle name="Eingabe 2 17" xfId="26886" hidden="1"/>
    <cellStyle name="Eingabe 2 17" xfId="27118" hidden="1"/>
    <cellStyle name="Eingabe 2 17" xfId="27183" hidden="1"/>
    <cellStyle name="Eingabe 2 17" xfId="26011" hidden="1"/>
    <cellStyle name="Eingabe 2 17" xfId="27721" hidden="1"/>
    <cellStyle name="Eingabe 2 17" xfId="27805" hidden="1"/>
    <cellStyle name="Eingabe 2 17" xfId="27710" hidden="1"/>
    <cellStyle name="Eingabe 2 17" xfId="28328" hidden="1"/>
    <cellStyle name="Eingabe 2 17" xfId="28560" hidden="1"/>
    <cellStyle name="Eingabe 2 17" xfId="28625" hidden="1"/>
    <cellStyle name="Eingabe 2 17" xfId="28980" hidden="1"/>
    <cellStyle name="Eingabe 2 17" xfId="29241" hidden="1"/>
    <cellStyle name="Eingabe 2 17" xfId="29325" hidden="1"/>
    <cellStyle name="Eingabe 2 17" xfId="29230" hidden="1"/>
    <cellStyle name="Eingabe 2 17" xfId="29848" hidden="1"/>
    <cellStyle name="Eingabe 2 17" xfId="30080" hidden="1"/>
    <cellStyle name="Eingabe 2 17" xfId="30145" hidden="1"/>
    <cellStyle name="Eingabe 2 17" xfId="30499" hidden="1"/>
    <cellStyle name="Eingabe 2 17" xfId="30749" hidden="1"/>
    <cellStyle name="Eingabe 2 17" xfId="31139" hidden="1"/>
    <cellStyle name="Eingabe 2 17" xfId="31204" hidden="1"/>
    <cellStyle name="Eingabe 2 17" xfId="30852" hidden="1"/>
    <cellStyle name="Eingabe 2 17" xfId="31767" hidden="1"/>
    <cellStyle name="Eingabe 2 17" xfId="31851" hidden="1"/>
    <cellStyle name="Eingabe 2 17" xfId="31756" hidden="1"/>
    <cellStyle name="Eingabe 2 17" xfId="32381" hidden="1"/>
    <cellStyle name="Eingabe 2 17" xfId="32613" hidden="1"/>
    <cellStyle name="Eingabe 2 17" xfId="32678" hidden="1"/>
    <cellStyle name="Eingabe 2 17" xfId="30740" hidden="1"/>
    <cellStyle name="Eingabe 2 17" xfId="33219" hidden="1"/>
    <cellStyle name="Eingabe 2 17" xfId="33303" hidden="1"/>
    <cellStyle name="Eingabe 2 17" xfId="33208" hidden="1"/>
    <cellStyle name="Eingabe 2 17" xfId="33831" hidden="1"/>
    <cellStyle name="Eingabe 2 17" xfId="34063" hidden="1"/>
    <cellStyle name="Eingabe 2 17" xfId="34128" hidden="1"/>
    <cellStyle name="Eingabe 2 17" xfId="30832" hidden="1"/>
    <cellStyle name="Eingabe 2 17" xfId="34666" hidden="1"/>
    <cellStyle name="Eingabe 2 17" xfId="34750" hidden="1"/>
    <cellStyle name="Eingabe 2 17" xfId="34655" hidden="1"/>
    <cellStyle name="Eingabe 2 17" xfId="35273" hidden="1"/>
    <cellStyle name="Eingabe 2 17" xfId="35505" hidden="1"/>
    <cellStyle name="Eingabe 2 17" xfId="35570" hidden="1"/>
    <cellStyle name="Eingabe 2 17" xfId="35926" hidden="1"/>
    <cellStyle name="Eingabe 2 17" xfId="36262" hidden="1"/>
    <cellStyle name="Eingabe 2 17" xfId="36346" hidden="1"/>
    <cellStyle name="Eingabe 2 17" xfId="36251" hidden="1"/>
    <cellStyle name="Eingabe 2 17" xfId="36869" hidden="1"/>
    <cellStyle name="Eingabe 2 17" xfId="37101" hidden="1"/>
    <cellStyle name="Eingabe 2 17" xfId="37166" hidden="1"/>
    <cellStyle name="Eingabe 2 17" xfId="35994" hidden="1"/>
    <cellStyle name="Eingabe 2 17" xfId="37704" hidden="1"/>
    <cellStyle name="Eingabe 2 17" xfId="37788" hidden="1"/>
    <cellStyle name="Eingabe 2 17" xfId="37693" hidden="1"/>
    <cellStyle name="Eingabe 2 17" xfId="38311" hidden="1"/>
    <cellStyle name="Eingabe 2 17" xfId="38543" hidden="1"/>
    <cellStyle name="Eingabe 2 17" xfId="38608" hidden="1"/>
    <cellStyle name="Eingabe 2 17" xfId="38969" hidden="1"/>
    <cellStyle name="Eingabe 2 17" xfId="39244" hidden="1"/>
    <cellStyle name="Eingabe 2 17" xfId="39328" hidden="1"/>
    <cellStyle name="Eingabe 2 17" xfId="39233" hidden="1"/>
    <cellStyle name="Eingabe 2 17" xfId="39851" hidden="1"/>
    <cellStyle name="Eingabe 2 17" xfId="40083" hidden="1"/>
    <cellStyle name="Eingabe 2 17" xfId="40148" hidden="1"/>
    <cellStyle name="Eingabe 2 17" xfId="40502" hidden="1"/>
    <cellStyle name="Eingabe 2 17" xfId="40752" hidden="1"/>
    <cellStyle name="Eingabe 2 17" xfId="41142" hidden="1"/>
    <cellStyle name="Eingabe 2 17" xfId="41207" hidden="1"/>
    <cellStyle name="Eingabe 2 17" xfId="40855" hidden="1"/>
    <cellStyle name="Eingabe 2 17" xfId="41770" hidden="1"/>
    <cellStyle name="Eingabe 2 17" xfId="41854" hidden="1"/>
    <cellStyle name="Eingabe 2 17" xfId="41759" hidden="1"/>
    <cellStyle name="Eingabe 2 17" xfId="42384" hidden="1"/>
    <cellStyle name="Eingabe 2 17" xfId="42616" hidden="1"/>
    <cellStyle name="Eingabe 2 17" xfId="42681" hidden="1"/>
    <cellStyle name="Eingabe 2 17" xfId="40743" hidden="1"/>
    <cellStyle name="Eingabe 2 17" xfId="43222" hidden="1"/>
    <cellStyle name="Eingabe 2 17" xfId="43306" hidden="1"/>
    <cellStyle name="Eingabe 2 17" xfId="43211" hidden="1"/>
    <cellStyle name="Eingabe 2 17" xfId="43834" hidden="1"/>
    <cellStyle name="Eingabe 2 17" xfId="44066" hidden="1"/>
    <cellStyle name="Eingabe 2 17" xfId="44131" hidden="1"/>
    <cellStyle name="Eingabe 2 17" xfId="40835" hidden="1"/>
    <cellStyle name="Eingabe 2 17" xfId="44669" hidden="1"/>
    <cellStyle name="Eingabe 2 17" xfId="44753" hidden="1"/>
    <cellStyle name="Eingabe 2 17" xfId="44658" hidden="1"/>
    <cellStyle name="Eingabe 2 17" xfId="45276" hidden="1"/>
    <cellStyle name="Eingabe 2 17" xfId="45508" hidden="1"/>
    <cellStyle name="Eingabe 2 17" xfId="45573" hidden="1"/>
    <cellStyle name="Eingabe 2 17" xfId="45929" hidden="1"/>
    <cellStyle name="Eingabe 2 17" xfId="46265" hidden="1"/>
    <cellStyle name="Eingabe 2 17" xfId="46349" hidden="1"/>
    <cellStyle name="Eingabe 2 17" xfId="46254" hidden="1"/>
    <cellStyle name="Eingabe 2 17" xfId="46872" hidden="1"/>
    <cellStyle name="Eingabe 2 17" xfId="47104" hidden="1"/>
    <cellStyle name="Eingabe 2 17" xfId="47169" hidden="1"/>
    <cellStyle name="Eingabe 2 17" xfId="45997" hidden="1"/>
    <cellStyle name="Eingabe 2 17" xfId="47707" hidden="1"/>
    <cellStyle name="Eingabe 2 17" xfId="47791" hidden="1"/>
    <cellStyle name="Eingabe 2 17" xfId="47696" hidden="1"/>
    <cellStyle name="Eingabe 2 17" xfId="48314" hidden="1"/>
    <cellStyle name="Eingabe 2 17" xfId="48546" hidden="1"/>
    <cellStyle name="Eingabe 2 17" xfId="48611" hidden="1"/>
    <cellStyle name="Eingabe 2 17" xfId="48965" hidden="1"/>
    <cellStyle name="Eingabe 2 17" xfId="49226" hidden="1"/>
    <cellStyle name="Eingabe 2 17" xfId="49310" hidden="1"/>
    <cellStyle name="Eingabe 2 17" xfId="49215" hidden="1"/>
    <cellStyle name="Eingabe 2 17" xfId="49833" hidden="1"/>
    <cellStyle name="Eingabe 2 17" xfId="50065" hidden="1"/>
    <cellStyle name="Eingabe 2 17" xfId="50130" hidden="1"/>
    <cellStyle name="Eingabe 2 17" xfId="50484" hidden="1"/>
    <cellStyle name="Eingabe 2 17" xfId="50734" hidden="1"/>
    <cellStyle name="Eingabe 2 17" xfId="51124" hidden="1"/>
    <cellStyle name="Eingabe 2 17" xfId="51189" hidden="1"/>
    <cellStyle name="Eingabe 2 17" xfId="50837" hidden="1"/>
    <cellStyle name="Eingabe 2 17" xfId="51752" hidden="1"/>
    <cellStyle name="Eingabe 2 17" xfId="51836" hidden="1"/>
    <cellStyle name="Eingabe 2 17" xfId="51741" hidden="1"/>
    <cellStyle name="Eingabe 2 17" xfId="52366" hidden="1"/>
    <cellStyle name="Eingabe 2 17" xfId="52598" hidden="1"/>
    <cellStyle name="Eingabe 2 17" xfId="52663" hidden="1"/>
    <cellStyle name="Eingabe 2 17" xfId="50725" hidden="1"/>
    <cellStyle name="Eingabe 2 17" xfId="53204" hidden="1"/>
    <cellStyle name="Eingabe 2 17" xfId="53288" hidden="1"/>
    <cellStyle name="Eingabe 2 17" xfId="53193" hidden="1"/>
    <cellStyle name="Eingabe 2 17" xfId="53816" hidden="1"/>
    <cellStyle name="Eingabe 2 17" xfId="54048" hidden="1"/>
    <cellStyle name="Eingabe 2 17" xfId="54113" hidden="1"/>
    <cellStyle name="Eingabe 2 17" xfId="50817" hidden="1"/>
    <cellStyle name="Eingabe 2 17" xfId="54651" hidden="1"/>
    <cellStyle name="Eingabe 2 17" xfId="54735" hidden="1"/>
    <cellStyle name="Eingabe 2 17" xfId="54640" hidden="1"/>
    <cellStyle name="Eingabe 2 17" xfId="55258" hidden="1"/>
    <cellStyle name="Eingabe 2 17" xfId="55490" hidden="1"/>
    <cellStyle name="Eingabe 2 17" xfId="55555" hidden="1"/>
    <cellStyle name="Eingabe 2 17" xfId="55911" hidden="1"/>
    <cellStyle name="Eingabe 2 17" xfId="56247" hidden="1"/>
    <cellStyle name="Eingabe 2 17" xfId="56331" hidden="1"/>
    <cellStyle name="Eingabe 2 17" xfId="56236" hidden="1"/>
    <cellStyle name="Eingabe 2 17" xfId="56854" hidden="1"/>
    <cellStyle name="Eingabe 2 17" xfId="57086" hidden="1"/>
    <cellStyle name="Eingabe 2 17" xfId="57151" hidden="1"/>
    <cellStyle name="Eingabe 2 17" xfId="55979" hidden="1"/>
    <cellStyle name="Eingabe 2 17" xfId="57689" hidden="1"/>
    <cellStyle name="Eingabe 2 17" xfId="57773" hidden="1"/>
    <cellStyle name="Eingabe 2 17" xfId="57678" hidden="1"/>
    <cellStyle name="Eingabe 2 17" xfId="58296" hidden="1"/>
    <cellStyle name="Eingabe 2 17" xfId="58528" hidden="1"/>
    <cellStyle name="Eingabe 2 17" xfId="58593" hidden="1"/>
    <cellStyle name="Eingabe 2 18" xfId="183" hidden="1"/>
    <cellStyle name="Eingabe 2 18" xfId="783" hidden="1"/>
    <cellStyle name="Eingabe 2 18" xfId="865" hidden="1"/>
    <cellStyle name="Eingabe 2 18" xfId="772" hidden="1"/>
    <cellStyle name="Eingabe 2 18" xfId="1390" hidden="1"/>
    <cellStyle name="Eingabe 2 18" xfId="1622" hidden="1"/>
    <cellStyle name="Eingabe 2 18" xfId="1685" hidden="1"/>
    <cellStyle name="Eingabe 2 18" xfId="2106" hidden="1"/>
    <cellStyle name="Eingabe 2 18" xfId="2653" hidden="1"/>
    <cellStyle name="Eingabe 2 18" xfId="2735" hidden="1"/>
    <cellStyle name="Eingabe 2 18" xfId="2642" hidden="1"/>
    <cellStyle name="Eingabe 2 18" xfId="3260" hidden="1"/>
    <cellStyle name="Eingabe 2 18" xfId="3492" hidden="1"/>
    <cellStyle name="Eingabe 2 18" xfId="3555" hidden="1"/>
    <cellStyle name="Eingabe 2 18" xfId="2221" hidden="1"/>
    <cellStyle name="Eingabe 2 18" xfId="4159" hidden="1"/>
    <cellStyle name="Eingabe 2 18" xfId="4241" hidden="1"/>
    <cellStyle name="Eingabe 2 18" xfId="4148" hidden="1"/>
    <cellStyle name="Eingabe 2 18" xfId="4766" hidden="1"/>
    <cellStyle name="Eingabe 2 18" xfId="4998" hidden="1"/>
    <cellStyle name="Eingabe 2 18" xfId="5061" hidden="1"/>
    <cellStyle name="Eingabe 2 18" xfId="2093" hidden="1"/>
    <cellStyle name="Eingabe 2 18" xfId="5663" hidden="1"/>
    <cellStyle name="Eingabe 2 18" xfId="5745" hidden="1"/>
    <cellStyle name="Eingabe 2 18" xfId="5652" hidden="1"/>
    <cellStyle name="Eingabe 2 18" xfId="6270" hidden="1"/>
    <cellStyle name="Eingabe 2 18" xfId="6502" hidden="1"/>
    <cellStyle name="Eingabe 2 18" xfId="6565" hidden="1"/>
    <cellStyle name="Eingabe 2 18" xfId="2233" hidden="1"/>
    <cellStyle name="Eingabe 2 18" xfId="7161" hidden="1"/>
    <cellStyle name="Eingabe 2 18" xfId="7243" hidden="1"/>
    <cellStyle name="Eingabe 2 18" xfId="7150" hidden="1"/>
    <cellStyle name="Eingabe 2 18" xfId="7768" hidden="1"/>
    <cellStyle name="Eingabe 2 18" xfId="8000" hidden="1"/>
    <cellStyle name="Eingabe 2 18" xfId="8063" hidden="1"/>
    <cellStyle name="Eingabe 2 18" xfId="2082" hidden="1"/>
    <cellStyle name="Eingabe 2 18" xfId="8654" hidden="1"/>
    <cellStyle name="Eingabe 2 18" xfId="8736" hidden="1"/>
    <cellStyle name="Eingabe 2 18" xfId="8643" hidden="1"/>
    <cellStyle name="Eingabe 2 18" xfId="9261" hidden="1"/>
    <cellStyle name="Eingabe 2 18" xfId="9493" hidden="1"/>
    <cellStyle name="Eingabe 2 18" xfId="9556" hidden="1"/>
    <cellStyle name="Eingabe 2 18" xfId="2571" hidden="1"/>
    <cellStyle name="Eingabe 2 18" xfId="10140" hidden="1"/>
    <cellStyle name="Eingabe 2 18" xfId="10222" hidden="1"/>
    <cellStyle name="Eingabe 2 18" xfId="10129" hidden="1"/>
    <cellStyle name="Eingabe 2 18" xfId="10747" hidden="1"/>
    <cellStyle name="Eingabe 2 18" xfId="10979" hidden="1"/>
    <cellStyle name="Eingabe 2 18" xfId="11042" hidden="1"/>
    <cellStyle name="Eingabe 2 18" xfId="4077" hidden="1"/>
    <cellStyle name="Eingabe 2 18" xfId="11620" hidden="1"/>
    <cellStyle name="Eingabe 2 18" xfId="11702" hidden="1"/>
    <cellStyle name="Eingabe 2 18" xfId="11609" hidden="1"/>
    <cellStyle name="Eingabe 2 18" xfId="12227" hidden="1"/>
    <cellStyle name="Eingabe 2 18" xfId="12459" hidden="1"/>
    <cellStyle name="Eingabe 2 18" xfId="12522" hidden="1"/>
    <cellStyle name="Eingabe 2 18" xfId="5581" hidden="1"/>
    <cellStyle name="Eingabe 2 18" xfId="13091" hidden="1"/>
    <cellStyle name="Eingabe 2 18" xfId="13173" hidden="1"/>
    <cellStyle name="Eingabe 2 18" xfId="13080" hidden="1"/>
    <cellStyle name="Eingabe 2 18" xfId="13698" hidden="1"/>
    <cellStyle name="Eingabe 2 18" xfId="13930" hidden="1"/>
    <cellStyle name="Eingabe 2 18" xfId="13993" hidden="1"/>
    <cellStyle name="Eingabe 2 18" xfId="7081" hidden="1"/>
    <cellStyle name="Eingabe 2 18" xfId="14553" hidden="1"/>
    <cellStyle name="Eingabe 2 18" xfId="14635" hidden="1"/>
    <cellStyle name="Eingabe 2 18" xfId="14542" hidden="1"/>
    <cellStyle name="Eingabe 2 18" xfId="15160" hidden="1"/>
    <cellStyle name="Eingabe 2 18" xfId="15392" hidden="1"/>
    <cellStyle name="Eingabe 2 18" xfId="15455" hidden="1"/>
    <cellStyle name="Eingabe 2 18" xfId="8574" hidden="1"/>
    <cellStyle name="Eingabe 2 18" xfId="16009" hidden="1"/>
    <cellStyle name="Eingabe 2 18" xfId="16091" hidden="1"/>
    <cellStyle name="Eingabe 2 18" xfId="15998" hidden="1"/>
    <cellStyle name="Eingabe 2 18" xfId="16616" hidden="1"/>
    <cellStyle name="Eingabe 2 18" xfId="16848" hidden="1"/>
    <cellStyle name="Eingabe 2 18" xfId="16911" hidden="1"/>
    <cellStyle name="Eingabe 2 18" xfId="10061" hidden="1"/>
    <cellStyle name="Eingabe 2 18" xfId="17451" hidden="1"/>
    <cellStyle name="Eingabe 2 18" xfId="17533" hidden="1"/>
    <cellStyle name="Eingabe 2 18" xfId="17440" hidden="1"/>
    <cellStyle name="Eingabe 2 18" xfId="18058" hidden="1"/>
    <cellStyle name="Eingabe 2 18" xfId="18290" hidden="1"/>
    <cellStyle name="Eingabe 2 18" xfId="18353" hidden="1"/>
    <cellStyle name="Eingabe 2 18" xfId="18923" hidden="1"/>
    <cellStyle name="Eingabe 2 18" xfId="19258" hidden="1"/>
    <cellStyle name="Eingabe 2 18" xfId="19340" hidden="1"/>
    <cellStyle name="Eingabe 2 18" xfId="19247" hidden="1"/>
    <cellStyle name="Eingabe 2 18" xfId="19865" hidden="1"/>
    <cellStyle name="Eingabe 2 18" xfId="20097" hidden="1"/>
    <cellStyle name="Eingabe 2 18" xfId="20160" hidden="1"/>
    <cellStyle name="Eingabe 2 18" xfId="20516" hidden="1"/>
    <cellStyle name="Eingabe 2 18" xfId="20766" hidden="1"/>
    <cellStyle name="Eingabe 2 18" xfId="21156" hidden="1"/>
    <cellStyle name="Eingabe 2 18" xfId="21219" hidden="1"/>
    <cellStyle name="Eingabe 2 18" xfId="20867" hidden="1"/>
    <cellStyle name="Eingabe 2 18" xfId="21784" hidden="1"/>
    <cellStyle name="Eingabe 2 18" xfId="21866" hidden="1"/>
    <cellStyle name="Eingabe 2 18" xfId="21773" hidden="1"/>
    <cellStyle name="Eingabe 2 18" xfId="22398" hidden="1"/>
    <cellStyle name="Eingabe 2 18" xfId="22630" hidden="1"/>
    <cellStyle name="Eingabe 2 18" xfId="22693" hidden="1"/>
    <cellStyle name="Eingabe 2 18" xfId="20757" hidden="1"/>
    <cellStyle name="Eingabe 2 18" xfId="23237" hidden="1"/>
    <cellStyle name="Eingabe 2 18" xfId="23319" hidden="1"/>
    <cellStyle name="Eingabe 2 18" xfId="23226" hidden="1"/>
    <cellStyle name="Eingabe 2 18" xfId="23849" hidden="1"/>
    <cellStyle name="Eingabe 2 18" xfId="24081" hidden="1"/>
    <cellStyle name="Eingabe 2 18" xfId="24144" hidden="1"/>
    <cellStyle name="Eingabe 2 18" xfId="20847" hidden="1"/>
    <cellStyle name="Eingabe 2 18" xfId="24684" hidden="1"/>
    <cellStyle name="Eingabe 2 18" xfId="24766" hidden="1"/>
    <cellStyle name="Eingabe 2 18" xfId="24673" hidden="1"/>
    <cellStyle name="Eingabe 2 18" xfId="25291" hidden="1"/>
    <cellStyle name="Eingabe 2 18" xfId="25523" hidden="1"/>
    <cellStyle name="Eingabe 2 18" xfId="25586" hidden="1"/>
    <cellStyle name="Eingabe 2 18" xfId="25944" hidden="1"/>
    <cellStyle name="Eingabe 2 18" xfId="26280" hidden="1"/>
    <cellStyle name="Eingabe 2 18" xfId="26362" hidden="1"/>
    <cellStyle name="Eingabe 2 18" xfId="26269" hidden="1"/>
    <cellStyle name="Eingabe 2 18" xfId="26887" hidden="1"/>
    <cellStyle name="Eingabe 2 18" xfId="27119" hidden="1"/>
    <cellStyle name="Eingabe 2 18" xfId="27182" hidden="1"/>
    <cellStyle name="Eingabe 2 18" xfId="26010" hidden="1"/>
    <cellStyle name="Eingabe 2 18" xfId="27722" hidden="1"/>
    <cellStyle name="Eingabe 2 18" xfId="27804" hidden="1"/>
    <cellStyle name="Eingabe 2 18" xfId="27711" hidden="1"/>
    <cellStyle name="Eingabe 2 18" xfId="28329" hidden="1"/>
    <cellStyle name="Eingabe 2 18" xfId="28561" hidden="1"/>
    <cellStyle name="Eingabe 2 18" xfId="28624" hidden="1"/>
    <cellStyle name="Eingabe 2 18" xfId="28981" hidden="1"/>
    <cellStyle name="Eingabe 2 18" xfId="29242" hidden="1"/>
    <cellStyle name="Eingabe 2 18" xfId="29324" hidden="1"/>
    <cellStyle name="Eingabe 2 18" xfId="29231" hidden="1"/>
    <cellStyle name="Eingabe 2 18" xfId="29849" hidden="1"/>
    <cellStyle name="Eingabe 2 18" xfId="30081" hidden="1"/>
    <cellStyle name="Eingabe 2 18" xfId="30144" hidden="1"/>
    <cellStyle name="Eingabe 2 18" xfId="30500" hidden="1"/>
    <cellStyle name="Eingabe 2 18" xfId="30750" hidden="1"/>
    <cellStyle name="Eingabe 2 18" xfId="31140" hidden="1"/>
    <cellStyle name="Eingabe 2 18" xfId="31203" hidden="1"/>
    <cellStyle name="Eingabe 2 18" xfId="30851" hidden="1"/>
    <cellStyle name="Eingabe 2 18" xfId="31768" hidden="1"/>
    <cellStyle name="Eingabe 2 18" xfId="31850" hidden="1"/>
    <cellStyle name="Eingabe 2 18" xfId="31757" hidden="1"/>
    <cellStyle name="Eingabe 2 18" xfId="32382" hidden="1"/>
    <cellStyle name="Eingabe 2 18" xfId="32614" hidden="1"/>
    <cellStyle name="Eingabe 2 18" xfId="32677" hidden="1"/>
    <cellStyle name="Eingabe 2 18" xfId="30741" hidden="1"/>
    <cellStyle name="Eingabe 2 18" xfId="33220" hidden="1"/>
    <cellStyle name="Eingabe 2 18" xfId="33302" hidden="1"/>
    <cellStyle name="Eingabe 2 18" xfId="33209" hidden="1"/>
    <cellStyle name="Eingabe 2 18" xfId="33832" hidden="1"/>
    <cellStyle name="Eingabe 2 18" xfId="34064" hidden="1"/>
    <cellStyle name="Eingabe 2 18" xfId="34127" hidden="1"/>
    <cellStyle name="Eingabe 2 18" xfId="30831" hidden="1"/>
    <cellStyle name="Eingabe 2 18" xfId="34667" hidden="1"/>
    <cellStyle name="Eingabe 2 18" xfId="34749" hidden="1"/>
    <cellStyle name="Eingabe 2 18" xfId="34656" hidden="1"/>
    <cellStyle name="Eingabe 2 18" xfId="35274" hidden="1"/>
    <cellStyle name="Eingabe 2 18" xfId="35506" hidden="1"/>
    <cellStyle name="Eingabe 2 18" xfId="35569" hidden="1"/>
    <cellStyle name="Eingabe 2 18" xfId="35927" hidden="1"/>
    <cellStyle name="Eingabe 2 18" xfId="36263" hidden="1"/>
    <cellStyle name="Eingabe 2 18" xfId="36345" hidden="1"/>
    <cellStyle name="Eingabe 2 18" xfId="36252" hidden="1"/>
    <cellStyle name="Eingabe 2 18" xfId="36870" hidden="1"/>
    <cellStyle name="Eingabe 2 18" xfId="37102" hidden="1"/>
    <cellStyle name="Eingabe 2 18" xfId="37165" hidden="1"/>
    <cellStyle name="Eingabe 2 18" xfId="35993" hidden="1"/>
    <cellStyle name="Eingabe 2 18" xfId="37705" hidden="1"/>
    <cellStyle name="Eingabe 2 18" xfId="37787" hidden="1"/>
    <cellStyle name="Eingabe 2 18" xfId="37694" hidden="1"/>
    <cellStyle name="Eingabe 2 18" xfId="38312" hidden="1"/>
    <cellStyle name="Eingabe 2 18" xfId="38544" hidden="1"/>
    <cellStyle name="Eingabe 2 18" xfId="38607" hidden="1"/>
    <cellStyle name="Eingabe 2 18" xfId="38970" hidden="1"/>
    <cellStyle name="Eingabe 2 18" xfId="39245" hidden="1"/>
    <cellStyle name="Eingabe 2 18" xfId="39327" hidden="1"/>
    <cellStyle name="Eingabe 2 18" xfId="39234" hidden="1"/>
    <cellStyle name="Eingabe 2 18" xfId="39852" hidden="1"/>
    <cellStyle name="Eingabe 2 18" xfId="40084" hidden="1"/>
    <cellStyle name="Eingabe 2 18" xfId="40147" hidden="1"/>
    <cellStyle name="Eingabe 2 18" xfId="40503" hidden="1"/>
    <cellStyle name="Eingabe 2 18" xfId="40753" hidden="1"/>
    <cellStyle name="Eingabe 2 18" xfId="41143" hidden="1"/>
    <cellStyle name="Eingabe 2 18" xfId="41206" hidden="1"/>
    <cellStyle name="Eingabe 2 18" xfId="40854" hidden="1"/>
    <cellStyle name="Eingabe 2 18" xfId="41771" hidden="1"/>
    <cellStyle name="Eingabe 2 18" xfId="41853" hidden="1"/>
    <cellStyle name="Eingabe 2 18" xfId="41760" hidden="1"/>
    <cellStyle name="Eingabe 2 18" xfId="42385" hidden="1"/>
    <cellStyle name="Eingabe 2 18" xfId="42617" hidden="1"/>
    <cellStyle name="Eingabe 2 18" xfId="42680" hidden="1"/>
    <cellStyle name="Eingabe 2 18" xfId="40744" hidden="1"/>
    <cellStyle name="Eingabe 2 18" xfId="43223" hidden="1"/>
    <cellStyle name="Eingabe 2 18" xfId="43305" hidden="1"/>
    <cellStyle name="Eingabe 2 18" xfId="43212" hidden="1"/>
    <cellStyle name="Eingabe 2 18" xfId="43835" hidden="1"/>
    <cellStyle name="Eingabe 2 18" xfId="44067" hidden="1"/>
    <cellStyle name="Eingabe 2 18" xfId="44130" hidden="1"/>
    <cellStyle name="Eingabe 2 18" xfId="40834" hidden="1"/>
    <cellStyle name="Eingabe 2 18" xfId="44670" hidden="1"/>
    <cellStyle name="Eingabe 2 18" xfId="44752" hidden="1"/>
    <cellStyle name="Eingabe 2 18" xfId="44659" hidden="1"/>
    <cellStyle name="Eingabe 2 18" xfId="45277" hidden="1"/>
    <cellStyle name="Eingabe 2 18" xfId="45509" hidden="1"/>
    <cellStyle name="Eingabe 2 18" xfId="45572" hidden="1"/>
    <cellStyle name="Eingabe 2 18" xfId="45930" hidden="1"/>
    <cellStyle name="Eingabe 2 18" xfId="46266" hidden="1"/>
    <cellStyle name="Eingabe 2 18" xfId="46348" hidden="1"/>
    <cellStyle name="Eingabe 2 18" xfId="46255" hidden="1"/>
    <cellStyle name="Eingabe 2 18" xfId="46873" hidden="1"/>
    <cellStyle name="Eingabe 2 18" xfId="47105" hidden="1"/>
    <cellStyle name="Eingabe 2 18" xfId="47168" hidden="1"/>
    <cellStyle name="Eingabe 2 18" xfId="45996" hidden="1"/>
    <cellStyle name="Eingabe 2 18" xfId="47708" hidden="1"/>
    <cellStyle name="Eingabe 2 18" xfId="47790" hidden="1"/>
    <cellStyle name="Eingabe 2 18" xfId="47697" hidden="1"/>
    <cellStyle name="Eingabe 2 18" xfId="48315" hidden="1"/>
    <cellStyle name="Eingabe 2 18" xfId="48547" hidden="1"/>
    <cellStyle name="Eingabe 2 18" xfId="48610" hidden="1"/>
    <cellStyle name="Eingabe 2 18" xfId="48966" hidden="1"/>
    <cellStyle name="Eingabe 2 18" xfId="49227" hidden="1"/>
    <cellStyle name="Eingabe 2 18" xfId="49309" hidden="1"/>
    <cellStyle name="Eingabe 2 18" xfId="49216" hidden="1"/>
    <cellStyle name="Eingabe 2 18" xfId="49834" hidden="1"/>
    <cellStyle name="Eingabe 2 18" xfId="50066" hidden="1"/>
    <cellStyle name="Eingabe 2 18" xfId="50129" hidden="1"/>
    <cellStyle name="Eingabe 2 18" xfId="50485" hidden="1"/>
    <cellStyle name="Eingabe 2 18" xfId="50735" hidden="1"/>
    <cellStyle name="Eingabe 2 18" xfId="51125" hidden="1"/>
    <cellStyle name="Eingabe 2 18" xfId="51188" hidden="1"/>
    <cellStyle name="Eingabe 2 18" xfId="50836" hidden="1"/>
    <cellStyle name="Eingabe 2 18" xfId="51753" hidden="1"/>
    <cellStyle name="Eingabe 2 18" xfId="51835" hidden="1"/>
    <cellStyle name="Eingabe 2 18" xfId="51742" hidden="1"/>
    <cellStyle name="Eingabe 2 18" xfId="52367" hidden="1"/>
    <cellStyle name="Eingabe 2 18" xfId="52599" hidden="1"/>
    <cellStyle name="Eingabe 2 18" xfId="52662" hidden="1"/>
    <cellStyle name="Eingabe 2 18" xfId="50726" hidden="1"/>
    <cellStyle name="Eingabe 2 18" xfId="53205" hidden="1"/>
    <cellStyle name="Eingabe 2 18" xfId="53287" hidden="1"/>
    <cellStyle name="Eingabe 2 18" xfId="53194" hidden="1"/>
    <cellStyle name="Eingabe 2 18" xfId="53817" hidden="1"/>
    <cellStyle name="Eingabe 2 18" xfId="54049" hidden="1"/>
    <cellStyle name="Eingabe 2 18" xfId="54112" hidden="1"/>
    <cellStyle name="Eingabe 2 18" xfId="50816" hidden="1"/>
    <cellStyle name="Eingabe 2 18" xfId="54652" hidden="1"/>
    <cellStyle name="Eingabe 2 18" xfId="54734" hidden="1"/>
    <cellStyle name="Eingabe 2 18" xfId="54641" hidden="1"/>
    <cellStyle name="Eingabe 2 18" xfId="55259" hidden="1"/>
    <cellStyle name="Eingabe 2 18" xfId="55491" hidden="1"/>
    <cellStyle name="Eingabe 2 18" xfId="55554" hidden="1"/>
    <cellStyle name="Eingabe 2 18" xfId="55912" hidden="1"/>
    <cellStyle name="Eingabe 2 18" xfId="56248" hidden="1"/>
    <cellStyle name="Eingabe 2 18" xfId="56330" hidden="1"/>
    <cellStyle name="Eingabe 2 18" xfId="56237" hidden="1"/>
    <cellStyle name="Eingabe 2 18" xfId="56855" hidden="1"/>
    <cellStyle name="Eingabe 2 18" xfId="57087" hidden="1"/>
    <cellStyle name="Eingabe 2 18" xfId="57150" hidden="1"/>
    <cellStyle name="Eingabe 2 18" xfId="55978" hidden="1"/>
    <cellStyle name="Eingabe 2 18" xfId="57690" hidden="1"/>
    <cellStyle name="Eingabe 2 18" xfId="57772" hidden="1"/>
    <cellStyle name="Eingabe 2 18" xfId="57679" hidden="1"/>
    <cellStyle name="Eingabe 2 18" xfId="58297" hidden="1"/>
    <cellStyle name="Eingabe 2 18" xfId="58529" hidden="1"/>
    <cellStyle name="Eingabe 2 18" xfId="58592" hidden="1"/>
    <cellStyle name="Eingabe 2 19" xfId="184" hidden="1"/>
    <cellStyle name="Eingabe 2 19" xfId="784" hidden="1"/>
    <cellStyle name="Eingabe 2 19" xfId="864" hidden="1"/>
    <cellStyle name="Eingabe 2 19" xfId="773" hidden="1"/>
    <cellStyle name="Eingabe 2 19" xfId="1391" hidden="1"/>
    <cellStyle name="Eingabe 2 19" xfId="1623" hidden="1"/>
    <cellStyle name="Eingabe 2 19" xfId="1684" hidden="1"/>
    <cellStyle name="Eingabe 2 19" xfId="2107" hidden="1"/>
    <cellStyle name="Eingabe 2 19" xfId="2654" hidden="1"/>
    <cellStyle name="Eingabe 2 19" xfId="2734" hidden="1"/>
    <cellStyle name="Eingabe 2 19" xfId="2643" hidden="1"/>
    <cellStyle name="Eingabe 2 19" xfId="3261" hidden="1"/>
    <cellStyle name="Eingabe 2 19" xfId="3493" hidden="1"/>
    <cellStyle name="Eingabe 2 19" xfId="3554" hidden="1"/>
    <cellStyle name="Eingabe 2 19" xfId="2220" hidden="1"/>
    <cellStyle name="Eingabe 2 19" xfId="4160" hidden="1"/>
    <cellStyle name="Eingabe 2 19" xfId="4240" hidden="1"/>
    <cellStyle name="Eingabe 2 19" xfId="4149" hidden="1"/>
    <cellStyle name="Eingabe 2 19" xfId="4767" hidden="1"/>
    <cellStyle name="Eingabe 2 19" xfId="4999" hidden="1"/>
    <cellStyle name="Eingabe 2 19" xfId="5060" hidden="1"/>
    <cellStyle name="Eingabe 2 19" xfId="2094" hidden="1"/>
    <cellStyle name="Eingabe 2 19" xfId="5664" hidden="1"/>
    <cellStyle name="Eingabe 2 19" xfId="5744" hidden="1"/>
    <cellStyle name="Eingabe 2 19" xfId="5653" hidden="1"/>
    <cellStyle name="Eingabe 2 19" xfId="6271" hidden="1"/>
    <cellStyle name="Eingabe 2 19" xfId="6503" hidden="1"/>
    <cellStyle name="Eingabe 2 19" xfId="6564" hidden="1"/>
    <cellStyle name="Eingabe 2 19" xfId="2232" hidden="1"/>
    <cellStyle name="Eingabe 2 19" xfId="7162" hidden="1"/>
    <cellStyle name="Eingabe 2 19" xfId="7242" hidden="1"/>
    <cellStyle name="Eingabe 2 19" xfId="7151" hidden="1"/>
    <cellStyle name="Eingabe 2 19" xfId="7769" hidden="1"/>
    <cellStyle name="Eingabe 2 19" xfId="8001" hidden="1"/>
    <cellStyle name="Eingabe 2 19" xfId="8062" hidden="1"/>
    <cellStyle name="Eingabe 2 19" xfId="2083" hidden="1"/>
    <cellStyle name="Eingabe 2 19" xfId="8655" hidden="1"/>
    <cellStyle name="Eingabe 2 19" xfId="8735" hidden="1"/>
    <cellStyle name="Eingabe 2 19" xfId="8644" hidden="1"/>
    <cellStyle name="Eingabe 2 19" xfId="9262" hidden="1"/>
    <cellStyle name="Eingabe 2 19" xfId="9494" hidden="1"/>
    <cellStyle name="Eingabe 2 19" xfId="9555" hidden="1"/>
    <cellStyle name="Eingabe 2 19" xfId="2239" hidden="1"/>
    <cellStyle name="Eingabe 2 19" xfId="10141" hidden="1"/>
    <cellStyle name="Eingabe 2 19" xfId="10221" hidden="1"/>
    <cellStyle name="Eingabe 2 19" xfId="10130" hidden="1"/>
    <cellStyle name="Eingabe 2 19" xfId="10748" hidden="1"/>
    <cellStyle name="Eingabe 2 19" xfId="10980" hidden="1"/>
    <cellStyle name="Eingabe 2 19" xfId="11041" hidden="1"/>
    <cellStyle name="Eingabe 2 19" xfId="2068" hidden="1"/>
    <cellStyle name="Eingabe 2 19" xfId="11621" hidden="1"/>
    <cellStyle name="Eingabe 2 19" xfId="11701" hidden="1"/>
    <cellStyle name="Eingabe 2 19" xfId="11610" hidden="1"/>
    <cellStyle name="Eingabe 2 19" xfId="12228" hidden="1"/>
    <cellStyle name="Eingabe 2 19" xfId="12460" hidden="1"/>
    <cellStyle name="Eingabe 2 19" xfId="12521" hidden="1"/>
    <cellStyle name="Eingabe 2 19" xfId="2249" hidden="1"/>
    <cellStyle name="Eingabe 2 19" xfId="13092" hidden="1"/>
    <cellStyle name="Eingabe 2 19" xfId="13172" hidden="1"/>
    <cellStyle name="Eingabe 2 19" xfId="13081" hidden="1"/>
    <cellStyle name="Eingabe 2 19" xfId="13699" hidden="1"/>
    <cellStyle name="Eingabe 2 19" xfId="13931" hidden="1"/>
    <cellStyle name="Eingabe 2 19" xfId="13992" hidden="1"/>
    <cellStyle name="Eingabe 2 19" xfId="2567" hidden="1"/>
    <cellStyle name="Eingabe 2 19" xfId="14554" hidden="1"/>
    <cellStyle name="Eingabe 2 19" xfId="14634" hidden="1"/>
    <cellStyle name="Eingabe 2 19" xfId="14543" hidden="1"/>
    <cellStyle name="Eingabe 2 19" xfId="15161" hidden="1"/>
    <cellStyle name="Eingabe 2 19" xfId="15393" hidden="1"/>
    <cellStyle name="Eingabe 2 19" xfId="15454" hidden="1"/>
    <cellStyle name="Eingabe 2 19" xfId="4073" hidden="1"/>
    <cellStyle name="Eingabe 2 19" xfId="16010" hidden="1"/>
    <cellStyle name="Eingabe 2 19" xfId="16090" hidden="1"/>
    <cellStyle name="Eingabe 2 19" xfId="15999" hidden="1"/>
    <cellStyle name="Eingabe 2 19" xfId="16617" hidden="1"/>
    <cellStyle name="Eingabe 2 19" xfId="16849" hidden="1"/>
    <cellStyle name="Eingabe 2 19" xfId="16910" hidden="1"/>
    <cellStyle name="Eingabe 2 19" xfId="5577" hidden="1"/>
    <cellStyle name="Eingabe 2 19" xfId="17452" hidden="1"/>
    <cellStyle name="Eingabe 2 19" xfId="17532" hidden="1"/>
    <cellStyle name="Eingabe 2 19" xfId="17441" hidden="1"/>
    <cellStyle name="Eingabe 2 19" xfId="18059" hidden="1"/>
    <cellStyle name="Eingabe 2 19" xfId="18291" hidden="1"/>
    <cellStyle name="Eingabe 2 19" xfId="18352" hidden="1"/>
    <cellStyle name="Eingabe 2 19" xfId="18924" hidden="1"/>
    <cellStyle name="Eingabe 2 19" xfId="19259" hidden="1"/>
    <cellStyle name="Eingabe 2 19" xfId="19339" hidden="1"/>
    <cellStyle name="Eingabe 2 19" xfId="19248" hidden="1"/>
    <cellStyle name="Eingabe 2 19" xfId="19866" hidden="1"/>
    <cellStyle name="Eingabe 2 19" xfId="20098" hidden="1"/>
    <cellStyle name="Eingabe 2 19" xfId="20159" hidden="1"/>
    <cellStyle name="Eingabe 2 19" xfId="20517" hidden="1"/>
    <cellStyle name="Eingabe 2 19" xfId="20767" hidden="1"/>
    <cellStyle name="Eingabe 2 19" xfId="21157" hidden="1"/>
    <cellStyle name="Eingabe 2 19" xfId="21218" hidden="1"/>
    <cellStyle name="Eingabe 2 19" xfId="20866" hidden="1"/>
    <cellStyle name="Eingabe 2 19" xfId="21785" hidden="1"/>
    <cellStyle name="Eingabe 2 19" xfId="21865" hidden="1"/>
    <cellStyle name="Eingabe 2 19" xfId="21774" hidden="1"/>
    <cellStyle name="Eingabe 2 19" xfId="22399" hidden="1"/>
    <cellStyle name="Eingabe 2 19" xfId="22631" hidden="1"/>
    <cellStyle name="Eingabe 2 19" xfId="22692" hidden="1"/>
    <cellStyle name="Eingabe 2 19" xfId="20907" hidden="1"/>
    <cellStyle name="Eingabe 2 19" xfId="23238" hidden="1"/>
    <cellStyle name="Eingabe 2 19" xfId="23318" hidden="1"/>
    <cellStyle name="Eingabe 2 19" xfId="23227" hidden="1"/>
    <cellStyle name="Eingabe 2 19" xfId="23850" hidden="1"/>
    <cellStyle name="Eingabe 2 19" xfId="24082" hidden="1"/>
    <cellStyle name="Eingabe 2 19" xfId="24143" hidden="1"/>
    <cellStyle name="Eingabe 2 19" xfId="20846" hidden="1"/>
    <cellStyle name="Eingabe 2 19" xfId="24685" hidden="1"/>
    <cellStyle name="Eingabe 2 19" xfId="24765" hidden="1"/>
    <cellStyle name="Eingabe 2 19" xfId="24674" hidden="1"/>
    <cellStyle name="Eingabe 2 19" xfId="25292" hidden="1"/>
    <cellStyle name="Eingabe 2 19" xfId="25524" hidden="1"/>
    <cellStyle name="Eingabe 2 19" xfId="25585" hidden="1"/>
    <cellStyle name="Eingabe 2 19" xfId="25945" hidden="1"/>
    <cellStyle name="Eingabe 2 19" xfId="26281" hidden="1"/>
    <cellStyle name="Eingabe 2 19" xfId="26361" hidden="1"/>
    <cellStyle name="Eingabe 2 19" xfId="26270" hidden="1"/>
    <cellStyle name="Eingabe 2 19" xfId="26888" hidden="1"/>
    <cellStyle name="Eingabe 2 19" xfId="27120" hidden="1"/>
    <cellStyle name="Eingabe 2 19" xfId="27181" hidden="1"/>
    <cellStyle name="Eingabe 2 19" xfId="26009" hidden="1"/>
    <cellStyle name="Eingabe 2 19" xfId="27723" hidden="1"/>
    <cellStyle name="Eingabe 2 19" xfId="27803" hidden="1"/>
    <cellStyle name="Eingabe 2 19" xfId="27712" hidden="1"/>
    <cellStyle name="Eingabe 2 19" xfId="28330" hidden="1"/>
    <cellStyle name="Eingabe 2 19" xfId="28562" hidden="1"/>
    <cellStyle name="Eingabe 2 19" xfId="28623" hidden="1"/>
    <cellStyle name="Eingabe 2 19" xfId="28982" hidden="1"/>
    <cellStyle name="Eingabe 2 19" xfId="29243" hidden="1"/>
    <cellStyle name="Eingabe 2 19" xfId="29323" hidden="1"/>
    <cellStyle name="Eingabe 2 19" xfId="29232" hidden="1"/>
    <cellStyle name="Eingabe 2 19" xfId="29850" hidden="1"/>
    <cellStyle name="Eingabe 2 19" xfId="30082" hidden="1"/>
    <cellStyle name="Eingabe 2 19" xfId="30143" hidden="1"/>
    <cellStyle name="Eingabe 2 19" xfId="30501" hidden="1"/>
    <cellStyle name="Eingabe 2 19" xfId="30751" hidden="1"/>
    <cellStyle name="Eingabe 2 19" xfId="31141" hidden="1"/>
    <cellStyle name="Eingabe 2 19" xfId="31202" hidden="1"/>
    <cellStyle name="Eingabe 2 19" xfId="30850" hidden="1"/>
    <cellStyle name="Eingabe 2 19" xfId="31769" hidden="1"/>
    <cellStyle name="Eingabe 2 19" xfId="31849" hidden="1"/>
    <cellStyle name="Eingabe 2 19" xfId="31758" hidden="1"/>
    <cellStyle name="Eingabe 2 19" xfId="32383" hidden="1"/>
    <cellStyle name="Eingabe 2 19" xfId="32615" hidden="1"/>
    <cellStyle name="Eingabe 2 19" xfId="32676" hidden="1"/>
    <cellStyle name="Eingabe 2 19" xfId="30891" hidden="1"/>
    <cellStyle name="Eingabe 2 19" xfId="33221" hidden="1"/>
    <cellStyle name="Eingabe 2 19" xfId="33301" hidden="1"/>
    <cellStyle name="Eingabe 2 19" xfId="33210" hidden="1"/>
    <cellStyle name="Eingabe 2 19" xfId="33833" hidden="1"/>
    <cellStyle name="Eingabe 2 19" xfId="34065" hidden="1"/>
    <cellStyle name="Eingabe 2 19" xfId="34126" hidden="1"/>
    <cellStyle name="Eingabe 2 19" xfId="30830" hidden="1"/>
    <cellStyle name="Eingabe 2 19" xfId="34668" hidden="1"/>
    <cellStyle name="Eingabe 2 19" xfId="34748" hidden="1"/>
    <cellStyle name="Eingabe 2 19" xfId="34657" hidden="1"/>
    <cellStyle name="Eingabe 2 19" xfId="35275" hidden="1"/>
    <cellStyle name="Eingabe 2 19" xfId="35507" hidden="1"/>
    <cellStyle name="Eingabe 2 19" xfId="35568" hidden="1"/>
    <cellStyle name="Eingabe 2 19" xfId="35928" hidden="1"/>
    <cellStyle name="Eingabe 2 19" xfId="36264" hidden="1"/>
    <cellStyle name="Eingabe 2 19" xfId="36344" hidden="1"/>
    <cellStyle name="Eingabe 2 19" xfId="36253" hidden="1"/>
    <cellStyle name="Eingabe 2 19" xfId="36871" hidden="1"/>
    <cellStyle name="Eingabe 2 19" xfId="37103" hidden="1"/>
    <cellStyle name="Eingabe 2 19" xfId="37164" hidden="1"/>
    <cellStyle name="Eingabe 2 19" xfId="35992" hidden="1"/>
    <cellStyle name="Eingabe 2 19" xfId="37706" hidden="1"/>
    <cellStyle name="Eingabe 2 19" xfId="37786" hidden="1"/>
    <cellStyle name="Eingabe 2 19" xfId="37695" hidden="1"/>
    <cellStyle name="Eingabe 2 19" xfId="38313" hidden="1"/>
    <cellStyle name="Eingabe 2 19" xfId="38545" hidden="1"/>
    <cellStyle name="Eingabe 2 19" xfId="38606" hidden="1"/>
    <cellStyle name="Eingabe 2 19" xfId="38971" hidden="1"/>
    <cellStyle name="Eingabe 2 19" xfId="39246" hidden="1"/>
    <cellStyle name="Eingabe 2 19" xfId="39326" hidden="1"/>
    <cellStyle name="Eingabe 2 19" xfId="39235" hidden="1"/>
    <cellStyle name="Eingabe 2 19" xfId="39853" hidden="1"/>
    <cellStyle name="Eingabe 2 19" xfId="40085" hidden="1"/>
    <cellStyle name="Eingabe 2 19" xfId="40146" hidden="1"/>
    <cellStyle name="Eingabe 2 19" xfId="40504" hidden="1"/>
    <cellStyle name="Eingabe 2 19" xfId="40754" hidden="1"/>
    <cellStyle name="Eingabe 2 19" xfId="41144" hidden="1"/>
    <cellStyle name="Eingabe 2 19" xfId="41205" hidden="1"/>
    <cellStyle name="Eingabe 2 19" xfId="40853" hidden="1"/>
    <cellStyle name="Eingabe 2 19" xfId="41772" hidden="1"/>
    <cellStyle name="Eingabe 2 19" xfId="41852" hidden="1"/>
    <cellStyle name="Eingabe 2 19" xfId="41761" hidden="1"/>
    <cellStyle name="Eingabe 2 19" xfId="42386" hidden="1"/>
    <cellStyle name="Eingabe 2 19" xfId="42618" hidden="1"/>
    <cellStyle name="Eingabe 2 19" xfId="42679" hidden="1"/>
    <cellStyle name="Eingabe 2 19" xfId="40894" hidden="1"/>
    <cellStyle name="Eingabe 2 19" xfId="43224" hidden="1"/>
    <cellStyle name="Eingabe 2 19" xfId="43304" hidden="1"/>
    <cellStyle name="Eingabe 2 19" xfId="43213" hidden="1"/>
    <cellStyle name="Eingabe 2 19" xfId="43836" hidden="1"/>
    <cellStyle name="Eingabe 2 19" xfId="44068" hidden="1"/>
    <cellStyle name="Eingabe 2 19" xfId="44129" hidden="1"/>
    <cellStyle name="Eingabe 2 19" xfId="40833" hidden="1"/>
    <cellStyle name="Eingabe 2 19" xfId="44671" hidden="1"/>
    <cellStyle name="Eingabe 2 19" xfId="44751" hidden="1"/>
    <cellStyle name="Eingabe 2 19" xfId="44660" hidden="1"/>
    <cellStyle name="Eingabe 2 19" xfId="45278" hidden="1"/>
    <cellStyle name="Eingabe 2 19" xfId="45510" hidden="1"/>
    <cellStyle name="Eingabe 2 19" xfId="45571" hidden="1"/>
    <cellStyle name="Eingabe 2 19" xfId="45931" hidden="1"/>
    <cellStyle name="Eingabe 2 19" xfId="46267" hidden="1"/>
    <cellStyle name="Eingabe 2 19" xfId="46347" hidden="1"/>
    <cellStyle name="Eingabe 2 19" xfId="46256" hidden="1"/>
    <cellStyle name="Eingabe 2 19" xfId="46874" hidden="1"/>
    <cellStyle name="Eingabe 2 19" xfId="47106" hidden="1"/>
    <cellStyle name="Eingabe 2 19" xfId="47167" hidden="1"/>
    <cellStyle name="Eingabe 2 19" xfId="45995" hidden="1"/>
    <cellStyle name="Eingabe 2 19" xfId="47709" hidden="1"/>
    <cellStyle name="Eingabe 2 19" xfId="47789" hidden="1"/>
    <cellStyle name="Eingabe 2 19" xfId="47698" hidden="1"/>
    <cellStyle name="Eingabe 2 19" xfId="48316" hidden="1"/>
    <cellStyle name="Eingabe 2 19" xfId="48548" hidden="1"/>
    <cellStyle name="Eingabe 2 19" xfId="48609" hidden="1"/>
    <cellStyle name="Eingabe 2 19" xfId="48967" hidden="1"/>
    <cellStyle name="Eingabe 2 19" xfId="49228" hidden="1"/>
    <cellStyle name="Eingabe 2 19" xfId="49308" hidden="1"/>
    <cellStyle name="Eingabe 2 19" xfId="49217" hidden="1"/>
    <cellStyle name="Eingabe 2 19" xfId="49835" hidden="1"/>
    <cellStyle name="Eingabe 2 19" xfId="50067" hidden="1"/>
    <cellStyle name="Eingabe 2 19" xfId="50128" hidden="1"/>
    <cellStyle name="Eingabe 2 19" xfId="50486" hidden="1"/>
    <cellStyle name="Eingabe 2 19" xfId="50736" hidden="1"/>
    <cellStyle name="Eingabe 2 19" xfId="51126" hidden="1"/>
    <cellStyle name="Eingabe 2 19" xfId="51187" hidden="1"/>
    <cellStyle name="Eingabe 2 19" xfId="50835" hidden="1"/>
    <cellStyle name="Eingabe 2 19" xfId="51754" hidden="1"/>
    <cellStyle name="Eingabe 2 19" xfId="51834" hidden="1"/>
    <cellStyle name="Eingabe 2 19" xfId="51743" hidden="1"/>
    <cellStyle name="Eingabe 2 19" xfId="52368" hidden="1"/>
    <cellStyle name="Eingabe 2 19" xfId="52600" hidden="1"/>
    <cellStyle name="Eingabe 2 19" xfId="52661" hidden="1"/>
    <cellStyle name="Eingabe 2 19" xfId="50876" hidden="1"/>
    <cellStyle name="Eingabe 2 19" xfId="53206" hidden="1"/>
    <cellStyle name="Eingabe 2 19" xfId="53286" hidden="1"/>
    <cellStyle name="Eingabe 2 19" xfId="53195" hidden="1"/>
    <cellStyle name="Eingabe 2 19" xfId="53818" hidden="1"/>
    <cellStyle name="Eingabe 2 19" xfId="54050" hidden="1"/>
    <cellStyle name="Eingabe 2 19" xfId="54111" hidden="1"/>
    <cellStyle name="Eingabe 2 19" xfId="50815" hidden="1"/>
    <cellStyle name="Eingabe 2 19" xfId="54653" hidden="1"/>
    <cellStyle name="Eingabe 2 19" xfId="54733" hidden="1"/>
    <cellStyle name="Eingabe 2 19" xfId="54642" hidden="1"/>
    <cellStyle name="Eingabe 2 19" xfId="55260" hidden="1"/>
    <cellStyle name="Eingabe 2 19" xfId="55492" hidden="1"/>
    <cellStyle name="Eingabe 2 19" xfId="55553" hidden="1"/>
    <cellStyle name="Eingabe 2 19" xfId="55913" hidden="1"/>
    <cellStyle name="Eingabe 2 19" xfId="56249" hidden="1"/>
    <cellStyle name="Eingabe 2 19" xfId="56329" hidden="1"/>
    <cellStyle name="Eingabe 2 19" xfId="56238" hidden="1"/>
    <cellStyle name="Eingabe 2 19" xfId="56856" hidden="1"/>
    <cellStyle name="Eingabe 2 19" xfId="57088" hidden="1"/>
    <cellStyle name="Eingabe 2 19" xfId="57149" hidden="1"/>
    <cellStyle name="Eingabe 2 19" xfId="55977" hidden="1"/>
    <cellStyle name="Eingabe 2 19" xfId="57691" hidden="1"/>
    <cellStyle name="Eingabe 2 19" xfId="57771" hidden="1"/>
    <cellStyle name="Eingabe 2 19" xfId="57680" hidden="1"/>
    <cellStyle name="Eingabe 2 19" xfId="58298" hidden="1"/>
    <cellStyle name="Eingabe 2 19" xfId="58530" hidden="1"/>
    <cellStyle name="Eingabe 2 19" xfId="58591" hidden="1"/>
    <cellStyle name="Eingabe 2 2" xfId="185"/>
    <cellStyle name="Eingabe 2 20" xfId="186" hidden="1"/>
    <cellStyle name="Eingabe 2 20" xfId="785" hidden="1"/>
    <cellStyle name="Eingabe 2 20" xfId="863" hidden="1"/>
    <cellStyle name="Eingabe 2 20" xfId="774" hidden="1"/>
    <cellStyle name="Eingabe 2 20" xfId="1392" hidden="1"/>
    <cellStyle name="Eingabe 2 20" xfId="1624" hidden="1"/>
    <cellStyle name="Eingabe 2 20" xfId="1683" hidden="1"/>
    <cellStyle name="Eingabe 2 20" xfId="2109" hidden="1"/>
    <cellStyle name="Eingabe 2 20" xfId="2655" hidden="1"/>
    <cellStyle name="Eingabe 2 20" xfId="2733" hidden="1"/>
    <cellStyle name="Eingabe 2 20" xfId="2644" hidden="1"/>
    <cellStyle name="Eingabe 2 20" xfId="3262" hidden="1"/>
    <cellStyle name="Eingabe 2 20" xfId="3494" hidden="1"/>
    <cellStyle name="Eingabe 2 20" xfId="3553" hidden="1"/>
    <cellStyle name="Eingabe 2 20" xfId="2218" hidden="1"/>
    <cellStyle name="Eingabe 2 20" xfId="4161" hidden="1"/>
    <cellStyle name="Eingabe 2 20" xfId="4239" hidden="1"/>
    <cellStyle name="Eingabe 2 20" xfId="4150" hidden="1"/>
    <cellStyle name="Eingabe 2 20" xfId="4768" hidden="1"/>
    <cellStyle name="Eingabe 2 20" xfId="5000" hidden="1"/>
    <cellStyle name="Eingabe 2 20" xfId="5059" hidden="1"/>
    <cellStyle name="Eingabe 2 20" xfId="2096" hidden="1"/>
    <cellStyle name="Eingabe 2 20" xfId="5665" hidden="1"/>
    <cellStyle name="Eingabe 2 20" xfId="5743" hidden="1"/>
    <cellStyle name="Eingabe 2 20" xfId="5654" hidden="1"/>
    <cellStyle name="Eingabe 2 20" xfId="6272" hidden="1"/>
    <cellStyle name="Eingabe 2 20" xfId="6504" hidden="1"/>
    <cellStyle name="Eingabe 2 20" xfId="6563" hidden="1"/>
    <cellStyle name="Eingabe 2 20" xfId="2231" hidden="1"/>
    <cellStyle name="Eingabe 2 20" xfId="7163" hidden="1"/>
    <cellStyle name="Eingabe 2 20" xfId="7241" hidden="1"/>
    <cellStyle name="Eingabe 2 20" xfId="7152" hidden="1"/>
    <cellStyle name="Eingabe 2 20" xfId="7770" hidden="1"/>
    <cellStyle name="Eingabe 2 20" xfId="8002" hidden="1"/>
    <cellStyle name="Eingabe 2 20" xfId="8061" hidden="1"/>
    <cellStyle name="Eingabe 2 20" xfId="2084" hidden="1"/>
    <cellStyle name="Eingabe 2 20" xfId="8656" hidden="1"/>
    <cellStyle name="Eingabe 2 20" xfId="8734" hidden="1"/>
    <cellStyle name="Eingabe 2 20" xfId="8645" hidden="1"/>
    <cellStyle name="Eingabe 2 20" xfId="9263" hidden="1"/>
    <cellStyle name="Eingabe 2 20" xfId="9495" hidden="1"/>
    <cellStyle name="Eingabe 2 20" xfId="9554" hidden="1"/>
    <cellStyle name="Eingabe 2 20" xfId="2242" hidden="1"/>
    <cellStyle name="Eingabe 2 20" xfId="10142" hidden="1"/>
    <cellStyle name="Eingabe 2 20" xfId="10220" hidden="1"/>
    <cellStyle name="Eingabe 2 20" xfId="10131" hidden="1"/>
    <cellStyle name="Eingabe 2 20" xfId="10749" hidden="1"/>
    <cellStyle name="Eingabe 2 20" xfId="10981" hidden="1"/>
    <cellStyle name="Eingabe 2 20" xfId="11040" hidden="1"/>
    <cellStyle name="Eingabe 2 20" xfId="2065" hidden="1"/>
    <cellStyle name="Eingabe 2 20" xfId="11622" hidden="1"/>
    <cellStyle name="Eingabe 2 20" xfId="11700" hidden="1"/>
    <cellStyle name="Eingabe 2 20" xfId="11611" hidden="1"/>
    <cellStyle name="Eingabe 2 20" xfId="12229" hidden="1"/>
    <cellStyle name="Eingabe 2 20" xfId="12461" hidden="1"/>
    <cellStyle name="Eingabe 2 20" xfId="12520" hidden="1"/>
    <cellStyle name="Eingabe 2 20" xfId="2369" hidden="1"/>
    <cellStyle name="Eingabe 2 20" xfId="13093" hidden="1"/>
    <cellStyle name="Eingabe 2 20" xfId="13171" hidden="1"/>
    <cellStyle name="Eingabe 2 20" xfId="13082" hidden="1"/>
    <cellStyle name="Eingabe 2 20" xfId="13700" hidden="1"/>
    <cellStyle name="Eingabe 2 20" xfId="13932" hidden="1"/>
    <cellStyle name="Eingabe 2 20" xfId="13991" hidden="1"/>
    <cellStyle name="Eingabe 2 20" xfId="2310" hidden="1"/>
    <cellStyle name="Eingabe 2 20" xfId="14555" hidden="1"/>
    <cellStyle name="Eingabe 2 20" xfId="14633" hidden="1"/>
    <cellStyle name="Eingabe 2 20" xfId="14544" hidden="1"/>
    <cellStyle name="Eingabe 2 20" xfId="15162" hidden="1"/>
    <cellStyle name="Eingabe 2 20" xfId="15394" hidden="1"/>
    <cellStyle name="Eingabe 2 20" xfId="15453" hidden="1"/>
    <cellStyle name="Eingabe 2 20" xfId="409" hidden="1"/>
    <cellStyle name="Eingabe 2 20" xfId="16011" hidden="1"/>
    <cellStyle name="Eingabe 2 20" xfId="16089" hidden="1"/>
    <cellStyle name="Eingabe 2 20" xfId="16000" hidden="1"/>
    <cellStyle name="Eingabe 2 20" xfId="16618" hidden="1"/>
    <cellStyle name="Eingabe 2 20" xfId="16850" hidden="1"/>
    <cellStyle name="Eingabe 2 20" xfId="16909" hidden="1"/>
    <cellStyle name="Eingabe 2 20" xfId="418" hidden="1"/>
    <cellStyle name="Eingabe 2 20" xfId="17453" hidden="1"/>
    <cellStyle name="Eingabe 2 20" xfId="17531" hidden="1"/>
    <cellStyle name="Eingabe 2 20" xfId="17442" hidden="1"/>
    <cellStyle name="Eingabe 2 20" xfId="18060" hidden="1"/>
    <cellStyle name="Eingabe 2 20" xfId="18292" hidden="1"/>
    <cellStyle name="Eingabe 2 20" xfId="18351" hidden="1"/>
    <cellStyle name="Eingabe 2 20" xfId="18925" hidden="1"/>
    <cellStyle name="Eingabe 2 20" xfId="19260" hidden="1"/>
    <cellStyle name="Eingabe 2 20" xfId="19338" hidden="1"/>
    <cellStyle name="Eingabe 2 20" xfId="19249" hidden="1"/>
    <cellStyle name="Eingabe 2 20" xfId="19867" hidden="1"/>
    <cellStyle name="Eingabe 2 20" xfId="20099" hidden="1"/>
    <cellStyle name="Eingabe 2 20" xfId="20158" hidden="1"/>
    <cellStyle name="Eingabe 2 20" xfId="20518" hidden="1"/>
    <cellStyle name="Eingabe 2 20" xfId="20768" hidden="1"/>
    <cellStyle name="Eingabe 2 20" xfId="21158" hidden="1"/>
    <cellStyle name="Eingabe 2 20" xfId="21217" hidden="1"/>
    <cellStyle name="Eingabe 2 20" xfId="20865" hidden="1"/>
    <cellStyle name="Eingabe 2 20" xfId="21786" hidden="1"/>
    <cellStyle name="Eingabe 2 20" xfId="21864" hidden="1"/>
    <cellStyle name="Eingabe 2 20" xfId="21775" hidden="1"/>
    <cellStyle name="Eingabe 2 20" xfId="22400" hidden="1"/>
    <cellStyle name="Eingabe 2 20" xfId="22632" hidden="1"/>
    <cellStyle name="Eingabe 2 20" xfId="22691" hidden="1"/>
    <cellStyle name="Eingabe 2 20" xfId="21107" hidden="1"/>
    <cellStyle name="Eingabe 2 20" xfId="23239" hidden="1"/>
    <cellStyle name="Eingabe 2 20" xfId="23317" hidden="1"/>
    <cellStyle name="Eingabe 2 20" xfId="23228" hidden="1"/>
    <cellStyle name="Eingabe 2 20" xfId="23851" hidden="1"/>
    <cellStyle name="Eingabe 2 20" xfId="24083" hidden="1"/>
    <cellStyle name="Eingabe 2 20" xfId="24142" hidden="1"/>
    <cellStyle name="Eingabe 2 20" xfId="20845" hidden="1"/>
    <cellStyle name="Eingabe 2 20" xfId="24686" hidden="1"/>
    <cellStyle name="Eingabe 2 20" xfId="24764" hidden="1"/>
    <cellStyle name="Eingabe 2 20" xfId="24675" hidden="1"/>
    <cellStyle name="Eingabe 2 20" xfId="25293" hidden="1"/>
    <cellStyle name="Eingabe 2 20" xfId="25525" hidden="1"/>
    <cellStyle name="Eingabe 2 20" xfId="25584" hidden="1"/>
    <cellStyle name="Eingabe 2 20" xfId="25946" hidden="1"/>
    <cellStyle name="Eingabe 2 20" xfId="26282" hidden="1"/>
    <cellStyle name="Eingabe 2 20" xfId="26360" hidden="1"/>
    <cellStyle name="Eingabe 2 20" xfId="26271" hidden="1"/>
    <cellStyle name="Eingabe 2 20" xfId="26889" hidden="1"/>
    <cellStyle name="Eingabe 2 20" xfId="27121" hidden="1"/>
    <cellStyle name="Eingabe 2 20" xfId="27180" hidden="1"/>
    <cellStyle name="Eingabe 2 20" xfId="26008" hidden="1"/>
    <cellStyle name="Eingabe 2 20" xfId="27724" hidden="1"/>
    <cellStyle name="Eingabe 2 20" xfId="27802" hidden="1"/>
    <cellStyle name="Eingabe 2 20" xfId="27713" hidden="1"/>
    <cellStyle name="Eingabe 2 20" xfId="28331" hidden="1"/>
    <cellStyle name="Eingabe 2 20" xfId="28563" hidden="1"/>
    <cellStyle name="Eingabe 2 20" xfId="28622" hidden="1"/>
    <cellStyle name="Eingabe 2 20" xfId="28983" hidden="1"/>
    <cellStyle name="Eingabe 2 20" xfId="29244" hidden="1"/>
    <cellStyle name="Eingabe 2 20" xfId="29322" hidden="1"/>
    <cellStyle name="Eingabe 2 20" xfId="29233" hidden="1"/>
    <cellStyle name="Eingabe 2 20" xfId="29851" hidden="1"/>
    <cellStyle name="Eingabe 2 20" xfId="30083" hidden="1"/>
    <cellStyle name="Eingabe 2 20" xfId="30142" hidden="1"/>
    <cellStyle name="Eingabe 2 20" xfId="30502" hidden="1"/>
    <cellStyle name="Eingabe 2 20" xfId="30752" hidden="1"/>
    <cellStyle name="Eingabe 2 20" xfId="31142" hidden="1"/>
    <cellStyle name="Eingabe 2 20" xfId="31201" hidden="1"/>
    <cellStyle name="Eingabe 2 20" xfId="30849" hidden="1"/>
    <cellStyle name="Eingabe 2 20" xfId="31770" hidden="1"/>
    <cellStyle name="Eingabe 2 20" xfId="31848" hidden="1"/>
    <cellStyle name="Eingabe 2 20" xfId="31759" hidden="1"/>
    <cellStyle name="Eingabe 2 20" xfId="32384" hidden="1"/>
    <cellStyle name="Eingabe 2 20" xfId="32616" hidden="1"/>
    <cellStyle name="Eingabe 2 20" xfId="32675" hidden="1"/>
    <cellStyle name="Eingabe 2 20" xfId="31091" hidden="1"/>
    <cellStyle name="Eingabe 2 20" xfId="33222" hidden="1"/>
    <cellStyle name="Eingabe 2 20" xfId="33300" hidden="1"/>
    <cellStyle name="Eingabe 2 20" xfId="33211" hidden="1"/>
    <cellStyle name="Eingabe 2 20" xfId="33834" hidden="1"/>
    <cellStyle name="Eingabe 2 20" xfId="34066" hidden="1"/>
    <cellStyle name="Eingabe 2 20" xfId="34125" hidden="1"/>
    <cellStyle name="Eingabe 2 20" xfId="30829" hidden="1"/>
    <cellStyle name="Eingabe 2 20" xfId="34669" hidden="1"/>
    <cellStyle name="Eingabe 2 20" xfId="34747" hidden="1"/>
    <cellStyle name="Eingabe 2 20" xfId="34658" hidden="1"/>
    <cellStyle name="Eingabe 2 20" xfId="35276" hidden="1"/>
    <cellStyle name="Eingabe 2 20" xfId="35508" hidden="1"/>
    <cellStyle name="Eingabe 2 20" xfId="35567" hidden="1"/>
    <cellStyle name="Eingabe 2 20" xfId="35929" hidden="1"/>
    <cellStyle name="Eingabe 2 20" xfId="36265" hidden="1"/>
    <cellStyle name="Eingabe 2 20" xfId="36343" hidden="1"/>
    <cellStyle name="Eingabe 2 20" xfId="36254" hidden="1"/>
    <cellStyle name="Eingabe 2 20" xfId="36872" hidden="1"/>
    <cellStyle name="Eingabe 2 20" xfId="37104" hidden="1"/>
    <cellStyle name="Eingabe 2 20" xfId="37163" hidden="1"/>
    <cellStyle name="Eingabe 2 20" xfId="35991" hidden="1"/>
    <cellStyle name="Eingabe 2 20" xfId="37707" hidden="1"/>
    <cellStyle name="Eingabe 2 20" xfId="37785" hidden="1"/>
    <cellStyle name="Eingabe 2 20" xfId="37696" hidden="1"/>
    <cellStyle name="Eingabe 2 20" xfId="38314" hidden="1"/>
    <cellStyle name="Eingabe 2 20" xfId="38546" hidden="1"/>
    <cellStyle name="Eingabe 2 20" xfId="38605" hidden="1"/>
    <cellStyle name="Eingabe 2 20" xfId="38972" hidden="1"/>
    <cellStyle name="Eingabe 2 20" xfId="39247" hidden="1"/>
    <cellStyle name="Eingabe 2 20" xfId="39325" hidden="1"/>
    <cellStyle name="Eingabe 2 20" xfId="39236" hidden="1"/>
    <cellStyle name="Eingabe 2 20" xfId="39854" hidden="1"/>
    <cellStyle name="Eingabe 2 20" xfId="40086" hidden="1"/>
    <cellStyle name="Eingabe 2 20" xfId="40145" hidden="1"/>
    <cellStyle name="Eingabe 2 20" xfId="40505" hidden="1"/>
    <cellStyle name="Eingabe 2 20" xfId="40755" hidden="1"/>
    <cellStyle name="Eingabe 2 20" xfId="41145" hidden="1"/>
    <cellStyle name="Eingabe 2 20" xfId="41204" hidden="1"/>
    <cellStyle name="Eingabe 2 20" xfId="40852" hidden="1"/>
    <cellStyle name="Eingabe 2 20" xfId="41773" hidden="1"/>
    <cellStyle name="Eingabe 2 20" xfId="41851" hidden="1"/>
    <cellStyle name="Eingabe 2 20" xfId="41762" hidden="1"/>
    <cellStyle name="Eingabe 2 20" xfId="42387" hidden="1"/>
    <cellStyle name="Eingabe 2 20" xfId="42619" hidden="1"/>
    <cellStyle name="Eingabe 2 20" xfId="42678" hidden="1"/>
    <cellStyle name="Eingabe 2 20" xfId="41094" hidden="1"/>
    <cellStyle name="Eingabe 2 20" xfId="43225" hidden="1"/>
    <cellStyle name="Eingabe 2 20" xfId="43303" hidden="1"/>
    <cellStyle name="Eingabe 2 20" xfId="43214" hidden="1"/>
    <cellStyle name="Eingabe 2 20" xfId="43837" hidden="1"/>
    <cellStyle name="Eingabe 2 20" xfId="44069" hidden="1"/>
    <cellStyle name="Eingabe 2 20" xfId="44128" hidden="1"/>
    <cellStyle name="Eingabe 2 20" xfId="40832" hidden="1"/>
    <cellStyle name="Eingabe 2 20" xfId="44672" hidden="1"/>
    <cellStyle name="Eingabe 2 20" xfId="44750" hidden="1"/>
    <cellStyle name="Eingabe 2 20" xfId="44661" hidden="1"/>
    <cellStyle name="Eingabe 2 20" xfId="45279" hidden="1"/>
    <cellStyle name="Eingabe 2 20" xfId="45511" hidden="1"/>
    <cellStyle name="Eingabe 2 20" xfId="45570" hidden="1"/>
    <cellStyle name="Eingabe 2 20" xfId="45932" hidden="1"/>
    <cellStyle name="Eingabe 2 20" xfId="46268" hidden="1"/>
    <cellStyle name="Eingabe 2 20" xfId="46346" hidden="1"/>
    <cellStyle name="Eingabe 2 20" xfId="46257" hidden="1"/>
    <cellStyle name="Eingabe 2 20" xfId="46875" hidden="1"/>
    <cellStyle name="Eingabe 2 20" xfId="47107" hidden="1"/>
    <cellStyle name="Eingabe 2 20" xfId="47166" hidden="1"/>
    <cellStyle name="Eingabe 2 20" xfId="45994" hidden="1"/>
    <cellStyle name="Eingabe 2 20" xfId="47710" hidden="1"/>
    <cellStyle name="Eingabe 2 20" xfId="47788" hidden="1"/>
    <cellStyle name="Eingabe 2 20" xfId="47699" hidden="1"/>
    <cellStyle name="Eingabe 2 20" xfId="48317" hidden="1"/>
    <cellStyle name="Eingabe 2 20" xfId="48549" hidden="1"/>
    <cellStyle name="Eingabe 2 20" xfId="48608" hidden="1"/>
    <cellStyle name="Eingabe 2 20" xfId="48968" hidden="1"/>
    <cellStyle name="Eingabe 2 20" xfId="49229" hidden="1"/>
    <cellStyle name="Eingabe 2 20" xfId="49307" hidden="1"/>
    <cellStyle name="Eingabe 2 20" xfId="49218" hidden="1"/>
    <cellStyle name="Eingabe 2 20" xfId="49836" hidden="1"/>
    <cellStyle name="Eingabe 2 20" xfId="50068" hidden="1"/>
    <cellStyle name="Eingabe 2 20" xfId="50127" hidden="1"/>
    <cellStyle name="Eingabe 2 20" xfId="50487" hidden="1"/>
    <cellStyle name="Eingabe 2 20" xfId="50737" hidden="1"/>
    <cellStyle name="Eingabe 2 20" xfId="51127" hidden="1"/>
    <cellStyle name="Eingabe 2 20" xfId="51186" hidden="1"/>
    <cellStyle name="Eingabe 2 20" xfId="50834" hidden="1"/>
    <cellStyle name="Eingabe 2 20" xfId="51755" hidden="1"/>
    <cellStyle name="Eingabe 2 20" xfId="51833" hidden="1"/>
    <cellStyle name="Eingabe 2 20" xfId="51744" hidden="1"/>
    <cellStyle name="Eingabe 2 20" xfId="52369" hidden="1"/>
    <cellStyle name="Eingabe 2 20" xfId="52601" hidden="1"/>
    <cellStyle name="Eingabe 2 20" xfId="52660" hidden="1"/>
    <cellStyle name="Eingabe 2 20" xfId="51076" hidden="1"/>
    <cellStyle name="Eingabe 2 20" xfId="53207" hidden="1"/>
    <cellStyle name="Eingabe 2 20" xfId="53285" hidden="1"/>
    <cellStyle name="Eingabe 2 20" xfId="53196" hidden="1"/>
    <cellStyle name="Eingabe 2 20" xfId="53819" hidden="1"/>
    <cellStyle name="Eingabe 2 20" xfId="54051" hidden="1"/>
    <cellStyle name="Eingabe 2 20" xfId="54110" hidden="1"/>
    <cellStyle name="Eingabe 2 20" xfId="50814" hidden="1"/>
    <cellStyle name="Eingabe 2 20" xfId="54654" hidden="1"/>
    <cellStyle name="Eingabe 2 20" xfId="54732" hidden="1"/>
    <cellStyle name="Eingabe 2 20" xfId="54643" hidden="1"/>
    <cellStyle name="Eingabe 2 20" xfId="55261" hidden="1"/>
    <cellStyle name="Eingabe 2 20" xfId="55493" hidden="1"/>
    <cellStyle name="Eingabe 2 20" xfId="55552" hidden="1"/>
    <cellStyle name="Eingabe 2 20" xfId="55914" hidden="1"/>
    <cellStyle name="Eingabe 2 20" xfId="56250" hidden="1"/>
    <cellStyle name="Eingabe 2 20" xfId="56328" hidden="1"/>
    <cellStyle name="Eingabe 2 20" xfId="56239" hidden="1"/>
    <cellStyle name="Eingabe 2 20" xfId="56857" hidden="1"/>
    <cellStyle name="Eingabe 2 20" xfId="57089" hidden="1"/>
    <cellStyle name="Eingabe 2 20" xfId="57148" hidden="1"/>
    <cellStyle name="Eingabe 2 20" xfId="55976" hidden="1"/>
    <cellStyle name="Eingabe 2 20" xfId="57692" hidden="1"/>
    <cellStyle name="Eingabe 2 20" xfId="57770" hidden="1"/>
    <cellStyle name="Eingabe 2 20" xfId="57681" hidden="1"/>
    <cellStyle name="Eingabe 2 20" xfId="58299" hidden="1"/>
    <cellStyle name="Eingabe 2 20" xfId="58531" hidden="1"/>
    <cellStyle name="Eingabe 2 20" xfId="58590" hidden="1"/>
    <cellStyle name="Eingabe 2 21" xfId="187"/>
    <cellStyle name="Eingabe 2 22" xfId="188" hidden="1"/>
    <cellStyle name="Eingabe 2 22" xfId="18926" hidden="1"/>
    <cellStyle name="Eingabe 2 22" xfId="38973" hidden="1"/>
    <cellStyle name="Eingabe 2 3" xfId="189" hidden="1"/>
    <cellStyle name="Eingabe 2 3" xfId="18927" hidden="1"/>
    <cellStyle name="Eingabe 2 3" xfId="38974"/>
    <cellStyle name="Eingabe 2 4" xfId="190" hidden="1"/>
    <cellStyle name="Eingabe 2 4" xfId="18928"/>
    <cellStyle name="Eingabe 2 5" xfId="191"/>
    <cellStyle name="Eingabe 2 6" xfId="192" hidden="1"/>
    <cellStyle name="Eingabe 2 6" xfId="18929"/>
    <cellStyle name="Eingabe 2 7" xfId="193" hidden="1"/>
    <cellStyle name="Eingabe 2 7" xfId="18930"/>
    <cellStyle name="Eingabe 2 8" xfId="194" hidden="1"/>
    <cellStyle name="Eingabe 2 8" xfId="18931"/>
    <cellStyle name="Eingabe 2 9" xfId="195" hidden="1"/>
    <cellStyle name="Eingabe 2 9" xfId="18932"/>
    <cellStyle name="Eingabe 3" xfId="18682" hidden="1"/>
    <cellStyle name="Eingabe 3" xfId="18732"/>
    <cellStyle name="Eingabe 4" xfId="196" hidden="1"/>
    <cellStyle name="Eingabe 4" xfId="18792" hidden="1"/>
    <cellStyle name="Eingabe 4" xfId="18799" hidden="1"/>
    <cellStyle name="Eingabe 4" xfId="18803" hidden="1"/>
    <cellStyle name="Eingabe 4" xfId="18813" hidden="1"/>
    <cellStyle name="Eingabe 4" xfId="18807" hidden="1"/>
    <cellStyle name="Eingabe 4" xfId="18933" hidden="1"/>
    <cellStyle name="Eingabe 4" xfId="18690" hidden="1"/>
    <cellStyle name="Eingabe 4" xfId="18874" hidden="1"/>
    <cellStyle name="Eingabe 4" xfId="18694" hidden="1"/>
    <cellStyle name="Eingabe 4" xfId="18698" hidden="1"/>
    <cellStyle name="Eingabe 4" xfId="38975"/>
    <cellStyle name="Eingabe 5" xfId="18829"/>
    <cellStyle name="Emphasis 1" xfId="475"/>
    <cellStyle name="Emphasis 2" xfId="476"/>
    <cellStyle name="Emphasis 3" xfId="477"/>
    <cellStyle name="Entrée" xfId="18733"/>
    <cellStyle name="Ergebnis" xfId="18" builtinId="25" customBuiltin="1"/>
    <cellStyle name="Ergebnis 2" xfId="72"/>
    <cellStyle name="Ergebnis 2 10" xfId="197" hidden="1"/>
    <cellStyle name="Ergebnis 2 10" xfId="546" hidden="1"/>
    <cellStyle name="Ergebnis 2 10" xfId="572" hidden="1"/>
    <cellStyle name="Ergebnis 2 10" xfId="609" hidden="1"/>
    <cellStyle name="Ergebnis 2 10" xfId="644" hidden="1"/>
    <cellStyle name="Ergebnis 2 10" xfId="792" hidden="1"/>
    <cellStyle name="Ergebnis 2 10" xfId="954" hidden="1"/>
    <cellStyle name="Ergebnis 2 10" xfId="980" hidden="1"/>
    <cellStyle name="Ergebnis 2 10" xfId="1017" hidden="1"/>
    <cellStyle name="Ergebnis 2 10" xfId="1052" hidden="1"/>
    <cellStyle name="Ergebnis 2 10" xfId="931" hidden="1"/>
    <cellStyle name="Ergebnis 2 10" xfId="1101" hidden="1"/>
    <cellStyle name="Ergebnis 2 10" xfId="1127" hidden="1"/>
    <cellStyle name="Ergebnis 2 10" xfId="1164" hidden="1"/>
    <cellStyle name="Ergebnis 2 10" xfId="1199" hidden="1"/>
    <cellStyle name="Ergebnis 2 10" xfId="786" hidden="1"/>
    <cellStyle name="Ergebnis 2 10" xfId="1242" hidden="1"/>
    <cellStyle name="Ergebnis 2 10" xfId="1268" hidden="1"/>
    <cellStyle name="Ergebnis 2 10" xfId="1305" hidden="1"/>
    <cellStyle name="Ergebnis 2 10" xfId="1340" hidden="1"/>
    <cellStyle name="Ergebnis 2 10" xfId="1393" hidden="1"/>
    <cellStyle name="Ergebnis 2 10" xfId="1459" hidden="1"/>
    <cellStyle name="Ergebnis 2 10" xfId="1485" hidden="1"/>
    <cellStyle name="Ergebnis 2 10" xfId="1522" hidden="1"/>
    <cellStyle name="Ergebnis 2 10" xfId="1557" hidden="1"/>
    <cellStyle name="Ergebnis 2 10" xfId="1625" hidden="1"/>
    <cellStyle name="Ergebnis 2 10" xfId="1751" hidden="1"/>
    <cellStyle name="Ergebnis 2 10" xfId="1777" hidden="1"/>
    <cellStyle name="Ergebnis 2 10" xfId="1814" hidden="1"/>
    <cellStyle name="Ergebnis 2 10" xfId="1849" hidden="1"/>
    <cellStyle name="Ergebnis 2 10" xfId="1728" hidden="1"/>
    <cellStyle name="Ergebnis 2 10" xfId="1893" hidden="1"/>
    <cellStyle name="Ergebnis 2 10" xfId="1919" hidden="1"/>
    <cellStyle name="Ergebnis 2 10" xfId="1956" hidden="1"/>
    <cellStyle name="Ergebnis 2 10" xfId="1991" hidden="1"/>
    <cellStyle name="Ergebnis 2 10" xfId="2120" hidden="1"/>
    <cellStyle name="Ergebnis 2 10" xfId="2424" hidden="1"/>
    <cellStyle name="Ergebnis 2 10" xfId="2450" hidden="1"/>
    <cellStyle name="Ergebnis 2 10" xfId="2487" hidden="1"/>
    <cellStyle name="Ergebnis 2 10" xfId="2522" hidden="1"/>
    <cellStyle name="Ergebnis 2 10" xfId="2662" hidden="1"/>
    <cellStyle name="Ergebnis 2 10" xfId="2824" hidden="1"/>
    <cellStyle name="Ergebnis 2 10" xfId="2850" hidden="1"/>
    <cellStyle name="Ergebnis 2 10" xfId="2887" hidden="1"/>
    <cellStyle name="Ergebnis 2 10" xfId="2922" hidden="1"/>
    <cellStyle name="Ergebnis 2 10" xfId="2801" hidden="1"/>
    <cellStyle name="Ergebnis 2 10" xfId="2971" hidden="1"/>
    <cellStyle name="Ergebnis 2 10" xfId="2997" hidden="1"/>
    <cellStyle name="Ergebnis 2 10" xfId="3034" hidden="1"/>
    <cellStyle name="Ergebnis 2 10" xfId="3069" hidden="1"/>
    <cellStyle name="Ergebnis 2 10" xfId="2656" hidden="1"/>
    <cellStyle name="Ergebnis 2 10" xfId="3112" hidden="1"/>
    <cellStyle name="Ergebnis 2 10" xfId="3138" hidden="1"/>
    <cellStyle name="Ergebnis 2 10" xfId="3175" hidden="1"/>
    <cellStyle name="Ergebnis 2 10" xfId="3210" hidden="1"/>
    <cellStyle name="Ergebnis 2 10" xfId="3263" hidden="1"/>
    <cellStyle name="Ergebnis 2 10" xfId="3329" hidden="1"/>
    <cellStyle name="Ergebnis 2 10" xfId="3355" hidden="1"/>
    <cellStyle name="Ergebnis 2 10" xfId="3392" hidden="1"/>
    <cellStyle name="Ergebnis 2 10" xfId="3427" hidden="1"/>
    <cellStyle name="Ergebnis 2 10" xfId="3495" hidden="1"/>
    <cellStyle name="Ergebnis 2 10" xfId="3621" hidden="1"/>
    <cellStyle name="Ergebnis 2 10" xfId="3647" hidden="1"/>
    <cellStyle name="Ergebnis 2 10" xfId="3684" hidden="1"/>
    <cellStyle name="Ergebnis 2 10" xfId="3719" hidden="1"/>
    <cellStyle name="Ergebnis 2 10" xfId="3598" hidden="1"/>
    <cellStyle name="Ergebnis 2 10" xfId="3763" hidden="1"/>
    <cellStyle name="Ergebnis 2 10" xfId="3789" hidden="1"/>
    <cellStyle name="Ergebnis 2 10" xfId="3826" hidden="1"/>
    <cellStyle name="Ergebnis 2 10" xfId="3861" hidden="1"/>
    <cellStyle name="Ergebnis 2 10" xfId="2207" hidden="1"/>
    <cellStyle name="Ergebnis 2 10" xfId="3930" hidden="1"/>
    <cellStyle name="Ergebnis 2 10" xfId="3956" hidden="1"/>
    <cellStyle name="Ergebnis 2 10" xfId="3993" hidden="1"/>
    <cellStyle name="Ergebnis 2 10" xfId="4028" hidden="1"/>
    <cellStyle name="Ergebnis 2 10" xfId="4168" hidden="1"/>
    <cellStyle name="Ergebnis 2 10" xfId="4330" hidden="1"/>
    <cellStyle name="Ergebnis 2 10" xfId="4356" hidden="1"/>
    <cellStyle name="Ergebnis 2 10" xfId="4393" hidden="1"/>
    <cellStyle name="Ergebnis 2 10" xfId="4428" hidden="1"/>
    <cellStyle name="Ergebnis 2 10" xfId="4307" hidden="1"/>
    <cellStyle name="Ergebnis 2 10" xfId="4477" hidden="1"/>
    <cellStyle name="Ergebnis 2 10" xfId="4503" hidden="1"/>
    <cellStyle name="Ergebnis 2 10" xfId="4540" hidden="1"/>
    <cellStyle name="Ergebnis 2 10" xfId="4575" hidden="1"/>
    <cellStyle name="Ergebnis 2 10" xfId="4162" hidden="1"/>
    <cellStyle name="Ergebnis 2 10" xfId="4618" hidden="1"/>
    <cellStyle name="Ergebnis 2 10" xfId="4644" hidden="1"/>
    <cellStyle name="Ergebnis 2 10" xfId="4681" hidden="1"/>
    <cellStyle name="Ergebnis 2 10" xfId="4716" hidden="1"/>
    <cellStyle name="Ergebnis 2 10" xfId="4769" hidden="1"/>
    <cellStyle name="Ergebnis 2 10" xfId="4835" hidden="1"/>
    <cellStyle name="Ergebnis 2 10" xfId="4861" hidden="1"/>
    <cellStyle name="Ergebnis 2 10" xfId="4898" hidden="1"/>
    <cellStyle name="Ergebnis 2 10" xfId="4933" hidden="1"/>
    <cellStyle name="Ergebnis 2 10" xfId="5001" hidden="1"/>
    <cellStyle name="Ergebnis 2 10" xfId="5127" hidden="1"/>
    <cellStyle name="Ergebnis 2 10" xfId="5153" hidden="1"/>
    <cellStyle name="Ergebnis 2 10" xfId="5190" hidden="1"/>
    <cellStyle name="Ergebnis 2 10" xfId="5225" hidden="1"/>
    <cellStyle name="Ergebnis 2 10" xfId="5104" hidden="1"/>
    <cellStyle name="Ergebnis 2 10" xfId="5269" hidden="1"/>
    <cellStyle name="Ergebnis 2 10" xfId="5295" hidden="1"/>
    <cellStyle name="Ergebnis 2 10" xfId="5332" hidden="1"/>
    <cellStyle name="Ergebnis 2 10" xfId="5367" hidden="1"/>
    <cellStyle name="Ergebnis 2 10" xfId="2115" hidden="1"/>
    <cellStyle name="Ergebnis 2 10" xfId="5435" hidden="1"/>
    <cellStyle name="Ergebnis 2 10" xfId="5461" hidden="1"/>
    <cellStyle name="Ergebnis 2 10" xfId="5498" hidden="1"/>
    <cellStyle name="Ergebnis 2 10" xfId="5533" hidden="1"/>
    <cellStyle name="Ergebnis 2 10" xfId="5672" hidden="1"/>
    <cellStyle name="Ergebnis 2 10" xfId="5834" hidden="1"/>
    <cellStyle name="Ergebnis 2 10" xfId="5860" hidden="1"/>
    <cellStyle name="Ergebnis 2 10" xfId="5897" hidden="1"/>
    <cellStyle name="Ergebnis 2 10" xfId="5932" hidden="1"/>
    <cellStyle name="Ergebnis 2 10" xfId="5811" hidden="1"/>
    <cellStyle name="Ergebnis 2 10" xfId="5981" hidden="1"/>
    <cellStyle name="Ergebnis 2 10" xfId="6007" hidden="1"/>
    <cellStyle name="Ergebnis 2 10" xfId="6044" hidden="1"/>
    <cellStyle name="Ergebnis 2 10" xfId="6079" hidden="1"/>
    <cellStyle name="Ergebnis 2 10" xfId="5666" hidden="1"/>
    <cellStyle name="Ergebnis 2 10" xfId="6122" hidden="1"/>
    <cellStyle name="Ergebnis 2 10" xfId="6148" hidden="1"/>
    <cellStyle name="Ergebnis 2 10" xfId="6185" hidden="1"/>
    <cellStyle name="Ergebnis 2 10" xfId="6220" hidden="1"/>
    <cellStyle name="Ergebnis 2 10" xfId="6273" hidden="1"/>
    <cellStyle name="Ergebnis 2 10" xfId="6339" hidden="1"/>
    <cellStyle name="Ergebnis 2 10" xfId="6365" hidden="1"/>
    <cellStyle name="Ergebnis 2 10" xfId="6402" hidden="1"/>
    <cellStyle name="Ergebnis 2 10" xfId="6437" hidden="1"/>
    <cellStyle name="Ergebnis 2 10" xfId="6505" hidden="1"/>
    <cellStyle name="Ergebnis 2 10" xfId="6631" hidden="1"/>
    <cellStyle name="Ergebnis 2 10" xfId="6657" hidden="1"/>
    <cellStyle name="Ergebnis 2 10" xfId="6694" hidden="1"/>
    <cellStyle name="Ergebnis 2 10" xfId="6729" hidden="1"/>
    <cellStyle name="Ergebnis 2 10" xfId="6608" hidden="1"/>
    <cellStyle name="Ergebnis 2 10" xfId="6773" hidden="1"/>
    <cellStyle name="Ergebnis 2 10" xfId="6799" hidden="1"/>
    <cellStyle name="Ergebnis 2 10" xfId="6836" hidden="1"/>
    <cellStyle name="Ergebnis 2 10" xfId="6871" hidden="1"/>
    <cellStyle name="Ergebnis 2 10" xfId="2212" hidden="1"/>
    <cellStyle name="Ergebnis 2 10" xfId="6937" hidden="1"/>
    <cellStyle name="Ergebnis 2 10" xfId="6963" hidden="1"/>
    <cellStyle name="Ergebnis 2 10" xfId="7000" hidden="1"/>
    <cellStyle name="Ergebnis 2 10" xfId="7035" hidden="1"/>
    <cellStyle name="Ergebnis 2 10" xfId="7170" hidden="1"/>
    <cellStyle name="Ergebnis 2 10" xfId="7332" hidden="1"/>
    <cellStyle name="Ergebnis 2 10" xfId="7358" hidden="1"/>
    <cellStyle name="Ergebnis 2 10" xfId="7395" hidden="1"/>
    <cellStyle name="Ergebnis 2 10" xfId="7430" hidden="1"/>
    <cellStyle name="Ergebnis 2 10" xfId="7309" hidden="1"/>
    <cellStyle name="Ergebnis 2 10" xfId="7479" hidden="1"/>
    <cellStyle name="Ergebnis 2 10" xfId="7505" hidden="1"/>
    <cellStyle name="Ergebnis 2 10" xfId="7542" hidden="1"/>
    <cellStyle name="Ergebnis 2 10" xfId="7577" hidden="1"/>
    <cellStyle name="Ergebnis 2 10" xfId="7164" hidden="1"/>
    <cellStyle name="Ergebnis 2 10" xfId="7620" hidden="1"/>
    <cellStyle name="Ergebnis 2 10" xfId="7646" hidden="1"/>
    <cellStyle name="Ergebnis 2 10" xfId="7683" hidden="1"/>
    <cellStyle name="Ergebnis 2 10" xfId="7718" hidden="1"/>
    <cellStyle name="Ergebnis 2 10" xfId="7771" hidden="1"/>
    <cellStyle name="Ergebnis 2 10" xfId="7837" hidden="1"/>
    <cellStyle name="Ergebnis 2 10" xfId="7863" hidden="1"/>
    <cellStyle name="Ergebnis 2 10" xfId="7900" hidden="1"/>
    <cellStyle name="Ergebnis 2 10" xfId="7935" hidden="1"/>
    <cellStyle name="Ergebnis 2 10" xfId="8003" hidden="1"/>
    <cellStyle name="Ergebnis 2 10" xfId="8129" hidden="1"/>
    <cellStyle name="Ergebnis 2 10" xfId="8155" hidden="1"/>
    <cellStyle name="Ergebnis 2 10" xfId="8192" hidden="1"/>
    <cellStyle name="Ergebnis 2 10" xfId="8227" hidden="1"/>
    <cellStyle name="Ergebnis 2 10" xfId="8106" hidden="1"/>
    <cellStyle name="Ergebnis 2 10" xfId="8271" hidden="1"/>
    <cellStyle name="Ergebnis 2 10" xfId="8297" hidden="1"/>
    <cellStyle name="Ergebnis 2 10" xfId="8334" hidden="1"/>
    <cellStyle name="Ergebnis 2 10" xfId="8369" hidden="1"/>
    <cellStyle name="Ergebnis 2 10" xfId="2110" hidden="1"/>
    <cellStyle name="Ergebnis 2 10" xfId="8432" hidden="1"/>
    <cellStyle name="Ergebnis 2 10" xfId="8458" hidden="1"/>
    <cellStyle name="Ergebnis 2 10" xfId="8495" hidden="1"/>
    <cellStyle name="Ergebnis 2 10" xfId="8530" hidden="1"/>
    <cellStyle name="Ergebnis 2 10" xfId="8663" hidden="1"/>
    <cellStyle name="Ergebnis 2 10" xfId="8825" hidden="1"/>
    <cellStyle name="Ergebnis 2 10" xfId="8851" hidden="1"/>
    <cellStyle name="Ergebnis 2 10" xfId="8888" hidden="1"/>
    <cellStyle name="Ergebnis 2 10" xfId="8923" hidden="1"/>
    <cellStyle name="Ergebnis 2 10" xfId="8802" hidden="1"/>
    <cellStyle name="Ergebnis 2 10" xfId="8972" hidden="1"/>
    <cellStyle name="Ergebnis 2 10" xfId="8998" hidden="1"/>
    <cellStyle name="Ergebnis 2 10" xfId="9035" hidden="1"/>
    <cellStyle name="Ergebnis 2 10" xfId="9070" hidden="1"/>
    <cellStyle name="Ergebnis 2 10" xfId="8657" hidden="1"/>
    <cellStyle name="Ergebnis 2 10" xfId="9113" hidden="1"/>
    <cellStyle name="Ergebnis 2 10" xfId="9139" hidden="1"/>
    <cellStyle name="Ergebnis 2 10" xfId="9176" hidden="1"/>
    <cellStyle name="Ergebnis 2 10" xfId="9211" hidden="1"/>
    <cellStyle name="Ergebnis 2 10" xfId="9264" hidden="1"/>
    <cellStyle name="Ergebnis 2 10" xfId="9330" hidden="1"/>
    <cellStyle name="Ergebnis 2 10" xfId="9356" hidden="1"/>
    <cellStyle name="Ergebnis 2 10" xfId="9393" hidden="1"/>
    <cellStyle name="Ergebnis 2 10" xfId="9428" hidden="1"/>
    <cellStyle name="Ergebnis 2 10" xfId="9496" hidden="1"/>
    <cellStyle name="Ergebnis 2 10" xfId="9622" hidden="1"/>
    <cellStyle name="Ergebnis 2 10" xfId="9648" hidden="1"/>
    <cellStyle name="Ergebnis 2 10" xfId="9685" hidden="1"/>
    <cellStyle name="Ergebnis 2 10" xfId="9720" hidden="1"/>
    <cellStyle name="Ergebnis 2 10" xfId="9599" hidden="1"/>
    <cellStyle name="Ergebnis 2 10" xfId="9764" hidden="1"/>
    <cellStyle name="Ergebnis 2 10" xfId="9790" hidden="1"/>
    <cellStyle name="Ergebnis 2 10" xfId="9827" hidden="1"/>
    <cellStyle name="Ergebnis 2 10" xfId="9862" hidden="1"/>
    <cellStyle name="Ergebnis 2 10" xfId="2217" hidden="1"/>
    <cellStyle name="Ergebnis 2 10" xfId="9923" hidden="1"/>
    <cellStyle name="Ergebnis 2 10" xfId="9949" hidden="1"/>
    <cellStyle name="Ergebnis 2 10" xfId="9986" hidden="1"/>
    <cellStyle name="Ergebnis 2 10" xfId="10021" hidden="1"/>
    <cellStyle name="Ergebnis 2 10" xfId="10149" hidden="1"/>
    <cellStyle name="Ergebnis 2 10" xfId="10311" hidden="1"/>
    <cellStyle name="Ergebnis 2 10" xfId="10337" hidden="1"/>
    <cellStyle name="Ergebnis 2 10" xfId="10374" hidden="1"/>
    <cellStyle name="Ergebnis 2 10" xfId="10409" hidden="1"/>
    <cellStyle name="Ergebnis 2 10" xfId="10288" hidden="1"/>
    <cellStyle name="Ergebnis 2 10" xfId="10458" hidden="1"/>
    <cellStyle name="Ergebnis 2 10" xfId="10484" hidden="1"/>
    <cellStyle name="Ergebnis 2 10" xfId="10521" hidden="1"/>
    <cellStyle name="Ergebnis 2 10" xfId="10556" hidden="1"/>
    <cellStyle name="Ergebnis 2 10" xfId="10143" hidden="1"/>
    <cellStyle name="Ergebnis 2 10" xfId="10599" hidden="1"/>
    <cellStyle name="Ergebnis 2 10" xfId="10625" hidden="1"/>
    <cellStyle name="Ergebnis 2 10" xfId="10662" hidden="1"/>
    <cellStyle name="Ergebnis 2 10" xfId="10697" hidden="1"/>
    <cellStyle name="Ergebnis 2 10" xfId="10750" hidden="1"/>
    <cellStyle name="Ergebnis 2 10" xfId="10816" hidden="1"/>
    <cellStyle name="Ergebnis 2 10" xfId="10842" hidden="1"/>
    <cellStyle name="Ergebnis 2 10" xfId="10879" hidden="1"/>
    <cellStyle name="Ergebnis 2 10" xfId="10914" hidden="1"/>
    <cellStyle name="Ergebnis 2 10" xfId="10982" hidden="1"/>
    <cellStyle name="Ergebnis 2 10" xfId="11108" hidden="1"/>
    <cellStyle name="Ergebnis 2 10" xfId="11134" hidden="1"/>
    <cellStyle name="Ergebnis 2 10" xfId="11171" hidden="1"/>
    <cellStyle name="Ergebnis 2 10" xfId="11206" hidden="1"/>
    <cellStyle name="Ergebnis 2 10" xfId="11085" hidden="1"/>
    <cellStyle name="Ergebnis 2 10" xfId="11250" hidden="1"/>
    <cellStyle name="Ergebnis 2 10" xfId="11276" hidden="1"/>
    <cellStyle name="Ergebnis 2 10" xfId="11313" hidden="1"/>
    <cellStyle name="Ergebnis 2 10" xfId="11348" hidden="1"/>
    <cellStyle name="Ergebnis 2 10" xfId="2097" hidden="1"/>
    <cellStyle name="Ergebnis 2 10" xfId="11406" hidden="1"/>
    <cellStyle name="Ergebnis 2 10" xfId="11432" hidden="1"/>
    <cellStyle name="Ergebnis 2 10" xfId="11469" hidden="1"/>
    <cellStyle name="Ergebnis 2 10" xfId="11504" hidden="1"/>
    <cellStyle name="Ergebnis 2 10" xfId="11629" hidden="1"/>
    <cellStyle name="Ergebnis 2 10" xfId="11791" hidden="1"/>
    <cellStyle name="Ergebnis 2 10" xfId="11817" hidden="1"/>
    <cellStyle name="Ergebnis 2 10" xfId="11854" hidden="1"/>
    <cellStyle name="Ergebnis 2 10" xfId="11889" hidden="1"/>
    <cellStyle name="Ergebnis 2 10" xfId="11768" hidden="1"/>
    <cellStyle name="Ergebnis 2 10" xfId="11938" hidden="1"/>
    <cellStyle name="Ergebnis 2 10" xfId="11964" hidden="1"/>
    <cellStyle name="Ergebnis 2 10" xfId="12001" hidden="1"/>
    <cellStyle name="Ergebnis 2 10" xfId="12036" hidden="1"/>
    <cellStyle name="Ergebnis 2 10" xfId="11623" hidden="1"/>
    <cellStyle name="Ergebnis 2 10" xfId="12079" hidden="1"/>
    <cellStyle name="Ergebnis 2 10" xfId="12105" hidden="1"/>
    <cellStyle name="Ergebnis 2 10" xfId="12142" hidden="1"/>
    <cellStyle name="Ergebnis 2 10" xfId="12177" hidden="1"/>
    <cellStyle name="Ergebnis 2 10" xfId="12230" hidden="1"/>
    <cellStyle name="Ergebnis 2 10" xfId="12296" hidden="1"/>
    <cellStyle name="Ergebnis 2 10" xfId="12322" hidden="1"/>
    <cellStyle name="Ergebnis 2 10" xfId="12359" hidden="1"/>
    <cellStyle name="Ergebnis 2 10" xfId="12394" hidden="1"/>
    <cellStyle name="Ergebnis 2 10" xfId="12462" hidden="1"/>
    <cellStyle name="Ergebnis 2 10" xfId="12588" hidden="1"/>
    <cellStyle name="Ergebnis 2 10" xfId="12614" hidden="1"/>
    <cellStyle name="Ergebnis 2 10" xfId="12651" hidden="1"/>
    <cellStyle name="Ergebnis 2 10" xfId="12686" hidden="1"/>
    <cellStyle name="Ergebnis 2 10" xfId="12565" hidden="1"/>
    <cellStyle name="Ergebnis 2 10" xfId="12730" hidden="1"/>
    <cellStyle name="Ergebnis 2 10" xfId="12756" hidden="1"/>
    <cellStyle name="Ergebnis 2 10" xfId="12793" hidden="1"/>
    <cellStyle name="Ergebnis 2 10" xfId="12828" hidden="1"/>
    <cellStyle name="Ergebnis 2 10" xfId="2230" hidden="1"/>
    <cellStyle name="Ergebnis 2 10" xfId="12885" hidden="1"/>
    <cellStyle name="Ergebnis 2 10" xfId="12911" hidden="1"/>
    <cellStyle name="Ergebnis 2 10" xfId="12948" hidden="1"/>
    <cellStyle name="Ergebnis 2 10" xfId="12983" hidden="1"/>
    <cellStyle name="Ergebnis 2 10" xfId="13100" hidden="1"/>
    <cellStyle name="Ergebnis 2 10" xfId="13262" hidden="1"/>
    <cellStyle name="Ergebnis 2 10" xfId="13288" hidden="1"/>
    <cellStyle name="Ergebnis 2 10" xfId="13325" hidden="1"/>
    <cellStyle name="Ergebnis 2 10" xfId="13360" hidden="1"/>
    <cellStyle name="Ergebnis 2 10" xfId="13239" hidden="1"/>
    <cellStyle name="Ergebnis 2 10" xfId="13409" hidden="1"/>
    <cellStyle name="Ergebnis 2 10" xfId="13435" hidden="1"/>
    <cellStyle name="Ergebnis 2 10" xfId="13472" hidden="1"/>
    <cellStyle name="Ergebnis 2 10" xfId="13507" hidden="1"/>
    <cellStyle name="Ergebnis 2 10" xfId="13094" hidden="1"/>
    <cellStyle name="Ergebnis 2 10" xfId="13550" hidden="1"/>
    <cellStyle name="Ergebnis 2 10" xfId="13576" hidden="1"/>
    <cellStyle name="Ergebnis 2 10" xfId="13613" hidden="1"/>
    <cellStyle name="Ergebnis 2 10" xfId="13648" hidden="1"/>
    <cellStyle name="Ergebnis 2 10" xfId="13701" hidden="1"/>
    <cellStyle name="Ergebnis 2 10" xfId="13767" hidden="1"/>
    <cellStyle name="Ergebnis 2 10" xfId="13793" hidden="1"/>
    <cellStyle name="Ergebnis 2 10" xfId="13830" hidden="1"/>
    <cellStyle name="Ergebnis 2 10" xfId="13865" hidden="1"/>
    <cellStyle name="Ergebnis 2 10" xfId="13933" hidden="1"/>
    <cellStyle name="Ergebnis 2 10" xfId="14059" hidden="1"/>
    <cellStyle name="Ergebnis 2 10" xfId="14085" hidden="1"/>
    <cellStyle name="Ergebnis 2 10" xfId="14122" hidden="1"/>
    <cellStyle name="Ergebnis 2 10" xfId="14157" hidden="1"/>
    <cellStyle name="Ergebnis 2 10" xfId="14036" hidden="1"/>
    <cellStyle name="Ergebnis 2 10" xfId="14201" hidden="1"/>
    <cellStyle name="Ergebnis 2 10" xfId="14227" hidden="1"/>
    <cellStyle name="Ergebnis 2 10" xfId="14264" hidden="1"/>
    <cellStyle name="Ergebnis 2 10" xfId="14299" hidden="1"/>
    <cellStyle name="Ergebnis 2 10" xfId="2085" hidden="1"/>
    <cellStyle name="Ergebnis 2 10" xfId="14352" hidden="1"/>
    <cellStyle name="Ergebnis 2 10" xfId="14378" hidden="1"/>
    <cellStyle name="Ergebnis 2 10" xfId="14415" hidden="1"/>
    <cellStyle name="Ergebnis 2 10" xfId="14450" hidden="1"/>
    <cellStyle name="Ergebnis 2 10" xfId="14562" hidden="1"/>
    <cellStyle name="Ergebnis 2 10" xfId="14724" hidden="1"/>
    <cellStyle name="Ergebnis 2 10" xfId="14750" hidden="1"/>
    <cellStyle name="Ergebnis 2 10" xfId="14787" hidden="1"/>
    <cellStyle name="Ergebnis 2 10" xfId="14822" hidden="1"/>
    <cellStyle name="Ergebnis 2 10" xfId="14701" hidden="1"/>
    <cellStyle name="Ergebnis 2 10" xfId="14871" hidden="1"/>
    <cellStyle name="Ergebnis 2 10" xfId="14897" hidden="1"/>
    <cellStyle name="Ergebnis 2 10" xfId="14934" hidden="1"/>
    <cellStyle name="Ergebnis 2 10" xfId="14969" hidden="1"/>
    <cellStyle name="Ergebnis 2 10" xfId="14556" hidden="1"/>
    <cellStyle name="Ergebnis 2 10" xfId="15012" hidden="1"/>
    <cellStyle name="Ergebnis 2 10" xfId="15038" hidden="1"/>
    <cellStyle name="Ergebnis 2 10" xfId="15075" hidden="1"/>
    <cellStyle name="Ergebnis 2 10" xfId="15110" hidden="1"/>
    <cellStyle name="Ergebnis 2 10" xfId="15163" hidden="1"/>
    <cellStyle name="Ergebnis 2 10" xfId="15229" hidden="1"/>
    <cellStyle name="Ergebnis 2 10" xfId="15255" hidden="1"/>
    <cellStyle name="Ergebnis 2 10" xfId="15292" hidden="1"/>
    <cellStyle name="Ergebnis 2 10" xfId="15327" hidden="1"/>
    <cellStyle name="Ergebnis 2 10" xfId="15395" hidden="1"/>
    <cellStyle name="Ergebnis 2 10" xfId="15521" hidden="1"/>
    <cellStyle name="Ergebnis 2 10" xfId="15547" hidden="1"/>
    <cellStyle name="Ergebnis 2 10" xfId="15584" hidden="1"/>
    <cellStyle name="Ergebnis 2 10" xfId="15619" hidden="1"/>
    <cellStyle name="Ergebnis 2 10" xfId="15498" hidden="1"/>
    <cellStyle name="Ergebnis 2 10" xfId="15663" hidden="1"/>
    <cellStyle name="Ergebnis 2 10" xfId="15689" hidden="1"/>
    <cellStyle name="Ergebnis 2 10" xfId="15726" hidden="1"/>
    <cellStyle name="Ergebnis 2 10" xfId="15761" hidden="1"/>
    <cellStyle name="Ergebnis 2 10" xfId="2241" hidden="1"/>
    <cellStyle name="Ergebnis 2 10" xfId="15814" hidden="1"/>
    <cellStyle name="Ergebnis 2 10" xfId="15840" hidden="1"/>
    <cellStyle name="Ergebnis 2 10" xfId="15877" hidden="1"/>
    <cellStyle name="Ergebnis 2 10" xfId="15912" hidden="1"/>
    <cellStyle name="Ergebnis 2 10" xfId="16018" hidden="1"/>
    <cellStyle name="Ergebnis 2 10" xfId="16180" hidden="1"/>
    <cellStyle name="Ergebnis 2 10" xfId="16206" hidden="1"/>
    <cellStyle name="Ergebnis 2 10" xfId="16243" hidden="1"/>
    <cellStyle name="Ergebnis 2 10" xfId="16278" hidden="1"/>
    <cellStyle name="Ergebnis 2 10" xfId="16157" hidden="1"/>
    <cellStyle name="Ergebnis 2 10" xfId="16327" hidden="1"/>
    <cellStyle name="Ergebnis 2 10" xfId="16353" hidden="1"/>
    <cellStyle name="Ergebnis 2 10" xfId="16390" hidden="1"/>
    <cellStyle name="Ergebnis 2 10" xfId="16425" hidden="1"/>
    <cellStyle name="Ergebnis 2 10" xfId="16012" hidden="1"/>
    <cellStyle name="Ergebnis 2 10" xfId="16468" hidden="1"/>
    <cellStyle name="Ergebnis 2 10" xfId="16494" hidden="1"/>
    <cellStyle name="Ergebnis 2 10" xfId="16531" hidden="1"/>
    <cellStyle name="Ergebnis 2 10" xfId="16566" hidden="1"/>
    <cellStyle name="Ergebnis 2 10" xfId="16619" hidden="1"/>
    <cellStyle name="Ergebnis 2 10" xfId="16685" hidden="1"/>
    <cellStyle name="Ergebnis 2 10" xfId="16711" hidden="1"/>
    <cellStyle name="Ergebnis 2 10" xfId="16748" hidden="1"/>
    <cellStyle name="Ergebnis 2 10" xfId="16783" hidden="1"/>
    <cellStyle name="Ergebnis 2 10" xfId="16851" hidden="1"/>
    <cellStyle name="Ergebnis 2 10" xfId="16977" hidden="1"/>
    <cellStyle name="Ergebnis 2 10" xfId="17003" hidden="1"/>
    <cellStyle name="Ergebnis 2 10" xfId="17040" hidden="1"/>
    <cellStyle name="Ergebnis 2 10" xfId="17075" hidden="1"/>
    <cellStyle name="Ergebnis 2 10" xfId="16954" hidden="1"/>
    <cellStyle name="Ergebnis 2 10" xfId="17119" hidden="1"/>
    <cellStyle name="Ergebnis 2 10" xfId="17145" hidden="1"/>
    <cellStyle name="Ergebnis 2 10" xfId="17182" hidden="1"/>
    <cellStyle name="Ergebnis 2 10" xfId="17217" hidden="1"/>
    <cellStyle name="Ergebnis 2 10" xfId="2066" hidden="1"/>
    <cellStyle name="Ergebnis 2 10" xfId="17259" hidden="1"/>
    <cellStyle name="Ergebnis 2 10" xfId="17285" hidden="1"/>
    <cellStyle name="Ergebnis 2 10" xfId="17322" hidden="1"/>
    <cellStyle name="Ergebnis 2 10" xfId="17357" hidden="1"/>
    <cellStyle name="Ergebnis 2 10" xfId="17460" hidden="1"/>
    <cellStyle name="Ergebnis 2 10" xfId="17622" hidden="1"/>
    <cellStyle name="Ergebnis 2 10" xfId="17648" hidden="1"/>
    <cellStyle name="Ergebnis 2 10" xfId="17685" hidden="1"/>
    <cellStyle name="Ergebnis 2 10" xfId="17720" hidden="1"/>
    <cellStyle name="Ergebnis 2 10" xfId="17599" hidden="1"/>
    <cellStyle name="Ergebnis 2 10" xfId="17769" hidden="1"/>
    <cellStyle name="Ergebnis 2 10" xfId="17795" hidden="1"/>
    <cellStyle name="Ergebnis 2 10" xfId="17832" hidden="1"/>
    <cellStyle name="Ergebnis 2 10" xfId="17867" hidden="1"/>
    <cellStyle name="Ergebnis 2 10" xfId="17454" hidden="1"/>
    <cellStyle name="Ergebnis 2 10" xfId="17910" hidden="1"/>
    <cellStyle name="Ergebnis 2 10" xfId="17936" hidden="1"/>
    <cellStyle name="Ergebnis 2 10" xfId="17973" hidden="1"/>
    <cellStyle name="Ergebnis 2 10" xfId="18008" hidden="1"/>
    <cellStyle name="Ergebnis 2 10" xfId="18061" hidden="1"/>
    <cellStyle name="Ergebnis 2 10" xfId="18127" hidden="1"/>
    <cellStyle name="Ergebnis 2 10" xfId="18153" hidden="1"/>
    <cellStyle name="Ergebnis 2 10" xfId="18190" hidden="1"/>
    <cellStyle name="Ergebnis 2 10" xfId="18225" hidden="1"/>
    <cellStyle name="Ergebnis 2 10" xfId="18293" hidden="1"/>
    <cellStyle name="Ergebnis 2 10" xfId="18419" hidden="1"/>
    <cellStyle name="Ergebnis 2 10" xfId="18445" hidden="1"/>
    <cellStyle name="Ergebnis 2 10" xfId="18482" hidden="1"/>
    <cellStyle name="Ergebnis 2 10" xfId="18517" hidden="1"/>
    <cellStyle name="Ergebnis 2 10" xfId="18396" hidden="1"/>
    <cellStyle name="Ergebnis 2 10" xfId="18561" hidden="1"/>
    <cellStyle name="Ergebnis 2 10" xfId="18587" hidden="1"/>
    <cellStyle name="Ergebnis 2 10" xfId="18624" hidden="1"/>
    <cellStyle name="Ergebnis 2 10" xfId="18659" hidden="1"/>
    <cellStyle name="Ergebnis 2 10" xfId="18934" hidden="1"/>
    <cellStyle name="Ergebnis 2 10" xfId="19059" hidden="1"/>
    <cellStyle name="Ergebnis 2 10" xfId="19085" hidden="1"/>
    <cellStyle name="Ergebnis 2 10" xfId="19122" hidden="1"/>
    <cellStyle name="Ergebnis 2 10" xfId="19157" hidden="1"/>
    <cellStyle name="Ergebnis 2 10" xfId="19267" hidden="1"/>
    <cellStyle name="Ergebnis 2 10" xfId="19429" hidden="1"/>
    <cellStyle name="Ergebnis 2 10" xfId="19455" hidden="1"/>
    <cellStyle name="Ergebnis 2 10" xfId="19492" hidden="1"/>
    <cellStyle name="Ergebnis 2 10" xfId="19527" hidden="1"/>
    <cellStyle name="Ergebnis 2 10" xfId="19406" hidden="1"/>
    <cellStyle name="Ergebnis 2 10" xfId="19576" hidden="1"/>
    <cellStyle name="Ergebnis 2 10" xfId="19602" hidden="1"/>
    <cellStyle name="Ergebnis 2 10" xfId="19639" hidden="1"/>
    <cellStyle name="Ergebnis 2 10" xfId="19674" hidden="1"/>
    <cellStyle name="Ergebnis 2 10" xfId="19261" hidden="1"/>
    <cellStyle name="Ergebnis 2 10" xfId="19717" hidden="1"/>
    <cellStyle name="Ergebnis 2 10" xfId="19743" hidden="1"/>
    <cellStyle name="Ergebnis 2 10" xfId="19780" hidden="1"/>
    <cellStyle name="Ergebnis 2 10" xfId="19815" hidden="1"/>
    <cellStyle name="Ergebnis 2 10" xfId="19868" hidden="1"/>
    <cellStyle name="Ergebnis 2 10" xfId="19934" hidden="1"/>
    <cellStyle name="Ergebnis 2 10" xfId="19960" hidden="1"/>
    <cellStyle name="Ergebnis 2 10" xfId="19997" hidden="1"/>
    <cellStyle name="Ergebnis 2 10" xfId="20032" hidden="1"/>
    <cellStyle name="Ergebnis 2 10" xfId="20100" hidden="1"/>
    <cellStyle name="Ergebnis 2 10" xfId="20226" hidden="1"/>
    <cellStyle name="Ergebnis 2 10" xfId="20252" hidden="1"/>
    <cellStyle name="Ergebnis 2 10" xfId="20289" hidden="1"/>
    <cellStyle name="Ergebnis 2 10" xfId="20324" hidden="1"/>
    <cellStyle name="Ergebnis 2 10" xfId="20203" hidden="1"/>
    <cellStyle name="Ergebnis 2 10" xfId="20368" hidden="1"/>
    <cellStyle name="Ergebnis 2 10" xfId="20394" hidden="1"/>
    <cellStyle name="Ergebnis 2 10" xfId="20431" hidden="1"/>
    <cellStyle name="Ergebnis 2 10" xfId="20466" hidden="1"/>
    <cellStyle name="Ergebnis 2 10" xfId="20519" hidden="1"/>
    <cellStyle name="Ergebnis 2 10" xfId="20585" hidden="1"/>
    <cellStyle name="Ergebnis 2 10" xfId="20611" hidden="1"/>
    <cellStyle name="Ergebnis 2 10" xfId="20648" hidden="1"/>
    <cellStyle name="Ergebnis 2 10" xfId="20683" hidden="1"/>
    <cellStyle name="Ergebnis 2 10" xfId="20770" hidden="1"/>
    <cellStyle name="Ergebnis 2 10" xfId="20976" hidden="1"/>
    <cellStyle name="Ergebnis 2 10" xfId="21002" hidden="1"/>
    <cellStyle name="Ergebnis 2 10" xfId="21039" hidden="1"/>
    <cellStyle name="Ergebnis 2 10" xfId="21074" hidden="1"/>
    <cellStyle name="Ergebnis 2 10" xfId="21159" hidden="1"/>
    <cellStyle name="Ergebnis 2 10" xfId="21285" hidden="1"/>
    <cellStyle name="Ergebnis 2 10" xfId="21311" hidden="1"/>
    <cellStyle name="Ergebnis 2 10" xfId="21348" hidden="1"/>
    <cellStyle name="Ergebnis 2 10" xfId="21383" hidden="1"/>
    <cellStyle name="Ergebnis 2 10" xfId="21262" hidden="1"/>
    <cellStyle name="Ergebnis 2 10" xfId="21429" hidden="1"/>
    <cellStyle name="Ergebnis 2 10" xfId="21455" hidden="1"/>
    <cellStyle name="Ergebnis 2 10" xfId="21492" hidden="1"/>
    <cellStyle name="Ergebnis 2 10" xfId="21527" hidden="1"/>
    <cellStyle name="Ergebnis 2 10" xfId="20864" hidden="1"/>
    <cellStyle name="Ergebnis 2 10" xfId="21586" hidden="1"/>
    <cellStyle name="Ergebnis 2 10" xfId="21612" hidden="1"/>
    <cellStyle name="Ergebnis 2 10" xfId="21649" hidden="1"/>
    <cellStyle name="Ergebnis 2 10" xfId="21684" hidden="1"/>
    <cellStyle name="Ergebnis 2 10" xfId="21793" hidden="1"/>
    <cellStyle name="Ergebnis 2 10" xfId="21956" hidden="1"/>
    <cellStyle name="Ergebnis 2 10" xfId="21982" hidden="1"/>
    <cellStyle name="Ergebnis 2 10" xfId="22019" hidden="1"/>
    <cellStyle name="Ergebnis 2 10" xfId="22054" hidden="1"/>
    <cellStyle name="Ergebnis 2 10" xfId="21933" hidden="1"/>
    <cellStyle name="Ergebnis 2 10" xfId="22105" hidden="1"/>
    <cellStyle name="Ergebnis 2 10" xfId="22131" hidden="1"/>
    <cellStyle name="Ergebnis 2 10" xfId="22168" hidden="1"/>
    <cellStyle name="Ergebnis 2 10" xfId="22203" hidden="1"/>
    <cellStyle name="Ergebnis 2 10" xfId="21787" hidden="1"/>
    <cellStyle name="Ergebnis 2 10" xfId="22248" hidden="1"/>
    <cellStyle name="Ergebnis 2 10" xfId="22274" hidden="1"/>
    <cellStyle name="Ergebnis 2 10" xfId="22311" hidden="1"/>
    <cellStyle name="Ergebnis 2 10" xfId="22346" hidden="1"/>
    <cellStyle name="Ergebnis 2 10" xfId="22401" hidden="1"/>
    <cellStyle name="Ergebnis 2 10" xfId="22467" hidden="1"/>
    <cellStyle name="Ergebnis 2 10" xfId="22493" hidden="1"/>
    <cellStyle name="Ergebnis 2 10" xfId="22530" hidden="1"/>
    <cellStyle name="Ergebnis 2 10" xfId="22565" hidden="1"/>
    <cellStyle name="Ergebnis 2 10" xfId="22633" hidden="1"/>
    <cellStyle name="Ergebnis 2 10" xfId="22759" hidden="1"/>
    <cellStyle name="Ergebnis 2 10" xfId="22785" hidden="1"/>
    <cellStyle name="Ergebnis 2 10" xfId="22822" hidden="1"/>
    <cellStyle name="Ergebnis 2 10" xfId="22857" hidden="1"/>
    <cellStyle name="Ergebnis 2 10" xfId="22736" hidden="1"/>
    <cellStyle name="Ergebnis 2 10" xfId="22901" hidden="1"/>
    <cellStyle name="Ergebnis 2 10" xfId="22927" hidden="1"/>
    <cellStyle name="Ergebnis 2 10" xfId="22964" hidden="1"/>
    <cellStyle name="Ergebnis 2 10" xfId="22999" hidden="1"/>
    <cellStyle name="Ergebnis 2 10" xfId="20769" hidden="1"/>
    <cellStyle name="Ergebnis 2 10" xfId="23041" hidden="1"/>
    <cellStyle name="Ergebnis 2 10" xfId="23067" hidden="1"/>
    <cellStyle name="Ergebnis 2 10" xfId="23104" hidden="1"/>
    <cellStyle name="Ergebnis 2 10" xfId="23139" hidden="1"/>
    <cellStyle name="Ergebnis 2 10" xfId="23246" hidden="1"/>
    <cellStyle name="Ergebnis 2 10" xfId="23408" hidden="1"/>
    <cellStyle name="Ergebnis 2 10" xfId="23434" hidden="1"/>
    <cellStyle name="Ergebnis 2 10" xfId="23471" hidden="1"/>
    <cellStyle name="Ergebnis 2 10" xfId="23506" hidden="1"/>
    <cellStyle name="Ergebnis 2 10" xfId="23385" hidden="1"/>
    <cellStyle name="Ergebnis 2 10" xfId="23557" hidden="1"/>
    <cellStyle name="Ergebnis 2 10" xfId="23583" hidden="1"/>
    <cellStyle name="Ergebnis 2 10" xfId="23620" hidden="1"/>
    <cellStyle name="Ergebnis 2 10" xfId="23655" hidden="1"/>
    <cellStyle name="Ergebnis 2 10" xfId="23240" hidden="1"/>
    <cellStyle name="Ergebnis 2 10" xfId="23700" hidden="1"/>
    <cellStyle name="Ergebnis 2 10" xfId="23726" hidden="1"/>
    <cellStyle name="Ergebnis 2 10" xfId="23763" hidden="1"/>
    <cellStyle name="Ergebnis 2 10" xfId="23798" hidden="1"/>
    <cellStyle name="Ergebnis 2 10" xfId="23852" hidden="1"/>
    <cellStyle name="Ergebnis 2 10" xfId="23918" hidden="1"/>
    <cellStyle name="Ergebnis 2 10" xfId="23944" hidden="1"/>
    <cellStyle name="Ergebnis 2 10" xfId="23981" hidden="1"/>
    <cellStyle name="Ergebnis 2 10" xfId="24016" hidden="1"/>
    <cellStyle name="Ergebnis 2 10" xfId="24084" hidden="1"/>
    <cellStyle name="Ergebnis 2 10" xfId="24210" hidden="1"/>
    <cellStyle name="Ergebnis 2 10" xfId="24236" hidden="1"/>
    <cellStyle name="Ergebnis 2 10" xfId="24273" hidden="1"/>
    <cellStyle name="Ergebnis 2 10" xfId="24308" hidden="1"/>
    <cellStyle name="Ergebnis 2 10" xfId="24187" hidden="1"/>
    <cellStyle name="Ergebnis 2 10" xfId="24352" hidden="1"/>
    <cellStyle name="Ergebnis 2 10" xfId="24378" hidden="1"/>
    <cellStyle name="Ergebnis 2 10" xfId="24415" hidden="1"/>
    <cellStyle name="Ergebnis 2 10" xfId="24450" hidden="1"/>
    <cellStyle name="Ergebnis 2 10" xfId="20833" hidden="1"/>
    <cellStyle name="Ergebnis 2 10" xfId="24492" hidden="1"/>
    <cellStyle name="Ergebnis 2 10" xfId="24518" hidden="1"/>
    <cellStyle name="Ergebnis 2 10" xfId="24555" hidden="1"/>
    <cellStyle name="Ergebnis 2 10" xfId="24590" hidden="1"/>
    <cellStyle name="Ergebnis 2 10" xfId="24693" hidden="1"/>
    <cellStyle name="Ergebnis 2 10" xfId="24855" hidden="1"/>
    <cellStyle name="Ergebnis 2 10" xfId="24881" hidden="1"/>
    <cellStyle name="Ergebnis 2 10" xfId="24918" hidden="1"/>
    <cellStyle name="Ergebnis 2 10" xfId="24953" hidden="1"/>
    <cellStyle name="Ergebnis 2 10" xfId="24832" hidden="1"/>
    <cellStyle name="Ergebnis 2 10" xfId="25002" hidden="1"/>
    <cellStyle name="Ergebnis 2 10" xfId="25028" hidden="1"/>
    <cellStyle name="Ergebnis 2 10" xfId="25065" hidden="1"/>
    <cellStyle name="Ergebnis 2 10" xfId="25100" hidden="1"/>
    <cellStyle name="Ergebnis 2 10" xfId="24687" hidden="1"/>
    <cellStyle name="Ergebnis 2 10" xfId="25143" hidden="1"/>
    <cellStyle name="Ergebnis 2 10" xfId="25169" hidden="1"/>
    <cellStyle name="Ergebnis 2 10" xfId="25206" hidden="1"/>
    <cellStyle name="Ergebnis 2 10" xfId="25241" hidden="1"/>
    <cellStyle name="Ergebnis 2 10" xfId="25294" hidden="1"/>
    <cellStyle name="Ergebnis 2 10" xfId="25360" hidden="1"/>
    <cellStyle name="Ergebnis 2 10" xfId="25386" hidden="1"/>
    <cellStyle name="Ergebnis 2 10" xfId="25423" hidden="1"/>
    <cellStyle name="Ergebnis 2 10" xfId="25458" hidden="1"/>
    <cellStyle name="Ergebnis 2 10" xfId="25526" hidden="1"/>
    <cellStyle name="Ergebnis 2 10" xfId="25652" hidden="1"/>
    <cellStyle name="Ergebnis 2 10" xfId="25678" hidden="1"/>
    <cellStyle name="Ergebnis 2 10" xfId="25715" hidden="1"/>
    <cellStyle name="Ergebnis 2 10" xfId="25750" hidden="1"/>
    <cellStyle name="Ergebnis 2 10" xfId="25629" hidden="1"/>
    <cellStyle name="Ergebnis 2 10" xfId="25794" hidden="1"/>
    <cellStyle name="Ergebnis 2 10" xfId="25820" hidden="1"/>
    <cellStyle name="Ergebnis 2 10" xfId="25857" hidden="1"/>
    <cellStyle name="Ergebnis 2 10" xfId="25892" hidden="1"/>
    <cellStyle name="Ergebnis 2 10" xfId="25947" hidden="1"/>
    <cellStyle name="Ergebnis 2 10" xfId="26087" hidden="1"/>
    <cellStyle name="Ergebnis 2 10" xfId="26113" hidden="1"/>
    <cellStyle name="Ergebnis 2 10" xfId="26150" hidden="1"/>
    <cellStyle name="Ergebnis 2 10" xfId="26185" hidden="1"/>
    <cellStyle name="Ergebnis 2 10" xfId="26289" hidden="1"/>
    <cellStyle name="Ergebnis 2 10" xfId="26451" hidden="1"/>
    <cellStyle name="Ergebnis 2 10" xfId="26477" hidden="1"/>
    <cellStyle name="Ergebnis 2 10" xfId="26514" hidden="1"/>
    <cellStyle name="Ergebnis 2 10" xfId="26549" hidden="1"/>
    <cellStyle name="Ergebnis 2 10" xfId="26428" hidden="1"/>
    <cellStyle name="Ergebnis 2 10" xfId="26598" hidden="1"/>
    <cellStyle name="Ergebnis 2 10" xfId="26624" hidden="1"/>
    <cellStyle name="Ergebnis 2 10" xfId="26661" hidden="1"/>
    <cellStyle name="Ergebnis 2 10" xfId="26696" hidden="1"/>
    <cellStyle name="Ergebnis 2 10" xfId="26283" hidden="1"/>
    <cellStyle name="Ergebnis 2 10" xfId="26739" hidden="1"/>
    <cellStyle name="Ergebnis 2 10" xfId="26765" hidden="1"/>
    <cellStyle name="Ergebnis 2 10" xfId="26802" hidden="1"/>
    <cellStyle name="Ergebnis 2 10" xfId="26837" hidden="1"/>
    <cellStyle name="Ergebnis 2 10" xfId="26890" hidden="1"/>
    <cellStyle name="Ergebnis 2 10" xfId="26956" hidden="1"/>
    <cellStyle name="Ergebnis 2 10" xfId="26982" hidden="1"/>
    <cellStyle name="Ergebnis 2 10" xfId="27019" hidden="1"/>
    <cellStyle name="Ergebnis 2 10" xfId="27054" hidden="1"/>
    <cellStyle name="Ergebnis 2 10" xfId="27122" hidden="1"/>
    <cellStyle name="Ergebnis 2 10" xfId="27248" hidden="1"/>
    <cellStyle name="Ergebnis 2 10" xfId="27274" hidden="1"/>
    <cellStyle name="Ergebnis 2 10" xfId="27311" hidden="1"/>
    <cellStyle name="Ergebnis 2 10" xfId="27346" hidden="1"/>
    <cellStyle name="Ergebnis 2 10" xfId="27225" hidden="1"/>
    <cellStyle name="Ergebnis 2 10" xfId="27390" hidden="1"/>
    <cellStyle name="Ergebnis 2 10" xfId="27416" hidden="1"/>
    <cellStyle name="Ergebnis 2 10" xfId="27453" hidden="1"/>
    <cellStyle name="Ergebnis 2 10" xfId="27488" hidden="1"/>
    <cellStyle name="Ergebnis 2 10" xfId="26007" hidden="1"/>
    <cellStyle name="Ergebnis 2 10" xfId="27530" hidden="1"/>
    <cellStyle name="Ergebnis 2 10" xfId="27556" hidden="1"/>
    <cellStyle name="Ergebnis 2 10" xfId="27593" hidden="1"/>
    <cellStyle name="Ergebnis 2 10" xfId="27628" hidden="1"/>
    <cellStyle name="Ergebnis 2 10" xfId="27731" hidden="1"/>
    <cellStyle name="Ergebnis 2 10" xfId="27893" hidden="1"/>
    <cellStyle name="Ergebnis 2 10" xfId="27919" hidden="1"/>
    <cellStyle name="Ergebnis 2 10" xfId="27956" hidden="1"/>
    <cellStyle name="Ergebnis 2 10" xfId="27991" hidden="1"/>
    <cellStyle name="Ergebnis 2 10" xfId="27870" hidden="1"/>
    <cellStyle name="Ergebnis 2 10" xfId="28040" hidden="1"/>
    <cellStyle name="Ergebnis 2 10" xfId="28066" hidden="1"/>
    <cellStyle name="Ergebnis 2 10" xfId="28103" hidden="1"/>
    <cellStyle name="Ergebnis 2 10" xfId="28138" hidden="1"/>
    <cellStyle name="Ergebnis 2 10" xfId="27725" hidden="1"/>
    <cellStyle name="Ergebnis 2 10" xfId="28181" hidden="1"/>
    <cellStyle name="Ergebnis 2 10" xfId="28207" hidden="1"/>
    <cellStyle name="Ergebnis 2 10" xfId="28244" hidden="1"/>
    <cellStyle name="Ergebnis 2 10" xfId="28279" hidden="1"/>
    <cellStyle name="Ergebnis 2 10" xfId="28332" hidden="1"/>
    <cellStyle name="Ergebnis 2 10" xfId="28398" hidden="1"/>
    <cellStyle name="Ergebnis 2 10" xfId="28424" hidden="1"/>
    <cellStyle name="Ergebnis 2 10" xfId="28461" hidden="1"/>
    <cellStyle name="Ergebnis 2 10" xfId="28496" hidden="1"/>
    <cellStyle name="Ergebnis 2 10" xfId="28564" hidden="1"/>
    <cellStyle name="Ergebnis 2 10" xfId="28690" hidden="1"/>
    <cellStyle name="Ergebnis 2 10" xfId="28716" hidden="1"/>
    <cellStyle name="Ergebnis 2 10" xfId="28753" hidden="1"/>
    <cellStyle name="Ergebnis 2 10" xfId="28788" hidden="1"/>
    <cellStyle name="Ergebnis 2 10" xfId="28667" hidden="1"/>
    <cellStyle name="Ergebnis 2 10" xfId="28832" hidden="1"/>
    <cellStyle name="Ergebnis 2 10" xfId="28858" hidden="1"/>
    <cellStyle name="Ergebnis 2 10" xfId="28895" hidden="1"/>
    <cellStyle name="Ergebnis 2 10" xfId="28930" hidden="1"/>
    <cellStyle name="Ergebnis 2 10" xfId="28984" hidden="1"/>
    <cellStyle name="Ergebnis 2 10" xfId="29050" hidden="1"/>
    <cellStyle name="Ergebnis 2 10" xfId="29076" hidden="1"/>
    <cellStyle name="Ergebnis 2 10" xfId="29113" hidden="1"/>
    <cellStyle name="Ergebnis 2 10" xfId="29148" hidden="1"/>
    <cellStyle name="Ergebnis 2 10" xfId="29251" hidden="1"/>
    <cellStyle name="Ergebnis 2 10" xfId="29413" hidden="1"/>
    <cellStyle name="Ergebnis 2 10" xfId="29439" hidden="1"/>
    <cellStyle name="Ergebnis 2 10" xfId="29476" hidden="1"/>
    <cellStyle name="Ergebnis 2 10" xfId="29511" hidden="1"/>
    <cellStyle name="Ergebnis 2 10" xfId="29390" hidden="1"/>
    <cellStyle name="Ergebnis 2 10" xfId="29560" hidden="1"/>
    <cellStyle name="Ergebnis 2 10" xfId="29586" hidden="1"/>
    <cellStyle name="Ergebnis 2 10" xfId="29623" hidden="1"/>
    <cellStyle name="Ergebnis 2 10" xfId="29658" hidden="1"/>
    <cellStyle name="Ergebnis 2 10" xfId="29245" hidden="1"/>
    <cellStyle name="Ergebnis 2 10" xfId="29701" hidden="1"/>
    <cellStyle name="Ergebnis 2 10" xfId="29727" hidden="1"/>
    <cellStyle name="Ergebnis 2 10" xfId="29764" hidden="1"/>
    <cellStyle name="Ergebnis 2 10" xfId="29799" hidden="1"/>
    <cellStyle name="Ergebnis 2 10" xfId="29852" hidden="1"/>
    <cellStyle name="Ergebnis 2 10" xfId="29918" hidden="1"/>
    <cellStyle name="Ergebnis 2 10" xfId="29944" hidden="1"/>
    <cellStyle name="Ergebnis 2 10" xfId="29981" hidden="1"/>
    <cellStyle name="Ergebnis 2 10" xfId="30016" hidden="1"/>
    <cellStyle name="Ergebnis 2 10" xfId="30084" hidden="1"/>
    <cellStyle name="Ergebnis 2 10" xfId="30210" hidden="1"/>
    <cellStyle name="Ergebnis 2 10" xfId="30236" hidden="1"/>
    <cellStyle name="Ergebnis 2 10" xfId="30273" hidden="1"/>
    <cellStyle name="Ergebnis 2 10" xfId="30308" hidden="1"/>
    <cellStyle name="Ergebnis 2 10" xfId="30187" hidden="1"/>
    <cellStyle name="Ergebnis 2 10" xfId="30352" hidden="1"/>
    <cellStyle name="Ergebnis 2 10" xfId="30378" hidden="1"/>
    <cellStyle name="Ergebnis 2 10" xfId="30415" hidden="1"/>
    <cellStyle name="Ergebnis 2 10" xfId="30450" hidden="1"/>
    <cellStyle name="Ergebnis 2 10" xfId="30503" hidden="1"/>
    <cellStyle name="Ergebnis 2 10" xfId="30569" hidden="1"/>
    <cellStyle name="Ergebnis 2 10" xfId="30595" hidden="1"/>
    <cellStyle name="Ergebnis 2 10" xfId="30632" hidden="1"/>
    <cellStyle name="Ergebnis 2 10" xfId="30667" hidden="1"/>
    <cellStyle name="Ergebnis 2 10" xfId="30754" hidden="1"/>
    <cellStyle name="Ergebnis 2 10" xfId="30960" hidden="1"/>
    <cellStyle name="Ergebnis 2 10" xfId="30986" hidden="1"/>
    <cellStyle name="Ergebnis 2 10" xfId="31023" hidden="1"/>
    <cellStyle name="Ergebnis 2 10" xfId="31058" hidden="1"/>
    <cellStyle name="Ergebnis 2 10" xfId="31143" hidden="1"/>
    <cellStyle name="Ergebnis 2 10" xfId="31269" hidden="1"/>
    <cellStyle name="Ergebnis 2 10" xfId="31295" hidden="1"/>
    <cellStyle name="Ergebnis 2 10" xfId="31332" hidden="1"/>
    <cellStyle name="Ergebnis 2 10" xfId="31367" hidden="1"/>
    <cellStyle name="Ergebnis 2 10" xfId="31246" hidden="1"/>
    <cellStyle name="Ergebnis 2 10" xfId="31413" hidden="1"/>
    <cellStyle name="Ergebnis 2 10" xfId="31439" hidden="1"/>
    <cellStyle name="Ergebnis 2 10" xfId="31476" hidden="1"/>
    <cellStyle name="Ergebnis 2 10" xfId="31511" hidden="1"/>
    <cellStyle name="Ergebnis 2 10" xfId="30848" hidden="1"/>
    <cellStyle name="Ergebnis 2 10" xfId="31570" hidden="1"/>
    <cellStyle name="Ergebnis 2 10" xfId="31596" hidden="1"/>
    <cellStyle name="Ergebnis 2 10" xfId="31633" hidden="1"/>
    <cellStyle name="Ergebnis 2 10" xfId="31668" hidden="1"/>
    <cellStyle name="Ergebnis 2 10" xfId="31777" hidden="1"/>
    <cellStyle name="Ergebnis 2 10" xfId="31940" hidden="1"/>
    <cellStyle name="Ergebnis 2 10" xfId="31966" hidden="1"/>
    <cellStyle name="Ergebnis 2 10" xfId="32003" hidden="1"/>
    <cellStyle name="Ergebnis 2 10" xfId="32038" hidden="1"/>
    <cellStyle name="Ergebnis 2 10" xfId="31917" hidden="1"/>
    <cellStyle name="Ergebnis 2 10" xfId="32089" hidden="1"/>
    <cellStyle name="Ergebnis 2 10" xfId="32115" hidden="1"/>
    <cellStyle name="Ergebnis 2 10" xfId="32152" hidden="1"/>
    <cellStyle name="Ergebnis 2 10" xfId="32187" hidden="1"/>
    <cellStyle name="Ergebnis 2 10" xfId="31771" hidden="1"/>
    <cellStyle name="Ergebnis 2 10" xfId="32232" hidden="1"/>
    <cellStyle name="Ergebnis 2 10" xfId="32258" hidden="1"/>
    <cellStyle name="Ergebnis 2 10" xfId="32295" hidden="1"/>
    <cellStyle name="Ergebnis 2 10" xfId="32330" hidden="1"/>
    <cellStyle name="Ergebnis 2 10" xfId="32385" hidden="1"/>
    <cellStyle name="Ergebnis 2 10" xfId="32451" hidden="1"/>
    <cellStyle name="Ergebnis 2 10" xfId="32477" hidden="1"/>
    <cellStyle name="Ergebnis 2 10" xfId="32514" hidden="1"/>
    <cellStyle name="Ergebnis 2 10" xfId="32549" hidden="1"/>
    <cellStyle name="Ergebnis 2 10" xfId="32617" hidden="1"/>
    <cellStyle name="Ergebnis 2 10" xfId="32743" hidden="1"/>
    <cellStyle name="Ergebnis 2 10" xfId="32769" hidden="1"/>
    <cellStyle name="Ergebnis 2 10" xfId="32806" hidden="1"/>
    <cellStyle name="Ergebnis 2 10" xfId="32841" hidden="1"/>
    <cellStyle name="Ergebnis 2 10" xfId="32720" hidden="1"/>
    <cellStyle name="Ergebnis 2 10" xfId="32885" hidden="1"/>
    <cellStyle name="Ergebnis 2 10" xfId="32911" hidden="1"/>
    <cellStyle name="Ergebnis 2 10" xfId="32948" hidden="1"/>
    <cellStyle name="Ergebnis 2 10" xfId="32983" hidden="1"/>
    <cellStyle name="Ergebnis 2 10" xfId="30753" hidden="1"/>
    <cellStyle name="Ergebnis 2 10" xfId="33025" hidden="1"/>
    <cellStyle name="Ergebnis 2 10" xfId="33051" hidden="1"/>
    <cellStyle name="Ergebnis 2 10" xfId="33088" hidden="1"/>
    <cellStyle name="Ergebnis 2 10" xfId="33123" hidden="1"/>
    <cellStyle name="Ergebnis 2 10" xfId="33229" hidden="1"/>
    <cellStyle name="Ergebnis 2 10" xfId="33391" hidden="1"/>
    <cellStyle name="Ergebnis 2 10" xfId="33417" hidden="1"/>
    <cellStyle name="Ergebnis 2 10" xfId="33454" hidden="1"/>
    <cellStyle name="Ergebnis 2 10" xfId="33489" hidden="1"/>
    <cellStyle name="Ergebnis 2 10" xfId="33368" hidden="1"/>
    <cellStyle name="Ergebnis 2 10" xfId="33540" hidden="1"/>
    <cellStyle name="Ergebnis 2 10" xfId="33566" hidden="1"/>
    <cellStyle name="Ergebnis 2 10" xfId="33603" hidden="1"/>
    <cellStyle name="Ergebnis 2 10" xfId="33638" hidden="1"/>
    <cellStyle name="Ergebnis 2 10" xfId="33223" hidden="1"/>
    <cellStyle name="Ergebnis 2 10" xfId="33683" hidden="1"/>
    <cellStyle name="Ergebnis 2 10" xfId="33709" hidden="1"/>
    <cellStyle name="Ergebnis 2 10" xfId="33746" hidden="1"/>
    <cellStyle name="Ergebnis 2 10" xfId="33781" hidden="1"/>
    <cellStyle name="Ergebnis 2 10" xfId="33835" hidden="1"/>
    <cellStyle name="Ergebnis 2 10" xfId="33901" hidden="1"/>
    <cellStyle name="Ergebnis 2 10" xfId="33927" hidden="1"/>
    <cellStyle name="Ergebnis 2 10" xfId="33964" hidden="1"/>
    <cellStyle name="Ergebnis 2 10" xfId="33999" hidden="1"/>
    <cellStyle name="Ergebnis 2 10" xfId="34067" hidden="1"/>
    <cellStyle name="Ergebnis 2 10" xfId="34193" hidden="1"/>
    <cellStyle name="Ergebnis 2 10" xfId="34219" hidden="1"/>
    <cellStyle name="Ergebnis 2 10" xfId="34256" hidden="1"/>
    <cellStyle name="Ergebnis 2 10" xfId="34291" hidden="1"/>
    <cellStyle name="Ergebnis 2 10" xfId="34170" hidden="1"/>
    <cellStyle name="Ergebnis 2 10" xfId="34335" hidden="1"/>
    <cellStyle name="Ergebnis 2 10" xfId="34361" hidden="1"/>
    <cellStyle name="Ergebnis 2 10" xfId="34398" hidden="1"/>
    <cellStyle name="Ergebnis 2 10" xfId="34433" hidden="1"/>
    <cellStyle name="Ergebnis 2 10" xfId="30817" hidden="1"/>
    <cellStyle name="Ergebnis 2 10" xfId="34475" hidden="1"/>
    <cellStyle name="Ergebnis 2 10" xfId="34501" hidden="1"/>
    <cellStyle name="Ergebnis 2 10" xfId="34538" hidden="1"/>
    <cellStyle name="Ergebnis 2 10" xfId="34573" hidden="1"/>
    <cellStyle name="Ergebnis 2 10" xfId="34676" hidden="1"/>
    <cellStyle name="Ergebnis 2 10" xfId="34838" hidden="1"/>
    <cellStyle name="Ergebnis 2 10" xfId="34864" hidden="1"/>
    <cellStyle name="Ergebnis 2 10" xfId="34901" hidden="1"/>
    <cellStyle name="Ergebnis 2 10" xfId="34936" hidden="1"/>
    <cellStyle name="Ergebnis 2 10" xfId="34815" hidden="1"/>
    <cellStyle name="Ergebnis 2 10" xfId="34985" hidden="1"/>
    <cellStyle name="Ergebnis 2 10" xfId="35011" hidden="1"/>
    <cellStyle name="Ergebnis 2 10" xfId="35048" hidden="1"/>
    <cellStyle name="Ergebnis 2 10" xfId="35083" hidden="1"/>
    <cellStyle name="Ergebnis 2 10" xfId="34670" hidden="1"/>
    <cellStyle name="Ergebnis 2 10" xfId="35126" hidden="1"/>
    <cellStyle name="Ergebnis 2 10" xfId="35152" hidden="1"/>
    <cellStyle name="Ergebnis 2 10" xfId="35189" hidden="1"/>
    <cellStyle name="Ergebnis 2 10" xfId="35224" hidden="1"/>
    <cellStyle name="Ergebnis 2 10" xfId="35277" hidden="1"/>
    <cellStyle name="Ergebnis 2 10" xfId="35343" hidden="1"/>
    <cellStyle name="Ergebnis 2 10" xfId="35369" hidden="1"/>
    <cellStyle name="Ergebnis 2 10" xfId="35406" hidden="1"/>
    <cellStyle name="Ergebnis 2 10" xfId="35441" hidden="1"/>
    <cellStyle name="Ergebnis 2 10" xfId="35509" hidden="1"/>
    <cellStyle name="Ergebnis 2 10" xfId="35635" hidden="1"/>
    <cellStyle name="Ergebnis 2 10" xfId="35661" hidden="1"/>
    <cellStyle name="Ergebnis 2 10" xfId="35698" hidden="1"/>
    <cellStyle name="Ergebnis 2 10" xfId="35733" hidden="1"/>
    <cellStyle name="Ergebnis 2 10" xfId="35612" hidden="1"/>
    <cellStyle name="Ergebnis 2 10" xfId="35777" hidden="1"/>
    <cellStyle name="Ergebnis 2 10" xfId="35803" hidden="1"/>
    <cellStyle name="Ergebnis 2 10" xfId="35840" hidden="1"/>
    <cellStyle name="Ergebnis 2 10" xfId="35875" hidden="1"/>
    <cellStyle name="Ergebnis 2 10" xfId="35930" hidden="1"/>
    <cellStyle name="Ergebnis 2 10" xfId="36070" hidden="1"/>
    <cellStyle name="Ergebnis 2 10" xfId="36096" hidden="1"/>
    <cellStyle name="Ergebnis 2 10" xfId="36133" hidden="1"/>
    <cellStyle name="Ergebnis 2 10" xfId="36168" hidden="1"/>
    <cellStyle name="Ergebnis 2 10" xfId="36272" hidden="1"/>
    <cellStyle name="Ergebnis 2 10" xfId="36434" hidden="1"/>
    <cellStyle name="Ergebnis 2 10" xfId="36460" hidden="1"/>
    <cellStyle name="Ergebnis 2 10" xfId="36497" hidden="1"/>
    <cellStyle name="Ergebnis 2 10" xfId="36532" hidden="1"/>
    <cellStyle name="Ergebnis 2 10" xfId="36411" hidden="1"/>
    <cellStyle name="Ergebnis 2 10" xfId="36581" hidden="1"/>
    <cellStyle name="Ergebnis 2 10" xfId="36607" hidden="1"/>
    <cellStyle name="Ergebnis 2 10" xfId="36644" hidden="1"/>
    <cellStyle name="Ergebnis 2 10" xfId="36679" hidden="1"/>
    <cellStyle name="Ergebnis 2 10" xfId="36266" hidden="1"/>
    <cellStyle name="Ergebnis 2 10" xfId="36722" hidden="1"/>
    <cellStyle name="Ergebnis 2 10" xfId="36748" hidden="1"/>
    <cellStyle name="Ergebnis 2 10" xfId="36785" hidden="1"/>
    <cellStyle name="Ergebnis 2 10" xfId="36820" hidden="1"/>
    <cellStyle name="Ergebnis 2 10" xfId="36873" hidden="1"/>
    <cellStyle name="Ergebnis 2 10" xfId="36939" hidden="1"/>
    <cellStyle name="Ergebnis 2 10" xfId="36965" hidden="1"/>
    <cellStyle name="Ergebnis 2 10" xfId="37002" hidden="1"/>
    <cellStyle name="Ergebnis 2 10" xfId="37037" hidden="1"/>
    <cellStyle name="Ergebnis 2 10" xfId="37105" hidden="1"/>
    <cellStyle name="Ergebnis 2 10" xfId="37231" hidden="1"/>
    <cellStyle name="Ergebnis 2 10" xfId="37257" hidden="1"/>
    <cellStyle name="Ergebnis 2 10" xfId="37294" hidden="1"/>
    <cellStyle name="Ergebnis 2 10" xfId="37329" hidden="1"/>
    <cellStyle name="Ergebnis 2 10" xfId="37208" hidden="1"/>
    <cellStyle name="Ergebnis 2 10" xfId="37373" hidden="1"/>
    <cellStyle name="Ergebnis 2 10" xfId="37399" hidden="1"/>
    <cellStyle name="Ergebnis 2 10" xfId="37436" hidden="1"/>
    <cellStyle name="Ergebnis 2 10" xfId="37471" hidden="1"/>
    <cellStyle name="Ergebnis 2 10" xfId="35990" hidden="1"/>
    <cellStyle name="Ergebnis 2 10" xfId="37513" hidden="1"/>
    <cellStyle name="Ergebnis 2 10" xfId="37539" hidden="1"/>
    <cellStyle name="Ergebnis 2 10" xfId="37576" hidden="1"/>
    <cellStyle name="Ergebnis 2 10" xfId="37611" hidden="1"/>
    <cellStyle name="Ergebnis 2 10" xfId="37714" hidden="1"/>
    <cellStyle name="Ergebnis 2 10" xfId="37876" hidden="1"/>
    <cellStyle name="Ergebnis 2 10" xfId="37902" hidden="1"/>
    <cellStyle name="Ergebnis 2 10" xfId="37939" hidden="1"/>
    <cellStyle name="Ergebnis 2 10" xfId="37974" hidden="1"/>
    <cellStyle name="Ergebnis 2 10" xfId="37853" hidden="1"/>
    <cellStyle name="Ergebnis 2 10" xfId="38023" hidden="1"/>
    <cellStyle name="Ergebnis 2 10" xfId="38049" hidden="1"/>
    <cellStyle name="Ergebnis 2 10" xfId="38086" hidden="1"/>
    <cellStyle name="Ergebnis 2 10" xfId="38121" hidden="1"/>
    <cellStyle name="Ergebnis 2 10" xfId="37708" hidden="1"/>
    <cellStyle name="Ergebnis 2 10" xfId="38164" hidden="1"/>
    <cellStyle name="Ergebnis 2 10" xfId="38190" hidden="1"/>
    <cellStyle name="Ergebnis 2 10" xfId="38227" hidden="1"/>
    <cellStyle name="Ergebnis 2 10" xfId="38262" hidden="1"/>
    <cellStyle name="Ergebnis 2 10" xfId="38315" hidden="1"/>
    <cellStyle name="Ergebnis 2 10" xfId="38381" hidden="1"/>
    <cellStyle name="Ergebnis 2 10" xfId="38407" hidden="1"/>
    <cellStyle name="Ergebnis 2 10" xfId="38444" hidden="1"/>
    <cellStyle name="Ergebnis 2 10" xfId="38479" hidden="1"/>
    <cellStyle name="Ergebnis 2 10" xfId="38547" hidden="1"/>
    <cellStyle name="Ergebnis 2 10" xfId="38673" hidden="1"/>
    <cellStyle name="Ergebnis 2 10" xfId="38699" hidden="1"/>
    <cellStyle name="Ergebnis 2 10" xfId="38736" hidden="1"/>
    <cellStyle name="Ergebnis 2 10" xfId="38771" hidden="1"/>
    <cellStyle name="Ergebnis 2 10" xfId="38650" hidden="1"/>
    <cellStyle name="Ergebnis 2 10" xfId="38815" hidden="1"/>
    <cellStyle name="Ergebnis 2 10" xfId="38841" hidden="1"/>
    <cellStyle name="Ergebnis 2 10" xfId="38878" hidden="1"/>
    <cellStyle name="Ergebnis 2 10" xfId="38913" hidden="1"/>
    <cellStyle name="Ergebnis 2 10" xfId="38976" hidden="1"/>
    <cellStyle name="Ergebnis 2 10" xfId="39053" hidden="1"/>
    <cellStyle name="Ergebnis 2 10" xfId="39079" hidden="1"/>
    <cellStyle name="Ergebnis 2 10" xfId="39116" hidden="1"/>
    <cellStyle name="Ergebnis 2 10" xfId="39151" hidden="1"/>
    <cellStyle name="Ergebnis 2 10" xfId="39254" hidden="1"/>
    <cellStyle name="Ergebnis 2 10" xfId="39416" hidden="1"/>
    <cellStyle name="Ergebnis 2 10" xfId="39442" hidden="1"/>
    <cellStyle name="Ergebnis 2 10" xfId="39479" hidden="1"/>
    <cellStyle name="Ergebnis 2 10" xfId="39514" hidden="1"/>
    <cellStyle name="Ergebnis 2 10" xfId="39393" hidden="1"/>
    <cellStyle name="Ergebnis 2 10" xfId="39563" hidden="1"/>
    <cellStyle name="Ergebnis 2 10" xfId="39589" hidden="1"/>
    <cellStyle name="Ergebnis 2 10" xfId="39626" hidden="1"/>
    <cellStyle name="Ergebnis 2 10" xfId="39661" hidden="1"/>
    <cellStyle name="Ergebnis 2 10" xfId="39248" hidden="1"/>
    <cellStyle name="Ergebnis 2 10" xfId="39704" hidden="1"/>
    <cellStyle name="Ergebnis 2 10" xfId="39730" hidden="1"/>
    <cellStyle name="Ergebnis 2 10" xfId="39767" hidden="1"/>
    <cellStyle name="Ergebnis 2 10" xfId="39802" hidden="1"/>
    <cellStyle name="Ergebnis 2 10" xfId="39855" hidden="1"/>
    <cellStyle name="Ergebnis 2 10" xfId="39921" hidden="1"/>
    <cellStyle name="Ergebnis 2 10" xfId="39947" hidden="1"/>
    <cellStyle name="Ergebnis 2 10" xfId="39984" hidden="1"/>
    <cellStyle name="Ergebnis 2 10" xfId="40019" hidden="1"/>
    <cellStyle name="Ergebnis 2 10" xfId="40087" hidden="1"/>
    <cellStyle name="Ergebnis 2 10" xfId="40213" hidden="1"/>
    <cellStyle name="Ergebnis 2 10" xfId="40239" hidden="1"/>
    <cellStyle name="Ergebnis 2 10" xfId="40276" hidden="1"/>
    <cellStyle name="Ergebnis 2 10" xfId="40311" hidden="1"/>
    <cellStyle name="Ergebnis 2 10" xfId="40190" hidden="1"/>
    <cellStyle name="Ergebnis 2 10" xfId="40355" hidden="1"/>
    <cellStyle name="Ergebnis 2 10" xfId="40381" hidden="1"/>
    <cellStyle name="Ergebnis 2 10" xfId="40418" hidden="1"/>
    <cellStyle name="Ergebnis 2 10" xfId="40453" hidden="1"/>
    <cellStyle name="Ergebnis 2 10" xfId="40506" hidden="1"/>
    <cellStyle name="Ergebnis 2 10" xfId="40572" hidden="1"/>
    <cellStyle name="Ergebnis 2 10" xfId="40598" hidden="1"/>
    <cellStyle name="Ergebnis 2 10" xfId="40635" hidden="1"/>
    <cellStyle name="Ergebnis 2 10" xfId="40670" hidden="1"/>
    <cellStyle name="Ergebnis 2 10" xfId="40757" hidden="1"/>
    <cellStyle name="Ergebnis 2 10" xfId="40963" hidden="1"/>
    <cellStyle name="Ergebnis 2 10" xfId="40989" hidden="1"/>
    <cellStyle name="Ergebnis 2 10" xfId="41026" hidden="1"/>
    <cellStyle name="Ergebnis 2 10" xfId="41061" hidden="1"/>
    <cellStyle name="Ergebnis 2 10" xfId="41146" hidden="1"/>
    <cellStyle name="Ergebnis 2 10" xfId="41272" hidden="1"/>
    <cellStyle name="Ergebnis 2 10" xfId="41298" hidden="1"/>
    <cellStyle name="Ergebnis 2 10" xfId="41335" hidden="1"/>
    <cellStyle name="Ergebnis 2 10" xfId="41370" hidden="1"/>
    <cellStyle name="Ergebnis 2 10" xfId="41249" hidden="1"/>
    <cellStyle name="Ergebnis 2 10" xfId="41416" hidden="1"/>
    <cellStyle name="Ergebnis 2 10" xfId="41442" hidden="1"/>
    <cellStyle name="Ergebnis 2 10" xfId="41479" hidden="1"/>
    <cellStyle name="Ergebnis 2 10" xfId="41514" hidden="1"/>
    <cellStyle name="Ergebnis 2 10" xfId="40851" hidden="1"/>
    <cellStyle name="Ergebnis 2 10" xfId="41573" hidden="1"/>
    <cellStyle name="Ergebnis 2 10" xfId="41599" hidden="1"/>
    <cellStyle name="Ergebnis 2 10" xfId="41636" hidden="1"/>
    <cellStyle name="Ergebnis 2 10" xfId="41671" hidden="1"/>
    <cellStyle name="Ergebnis 2 10" xfId="41780" hidden="1"/>
    <cellStyle name="Ergebnis 2 10" xfId="41943" hidden="1"/>
    <cellStyle name="Ergebnis 2 10" xfId="41969" hidden="1"/>
    <cellStyle name="Ergebnis 2 10" xfId="42006" hidden="1"/>
    <cellStyle name="Ergebnis 2 10" xfId="42041" hidden="1"/>
    <cellStyle name="Ergebnis 2 10" xfId="41920" hidden="1"/>
    <cellStyle name="Ergebnis 2 10" xfId="42092" hidden="1"/>
    <cellStyle name="Ergebnis 2 10" xfId="42118" hidden="1"/>
    <cellStyle name="Ergebnis 2 10" xfId="42155" hidden="1"/>
    <cellStyle name="Ergebnis 2 10" xfId="42190" hidden="1"/>
    <cellStyle name="Ergebnis 2 10" xfId="41774" hidden="1"/>
    <cellStyle name="Ergebnis 2 10" xfId="42235" hidden="1"/>
    <cellStyle name="Ergebnis 2 10" xfId="42261" hidden="1"/>
    <cellStyle name="Ergebnis 2 10" xfId="42298" hidden="1"/>
    <cellStyle name="Ergebnis 2 10" xfId="42333" hidden="1"/>
    <cellStyle name="Ergebnis 2 10" xfId="42388" hidden="1"/>
    <cellStyle name="Ergebnis 2 10" xfId="42454" hidden="1"/>
    <cellStyle name="Ergebnis 2 10" xfId="42480" hidden="1"/>
    <cellStyle name="Ergebnis 2 10" xfId="42517" hidden="1"/>
    <cellStyle name="Ergebnis 2 10" xfId="42552" hidden="1"/>
    <cellStyle name="Ergebnis 2 10" xfId="42620" hidden="1"/>
    <cellStyle name="Ergebnis 2 10" xfId="42746" hidden="1"/>
    <cellStyle name="Ergebnis 2 10" xfId="42772" hidden="1"/>
    <cellStyle name="Ergebnis 2 10" xfId="42809" hidden="1"/>
    <cellStyle name="Ergebnis 2 10" xfId="42844" hidden="1"/>
    <cellStyle name="Ergebnis 2 10" xfId="42723" hidden="1"/>
    <cellStyle name="Ergebnis 2 10" xfId="42888" hidden="1"/>
    <cellStyle name="Ergebnis 2 10" xfId="42914" hidden="1"/>
    <cellStyle name="Ergebnis 2 10" xfId="42951" hidden="1"/>
    <cellStyle name="Ergebnis 2 10" xfId="42986" hidden="1"/>
    <cellStyle name="Ergebnis 2 10" xfId="40756" hidden="1"/>
    <cellStyle name="Ergebnis 2 10" xfId="43028" hidden="1"/>
    <cellStyle name="Ergebnis 2 10" xfId="43054" hidden="1"/>
    <cellStyle name="Ergebnis 2 10" xfId="43091" hidden="1"/>
    <cellStyle name="Ergebnis 2 10" xfId="43126" hidden="1"/>
    <cellStyle name="Ergebnis 2 10" xfId="43232" hidden="1"/>
    <cellStyle name="Ergebnis 2 10" xfId="43394" hidden="1"/>
    <cellStyle name="Ergebnis 2 10" xfId="43420" hidden="1"/>
    <cellStyle name="Ergebnis 2 10" xfId="43457" hidden="1"/>
    <cellStyle name="Ergebnis 2 10" xfId="43492" hidden="1"/>
    <cellStyle name="Ergebnis 2 10" xfId="43371" hidden="1"/>
    <cellStyle name="Ergebnis 2 10" xfId="43543" hidden="1"/>
    <cellStyle name="Ergebnis 2 10" xfId="43569" hidden="1"/>
    <cellStyle name="Ergebnis 2 10" xfId="43606" hidden="1"/>
    <cellStyle name="Ergebnis 2 10" xfId="43641" hidden="1"/>
    <cellStyle name="Ergebnis 2 10" xfId="43226" hidden="1"/>
    <cellStyle name="Ergebnis 2 10" xfId="43686" hidden="1"/>
    <cellStyle name="Ergebnis 2 10" xfId="43712" hidden="1"/>
    <cellStyle name="Ergebnis 2 10" xfId="43749" hidden="1"/>
    <cellStyle name="Ergebnis 2 10" xfId="43784" hidden="1"/>
    <cellStyle name="Ergebnis 2 10" xfId="43838" hidden="1"/>
    <cellStyle name="Ergebnis 2 10" xfId="43904" hidden="1"/>
    <cellStyle name="Ergebnis 2 10" xfId="43930" hidden="1"/>
    <cellStyle name="Ergebnis 2 10" xfId="43967" hidden="1"/>
    <cellStyle name="Ergebnis 2 10" xfId="44002" hidden="1"/>
    <cellStyle name="Ergebnis 2 10" xfId="44070" hidden="1"/>
    <cellStyle name="Ergebnis 2 10" xfId="44196" hidden="1"/>
    <cellStyle name="Ergebnis 2 10" xfId="44222" hidden="1"/>
    <cellStyle name="Ergebnis 2 10" xfId="44259" hidden="1"/>
    <cellStyle name="Ergebnis 2 10" xfId="44294" hidden="1"/>
    <cellStyle name="Ergebnis 2 10" xfId="44173" hidden="1"/>
    <cellStyle name="Ergebnis 2 10" xfId="44338" hidden="1"/>
    <cellStyle name="Ergebnis 2 10" xfId="44364" hidden="1"/>
    <cellStyle name="Ergebnis 2 10" xfId="44401" hidden="1"/>
    <cellStyle name="Ergebnis 2 10" xfId="44436" hidden="1"/>
    <cellStyle name="Ergebnis 2 10" xfId="40820" hidden="1"/>
    <cellStyle name="Ergebnis 2 10" xfId="44478" hidden="1"/>
    <cellStyle name="Ergebnis 2 10" xfId="44504" hidden="1"/>
    <cellStyle name="Ergebnis 2 10" xfId="44541" hidden="1"/>
    <cellStyle name="Ergebnis 2 10" xfId="44576" hidden="1"/>
    <cellStyle name="Ergebnis 2 10" xfId="44679" hidden="1"/>
    <cellStyle name="Ergebnis 2 10" xfId="44841" hidden="1"/>
    <cellStyle name="Ergebnis 2 10" xfId="44867" hidden="1"/>
    <cellStyle name="Ergebnis 2 10" xfId="44904" hidden="1"/>
    <cellStyle name="Ergebnis 2 10" xfId="44939" hidden="1"/>
    <cellStyle name="Ergebnis 2 10" xfId="44818" hidden="1"/>
    <cellStyle name="Ergebnis 2 10" xfId="44988" hidden="1"/>
    <cellStyle name="Ergebnis 2 10" xfId="45014" hidden="1"/>
    <cellStyle name="Ergebnis 2 10" xfId="45051" hidden="1"/>
    <cellStyle name="Ergebnis 2 10" xfId="45086" hidden="1"/>
    <cellStyle name="Ergebnis 2 10" xfId="44673" hidden="1"/>
    <cellStyle name="Ergebnis 2 10" xfId="45129" hidden="1"/>
    <cellStyle name="Ergebnis 2 10" xfId="45155" hidden="1"/>
    <cellStyle name="Ergebnis 2 10" xfId="45192" hidden="1"/>
    <cellStyle name="Ergebnis 2 10" xfId="45227" hidden="1"/>
    <cellStyle name="Ergebnis 2 10" xfId="45280" hidden="1"/>
    <cellStyle name="Ergebnis 2 10" xfId="45346" hidden="1"/>
    <cellStyle name="Ergebnis 2 10" xfId="45372" hidden="1"/>
    <cellStyle name="Ergebnis 2 10" xfId="45409" hidden="1"/>
    <cellStyle name="Ergebnis 2 10" xfId="45444" hidden="1"/>
    <cellStyle name="Ergebnis 2 10" xfId="45512" hidden="1"/>
    <cellStyle name="Ergebnis 2 10" xfId="45638" hidden="1"/>
    <cellStyle name="Ergebnis 2 10" xfId="45664" hidden="1"/>
    <cellStyle name="Ergebnis 2 10" xfId="45701" hidden="1"/>
    <cellStyle name="Ergebnis 2 10" xfId="45736" hidden="1"/>
    <cellStyle name="Ergebnis 2 10" xfId="45615" hidden="1"/>
    <cellStyle name="Ergebnis 2 10" xfId="45780" hidden="1"/>
    <cellStyle name="Ergebnis 2 10" xfId="45806" hidden="1"/>
    <cellStyle name="Ergebnis 2 10" xfId="45843" hidden="1"/>
    <cellStyle name="Ergebnis 2 10" xfId="45878" hidden="1"/>
    <cellStyle name="Ergebnis 2 10" xfId="45933" hidden="1"/>
    <cellStyle name="Ergebnis 2 10" xfId="46073" hidden="1"/>
    <cellStyle name="Ergebnis 2 10" xfId="46099" hidden="1"/>
    <cellStyle name="Ergebnis 2 10" xfId="46136" hidden="1"/>
    <cellStyle name="Ergebnis 2 10" xfId="46171" hidden="1"/>
    <cellStyle name="Ergebnis 2 10" xfId="46275" hidden="1"/>
    <cellStyle name="Ergebnis 2 10" xfId="46437" hidden="1"/>
    <cellStyle name="Ergebnis 2 10" xfId="46463" hidden="1"/>
    <cellStyle name="Ergebnis 2 10" xfId="46500" hidden="1"/>
    <cellStyle name="Ergebnis 2 10" xfId="46535" hidden="1"/>
    <cellStyle name="Ergebnis 2 10" xfId="46414" hidden="1"/>
    <cellStyle name="Ergebnis 2 10" xfId="46584" hidden="1"/>
    <cellStyle name="Ergebnis 2 10" xfId="46610" hidden="1"/>
    <cellStyle name="Ergebnis 2 10" xfId="46647" hidden="1"/>
    <cellStyle name="Ergebnis 2 10" xfId="46682" hidden="1"/>
    <cellStyle name="Ergebnis 2 10" xfId="46269" hidden="1"/>
    <cellStyle name="Ergebnis 2 10" xfId="46725" hidden="1"/>
    <cellStyle name="Ergebnis 2 10" xfId="46751" hidden="1"/>
    <cellStyle name="Ergebnis 2 10" xfId="46788" hidden="1"/>
    <cellStyle name="Ergebnis 2 10" xfId="46823" hidden="1"/>
    <cellStyle name="Ergebnis 2 10" xfId="46876" hidden="1"/>
    <cellStyle name="Ergebnis 2 10" xfId="46942" hidden="1"/>
    <cellStyle name="Ergebnis 2 10" xfId="46968" hidden="1"/>
    <cellStyle name="Ergebnis 2 10" xfId="47005" hidden="1"/>
    <cellStyle name="Ergebnis 2 10" xfId="47040" hidden="1"/>
    <cellStyle name="Ergebnis 2 10" xfId="47108" hidden="1"/>
    <cellStyle name="Ergebnis 2 10" xfId="47234" hidden="1"/>
    <cellStyle name="Ergebnis 2 10" xfId="47260" hidden="1"/>
    <cellStyle name="Ergebnis 2 10" xfId="47297" hidden="1"/>
    <cellStyle name="Ergebnis 2 10" xfId="47332" hidden="1"/>
    <cellStyle name="Ergebnis 2 10" xfId="47211" hidden="1"/>
    <cellStyle name="Ergebnis 2 10" xfId="47376" hidden="1"/>
    <cellStyle name="Ergebnis 2 10" xfId="47402" hidden="1"/>
    <cellStyle name="Ergebnis 2 10" xfId="47439" hidden="1"/>
    <cellStyle name="Ergebnis 2 10" xfId="47474" hidden="1"/>
    <cellStyle name="Ergebnis 2 10" xfId="45993" hidden="1"/>
    <cellStyle name="Ergebnis 2 10" xfId="47516" hidden="1"/>
    <cellStyle name="Ergebnis 2 10" xfId="47542" hidden="1"/>
    <cellStyle name="Ergebnis 2 10" xfId="47579" hidden="1"/>
    <cellStyle name="Ergebnis 2 10" xfId="47614" hidden="1"/>
    <cellStyle name="Ergebnis 2 10" xfId="47717" hidden="1"/>
    <cellStyle name="Ergebnis 2 10" xfId="47879" hidden="1"/>
    <cellStyle name="Ergebnis 2 10" xfId="47905" hidden="1"/>
    <cellStyle name="Ergebnis 2 10" xfId="47942" hidden="1"/>
    <cellStyle name="Ergebnis 2 10" xfId="47977" hidden="1"/>
    <cellStyle name="Ergebnis 2 10" xfId="47856" hidden="1"/>
    <cellStyle name="Ergebnis 2 10" xfId="48026" hidden="1"/>
    <cellStyle name="Ergebnis 2 10" xfId="48052" hidden="1"/>
    <cellStyle name="Ergebnis 2 10" xfId="48089" hidden="1"/>
    <cellStyle name="Ergebnis 2 10" xfId="48124" hidden="1"/>
    <cellStyle name="Ergebnis 2 10" xfId="47711" hidden="1"/>
    <cellStyle name="Ergebnis 2 10" xfId="48167" hidden="1"/>
    <cellStyle name="Ergebnis 2 10" xfId="48193" hidden="1"/>
    <cellStyle name="Ergebnis 2 10" xfId="48230" hidden="1"/>
    <cellStyle name="Ergebnis 2 10" xfId="48265" hidden="1"/>
    <cellStyle name="Ergebnis 2 10" xfId="48318" hidden="1"/>
    <cellStyle name="Ergebnis 2 10" xfId="48384" hidden="1"/>
    <cellStyle name="Ergebnis 2 10" xfId="48410" hidden="1"/>
    <cellStyle name="Ergebnis 2 10" xfId="48447" hidden="1"/>
    <cellStyle name="Ergebnis 2 10" xfId="48482" hidden="1"/>
    <cellStyle name="Ergebnis 2 10" xfId="48550" hidden="1"/>
    <cellStyle name="Ergebnis 2 10" xfId="48676" hidden="1"/>
    <cellStyle name="Ergebnis 2 10" xfId="48702" hidden="1"/>
    <cellStyle name="Ergebnis 2 10" xfId="48739" hidden="1"/>
    <cellStyle name="Ergebnis 2 10" xfId="48774" hidden="1"/>
    <cellStyle name="Ergebnis 2 10" xfId="48653" hidden="1"/>
    <cellStyle name="Ergebnis 2 10" xfId="48818" hidden="1"/>
    <cellStyle name="Ergebnis 2 10" xfId="48844" hidden="1"/>
    <cellStyle name="Ergebnis 2 10" xfId="48881" hidden="1"/>
    <cellStyle name="Ergebnis 2 10" xfId="48916" hidden="1"/>
    <cellStyle name="Ergebnis 2 10" xfId="48969" hidden="1"/>
    <cellStyle name="Ergebnis 2 10" xfId="49035" hidden="1"/>
    <cellStyle name="Ergebnis 2 10" xfId="49061" hidden="1"/>
    <cellStyle name="Ergebnis 2 10" xfId="49098" hidden="1"/>
    <cellStyle name="Ergebnis 2 10" xfId="49133" hidden="1"/>
    <cellStyle name="Ergebnis 2 10" xfId="49236" hidden="1"/>
    <cellStyle name="Ergebnis 2 10" xfId="49398" hidden="1"/>
    <cellStyle name="Ergebnis 2 10" xfId="49424" hidden="1"/>
    <cellStyle name="Ergebnis 2 10" xfId="49461" hidden="1"/>
    <cellStyle name="Ergebnis 2 10" xfId="49496" hidden="1"/>
    <cellStyle name="Ergebnis 2 10" xfId="49375" hidden="1"/>
    <cellStyle name="Ergebnis 2 10" xfId="49545" hidden="1"/>
    <cellStyle name="Ergebnis 2 10" xfId="49571" hidden="1"/>
    <cellStyle name="Ergebnis 2 10" xfId="49608" hidden="1"/>
    <cellStyle name="Ergebnis 2 10" xfId="49643" hidden="1"/>
    <cellStyle name="Ergebnis 2 10" xfId="49230" hidden="1"/>
    <cellStyle name="Ergebnis 2 10" xfId="49686" hidden="1"/>
    <cellStyle name="Ergebnis 2 10" xfId="49712" hidden="1"/>
    <cellStyle name="Ergebnis 2 10" xfId="49749" hidden="1"/>
    <cellStyle name="Ergebnis 2 10" xfId="49784" hidden="1"/>
    <cellStyle name="Ergebnis 2 10" xfId="49837" hidden="1"/>
    <cellStyle name="Ergebnis 2 10" xfId="49903" hidden="1"/>
    <cellStyle name="Ergebnis 2 10" xfId="49929" hidden="1"/>
    <cellStyle name="Ergebnis 2 10" xfId="49966" hidden="1"/>
    <cellStyle name="Ergebnis 2 10" xfId="50001" hidden="1"/>
    <cellStyle name="Ergebnis 2 10" xfId="50069" hidden="1"/>
    <cellStyle name="Ergebnis 2 10" xfId="50195" hidden="1"/>
    <cellStyle name="Ergebnis 2 10" xfId="50221" hidden="1"/>
    <cellStyle name="Ergebnis 2 10" xfId="50258" hidden="1"/>
    <cellStyle name="Ergebnis 2 10" xfId="50293" hidden="1"/>
    <cellStyle name="Ergebnis 2 10" xfId="50172" hidden="1"/>
    <cellStyle name="Ergebnis 2 10" xfId="50337" hidden="1"/>
    <cellStyle name="Ergebnis 2 10" xfId="50363" hidden="1"/>
    <cellStyle name="Ergebnis 2 10" xfId="50400" hidden="1"/>
    <cellStyle name="Ergebnis 2 10" xfId="50435" hidden="1"/>
    <cellStyle name="Ergebnis 2 10" xfId="50488" hidden="1"/>
    <cellStyle name="Ergebnis 2 10" xfId="50554" hidden="1"/>
    <cellStyle name="Ergebnis 2 10" xfId="50580" hidden="1"/>
    <cellStyle name="Ergebnis 2 10" xfId="50617" hidden="1"/>
    <cellStyle name="Ergebnis 2 10" xfId="50652" hidden="1"/>
    <cellStyle name="Ergebnis 2 10" xfId="50739" hidden="1"/>
    <cellStyle name="Ergebnis 2 10" xfId="50945" hidden="1"/>
    <cellStyle name="Ergebnis 2 10" xfId="50971" hidden="1"/>
    <cellStyle name="Ergebnis 2 10" xfId="51008" hidden="1"/>
    <cellStyle name="Ergebnis 2 10" xfId="51043" hidden="1"/>
    <cellStyle name="Ergebnis 2 10" xfId="51128" hidden="1"/>
    <cellStyle name="Ergebnis 2 10" xfId="51254" hidden="1"/>
    <cellStyle name="Ergebnis 2 10" xfId="51280" hidden="1"/>
    <cellStyle name="Ergebnis 2 10" xfId="51317" hidden="1"/>
    <cellStyle name="Ergebnis 2 10" xfId="51352" hidden="1"/>
    <cellStyle name="Ergebnis 2 10" xfId="51231" hidden="1"/>
    <cellStyle name="Ergebnis 2 10" xfId="51398" hidden="1"/>
    <cellStyle name="Ergebnis 2 10" xfId="51424" hidden="1"/>
    <cellStyle name="Ergebnis 2 10" xfId="51461" hidden="1"/>
    <cellStyle name="Ergebnis 2 10" xfId="51496" hidden="1"/>
    <cellStyle name="Ergebnis 2 10" xfId="50833" hidden="1"/>
    <cellStyle name="Ergebnis 2 10" xfId="51555" hidden="1"/>
    <cellStyle name="Ergebnis 2 10" xfId="51581" hidden="1"/>
    <cellStyle name="Ergebnis 2 10" xfId="51618" hidden="1"/>
    <cellStyle name="Ergebnis 2 10" xfId="51653" hidden="1"/>
    <cellStyle name="Ergebnis 2 10" xfId="51762" hidden="1"/>
    <cellStyle name="Ergebnis 2 10" xfId="51925" hidden="1"/>
    <cellStyle name="Ergebnis 2 10" xfId="51951" hidden="1"/>
    <cellStyle name="Ergebnis 2 10" xfId="51988" hidden="1"/>
    <cellStyle name="Ergebnis 2 10" xfId="52023" hidden="1"/>
    <cellStyle name="Ergebnis 2 10" xfId="51902" hidden="1"/>
    <cellStyle name="Ergebnis 2 10" xfId="52074" hidden="1"/>
    <cellStyle name="Ergebnis 2 10" xfId="52100" hidden="1"/>
    <cellStyle name="Ergebnis 2 10" xfId="52137" hidden="1"/>
    <cellStyle name="Ergebnis 2 10" xfId="52172" hidden="1"/>
    <cellStyle name="Ergebnis 2 10" xfId="51756" hidden="1"/>
    <cellStyle name="Ergebnis 2 10" xfId="52217" hidden="1"/>
    <cellStyle name="Ergebnis 2 10" xfId="52243" hidden="1"/>
    <cellStyle name="Ergebnis 2 10" xfId="52280" hidden="1"/>
    <cellStyle name="Ergebnis 2 10" xfId="52315" hidden="1"/>
    <cellStyle name="Ergebnis 2 10" xfId="52370" hidden="1"/>
    <cellStyle name="Ergebnis 2 10" xfId="52436" hidden="1"/>
    <cellStyle name="Ergebnis 2 10" xfId="52462" hidden="1"/>
    <cellStyle name="Ergebnis 2 10" xfId="52499" hidden="1"/>
    <cellStyle name="Ergebnis 2 10" xfId="52534" hidden="1"/>
    <cellStyle name="Ergebnis 2 10" xfId="52602" hidden="1"/>
    <cellStyle name="Ergebnis 2 10" xfId="52728" hidden="1"/>
    <cellStyle name="Ergebnis 2 10" xfId="52754" hidden="1"/>
    <cellStyle name="Ergebnis 2 10" xfId="52791" hidden="1"/>
    <cellStyle name="Ergebnis 2 10" xfId="52826" hidden="1"/>
    <cellStyle name="Ergebnis 2 10" xfId="52705" hidden="1"/>
    <cellStyle name="Ergebnis 2 10" xfId="52870" hidden="1"/>
    <cellStyle name="Ergebnis 2 10" xfId="52896" hidden="1"/>
    <cellStyle name="Ergebnis 2 10" xfId="52933" hidden="1"/>
    <cellStyle name="Ergebnis 2 10" xfId="52968" hidden="1"/>
    <cellStyle name="Ergebnis 2 10" xfId="50738" hidden="1"/>
    <cellStyle name="Ergebnis 2 10" xfId="53010" hidden="1"/>
    <cellStyle name="Ergebnis 2 10" xfId="53036" hidden="1"/>
    <cellStyle name="Ergebnis 2 10" xfId="53073" hidden="1"/>
    <cellStyle name="Ergebnis 2 10" xfId="53108" hidden="1"/>
    <cellStyle name="Ergebnis 2 10" xfId="53214" hidden="1"/>
    <cellStyle name="Ergebnis 2 10" xfId="53376" hidden="1"/>
    <cellStyle name="Ergebnis 2 10" xfId="53402" hidden="1"/>
    <cellStyle name="Ergebnis 2 10" xfId="53439" hidden="1"/>
    <cellStyle name="Ergebnis 2 10" xfId="53474" hidden="1"/>
    <cellStyle name="Ergebnis 2 10" xfId="53353" hidden="1"/>
    <cellStyle name="Ergebnis 2 10" xfId="53525" hidden="1"/>
    <cellStyle name="Ergebnis 2 10" xfId="53551" hidden="1"/>
    <cellStyle name="Ergebnis 2 10" xfId="53588" hidden="1"/>
    <cellStyle name="Ergebnis 2 10" xfId="53623" hidden="1"/>
    <cellStyle name="Ergebnis 2 10" xfId="53208" hidden="1"/>
    <cellStyle name="Ergebnis 2 10" xfId="53668" hidden="1"/>
    <cellStyle name="Ergebnis 2 10" xfId="53694" hidden="1"/>
    <cellStyle name="Ergebnis 2 10" xfId="53731" hidden="1"/>
    <cellStyle name="Ergebnis 2 10" xfId="53766" hidden="1"/>
    <cellStyle name="Ergebnis 2 10" xfId="53820" hidden="1"/>
    <cellStyle name="Ergebnis 2 10" xfId="53886" hidden="1"/>
    <cellStyle name="Ergebnis 2 10" xfId="53912" hidden="1"/>
    <cellStyle name="Ergebnis 2 10" xfId="53949" hidden="1"/>
    <cellStyle name="Ergebnis 2 10" xfId="53984" hidden="1"/>
    <cellStyle name="Ergebnis 2 10" xfId="54052" hidden="1"/>
    <cellStyle name="Ergebnis 2 10" xfId="54178" hidden="1"/>
    <cellStyle name="Ergebnis 2 10" xfId="54204" hidden="1"/>
    <cellStyle name="Ergebnis 2 10" xfId="54241" hidden="1"/>
    <cellStyle name="Ergebnis 2 10" xfId="54276" hidden="1"/>
    <cellStyle name="Ergebnis 2 10" xfId="54155" hidden="1"/>
    <cellStyle name="Ergebnis 2 10" xfId="54320" hidden="1"/>
    <cellStyle name="Ergebnis 2 10" xfId="54346" hidden="1"/>
    <cellStyle name="Ergebnis 2 10" xfId="54383" hidden="1"/>
    <cellStyle name="Ergebnis 2 10" xfId="54418" hidden="1"/>
    <cellStyle name="Ergebnis 2 10" xfId="50802" hidden="1"/>
    <cellStyle name="Ergebnis 2 10" xfId="54460" hidden="1"/>
    <cellStyle name="Ergebnis 2 10" xfId="54486" hidden="1"/>
    <cellStyle name="Ergebnis 2 10" xfId="54523" hidden="1"/>
    <cellStyle name="Ergebnis 2 10" xfId="54558" hidden="1"/>
    <cellStyle name="Ergebnis 2 10" xfId="54661" hidden="1"/>
    <cellStyle name="Ergebnis 2 10" xfId="54823" hidden="1"/>
    <cellStyle name="Ergebnis 2 10" xfId="54849" hidden="1"/>
    <cellStyle name="Ergebnis 2 10" xfId="54886" hidden="1"/>
    <cellStyle name="Ergebnis 2 10" xfId="54921" hidden="1"/>
    <cellStyle name="Ergebnis 2 10" xfId="54800" hidden="1"/>
    <cellStyle name="Ergebnis 2 10" xfId="54970" hidden="1"/>
    <cellStyle name="Ergebnis 2 10" xfId="54996" hidden="1"/>
    <cellStyle name="Ergebnis 2 10" xfId="55033" hidden="1"/>
    <cellStyle name="Ergebnis 2 10" xfId="55068" hidden="1"/>
    <cellStyle name="Ergebnis 2 10" xfId="54655" hidden="1"/>
    <cellStyle name="Ergebnis 2 10" xfId="55111" hidden="1"/>
    <cellStyle name="Ergebnis 2 10" xfId="55137" hidden="1"/>
    <cellStyle name="Ergebnis 2 10" xfId="55174" hidden="1"/>
    <cellStyle name="Ergebnis 2 10" xfId="55209" hidden="1"/>
    <cellStyle name="Ergebnis 2 10" xfId="55262" hidden="1"/>
    <cellStyle name="Ergebnis 2 10" xfId="55328" hidden="1"/>
    <cellStyle name="Ergebnis 2 10" xfId="55354" hidden="1"/>
    <cellStyle name="Ergebnis 2 10" xfId="55391" hidden="1"/>
    <cellStyle name="Ergebnis 2 10" xfId="55426" hidden="1"/>
    <cellStyle name="Ergebnis 2 10" xfId="55494" hidden="1"/>
    <cellStyle name="Ergebnis 2 10" xfId="55620" hidden="1"/>
    <cellStyle name="Ergebnis 2 10" xfId="55646" hidden="1"/>
    <cellStyle name="Ergebnis 2 10" xfId="55683" hidden="1"/>
    <cellStyle name="Ergebnis 2 10" xfId="55718" hidden="1"/>
    <cellStyle name="Ergebnis 2 10" xfId="55597" hidden="1"/>
    <cellStyle name="Ergebnis 2 10" xfId="55762" hidden="1"/>
    <cellStyle name="Ergebnis 2 10" xfId="55788" hidden="1"/>
    <cellStyle name="Ergebnis 2 10" xfId="55825" hidden="1"/>
    <cellStyle name="Ergebnis 2 10" xfId="55860" hidden="1"/>
    <cellStyle name="Ergebnis 2 10" xfId="55915" hidden="1"/>
    <cellStyle name="Ergebnis 2 10" xfId="56055" hidden="1"/>
    <cellStyle name="Ergebnis 2 10" xfId="56081" hidden="1"/>
    <cellStyle name="Ergebnis 2 10" xfId="56118" hidden="1"/>
    <cellStyle name="Ergebnis 2 10" xfId="56153" hidden="1"/>
    <cellStyle name="Ergebnis 2 10" xfId="56257" hidden="1"/>
    <cellStyle name="Ergebnis 2 10" xfId="56419" hidden="1"/>
    <cellStyle name="Ergebnis 2 10" xfId="56445" hidden="1"/>
    <cellStyle name="Ergebnis 2 10" xfId="56482" hidden="1"/>
    <cellStyle name="Ergebnis 2 10" xfId="56517" hidden="1"/>
    <cellStyle name="Ergebnis 2 10" xfId="56396" hidden="1"/>
    <cellStyle name="Ergebnis 2 10" xfId="56566" hidden="1"/>
    <cellStyle name="Ergebnis 2 10" xfId="56592" hidden="1"/>
    <cellStyle name="Ergebnis 2 10" xfId="56629" hidden="1"/>
    <cellStyle name="Ergebnis 2 10" xfId="56664" hidden="1"/>
    <cellStyle name="Ergebnis 2 10" xfId="56251" hidden="1"/>
    <cellStyle name="Ergebnis 2 10" xfId="56707" hidden="1"/>
    <cellStyle name="Ergebnis 2 10" xfId="56733" hidden="1"/>
    <cellStyle name="Ergebnis 2 10" xfId="56770" hidden="1"/>
    <cellStyle name="Ergebnis 2 10" xfId="56805" hidden="1"/>
    <cellStyle name="Ergebnis 2 10" xfId="56858" hidden="1"/>
    <cellStyle name="Ergebnis 2 10" xfId="56924" hidden="1"/>
    <cellStyle name="Ergebnis 2 10" xfId="56950" hidden="1"/>
    <cellStyle name="Ergebnis 2 10" xfId="56987" hidden="1"/>
    <cellStyle name="Ergebnis 2 10" xfId="57022" hidden="1"/>
    <cellStyle name="Ergebnis 2 10" xfId="57090" hidden="1"/>
    <cellStyle name="Ergebnis 2 10" xfId="57216" hidden="1"/>
    <cellStyle name="Ergebnis 2 10" xfId="57242" hidden="1"/>
    <cellStyle name="Ergebnis 2 10" xfId="57279" hidden="1"/>
    <cellStyle name="Ergebnis 2 10" xfId="57314" hidden="1"/>
    <cellStyle name="Ergebnis 2 10" xfId="57193" hidden="1"/>
    <cellStyle name="Ergebnis 2 10" xfId="57358" hidden="1"/>
    <cellStyle name="Ergebnis 2 10" xfId="57384" hidden="1"/>
    <cellStyle name="Ergebnis 2 10" xfId="57421" hidden="1"/>
    <cellStyle name="Ergebnis 2 10" xfId="57456" hidden="1"/>
    <cellStyle name="Ergebnis 2 10" xfId="55975" hidden="1"/>
    <cellStyle name="Ergebnis 2 10" xfId="57498" hidden="1"/>
    <cellStyle name="Ergebnis 2 10" xfId="57524" hidden="1"/>
    <cellStyle name="Ergebnis 2 10" xfId="57561" hidden="1"/>
    <cellStyle name="Ergebnis 2 10" xfId="57596" hidden="1"/>
    <cellStyle name="Ergebnis 2 10" xfId="57699" hidden="1"/>
    <cellStyle name="Ergebnis 2 10" xfId="57861" hidden="1"/>
    <cellStyle name="Ergebnis 2 10" xfId="57887" hidden="1"/>
    <cellStyle name="Ergebnis 2 10" xfId="57924" hidden="1"/>
    <cellStyle name="Ergebnis 2 10" xfId="57959" hidden="1"/>
    <cellStyle name="Ergebnis 2 10" xfId="57838" hidden="1"/>
    <cellStyle name="Ergebnis 2 10" xfId="58008" hidden="1"/>
    <cellStyle name="Ergebnis 2 10" xfId="58034" hidden="1"/>
    <cellStyle name="Ergebnis 2 10" xfId="58071" hidden="1"/>
    <cellStyle name="Ergebnis 2 10" xfId="58106" hidden="1"/>
    <cellStyle name="Ergebnis 2 10" xfId="57693" hidden="1"/>
    <cellStyle name="Ergebnis 2 10" xfId="58149" hidden="1"/>
    <cellStyle name="Ergebnis 2 10" xfId="58175" hidden="1"/>
    <cellStyle name="Ergebnis 2 10" xfId="58212" hidden="1"/>
    <cellStyle name="Ergebnis 2 10" xfId="58247" hidden="1"/>
    <cellStyle name="Ergebnis 2 10" xfId="58300" hidden="1"/>
    <cellStyle name="Ergebnis 2 10" xfId="58366" hidden="1"/>
    <cellStyle name="Ergebnis 2 10" xfId="58392" hidden="1"/>
    <cellStyle name="Ergebnis 2 10" xfId="58429" hidden="1"/>
    <cellStyle name="Ergebnis 2 10" xfId="58464" hidden="1"/>
    <cellStyle name="Ergebnis 2 10" xfId="58532" hidden="1"/>
    <cellStyle name="Ergebnis 2 10" xfId="58658" hidden="1"/>
    <cellStyle name="Ergebnis 2 10" xfId="58684" hidden="1"/>
    <cellStyle name="Ergebnis 2 10" xfId="58721" hidden="1"/>
    <cellStyle name="Ergebnis 2 10" xfId="58756" hidden="1"/>
    <cellStyle name="Ergebnis 2 10" xfId="58635" hidden="1"/>
    <cellStyle name="Ergebnis 2 10" xfId="58800" hidden="1"/>
    <cellStyle name="Ergebnis 2 10" xfId="58826" hidden="1"/>
    <cellStyle name="Ergebnis 2 10" xfId="58863" hidden="1"/>
    <cellStyle name="Ergebnis 2 10" xfId="58898" hidden="1"/>
    <cellStyle name="Ergebnis 2 10" xfId="702"/>
    <cellStyle name="Ergebnis 2 11" xfId="198" hidden="1"/>
    <cellStyle name="Ergebnis 2 11" xfId="547" hidden="1"/>
    <cellStyle name="Ergebnis 2 11" xfId="571" hidden="1"/>
    <cellStyle name="Ergebnis 2 11" xfId="610" hidden="1"/>
    <cellStyle name="Ergebnis 2 11" xfId="645" hidden="1"/>
    <cellStyle name="Ergebnis 2 11" xfId="793" hidden="1"/>
    <cellStyle name="Ergebnis 2 11" xfId="955" hidden="1"/>
    <cellStyle name="Ergebnis 2 11" xfId="979" hidden="1"/>
    <cellStyle name="Ergebnis 2 11" xfId="1018" hidden="1"/>
    <cellStyle name="Ergebnis 2 11" xfId="1053" hidden="1"/>
    <cellStyle name="Ergebnis 2 11" xfId="862" hidden="1"/>
    <cellStyle name="Ergebnis 2 11" xfId="1102" hidden="1"/>
    <cellStyle name="Ergebnis 2 11" xfId="1126" hidden="1"/>
    <cellStyle name="Ergebnis 2 11" xfId="1165" hidden="1"/>
    <cellStyle name="Ergebnis 2 11" xfId="1200" hidden="1"/>
    <cellStyle name="Ergebnis 2 11" xfId="733" hidden="1"/>
    <cellStyle name="Ergebnis 2 11" xfId="1243" hidden="1"/>
    <cellStyle name="Ergebnis 2 11" xfId="1267" hidden="1"/>
    <cellStyle name="Ergebnis 2 11" xfId="1306" hidden="1"/>
    <cellStyle name="Ergebnis 2 11" xfId="1341" hidden="1"/>
    <cellStyle name="Ergebnis 2 11" xfId="1394" hidden="1"/>
    <cellStyle name="Ergebnis 2 11" xfId="1460" hidden="1"/>
    <cellStyle name="Ergebnis 2 11" xfId="1484" hidden="1"/>
    <cellStyle name="Ergebnis 2 11" xfId="1523" hidden="1"/>
    <cellStyle name="Ergebnis 2 11" xfId="1558" hidden="1"/>
    <cellStyle name="Ergebnis 2 11" xfId="1626" hidden="1"/>
    <cellStyle name="Ergebnis 2 11" xfId="1752" hidden="1"/>
    <cellStyle name="Ergebnis 2 11" xfId="1776" hidden="1"/>
    <cellStyle name="Ergebnis 2 11" xfId="1815" hidden="1"/>
    <cellStyle name="Ergebnis 2 11" xfId="1850" hidden="1"/>
    <cellStyle name="Ergebnis 2 11" xfId="1682" hidden="1"/>
    <cellStyle name="Ergebnis 2 11" xfId="1894" hidden="1"/>
    <cellStyle name="Ergebnis 2 11" xfId="1918" hidden="1"/>
    <cellStyle name="Ergebnis 2 11" xfId="1957" hidden="1"/>
    <cellStyle name="Ergebnis 2 11" xfId="1992" hidden="1"/>
    <cellStyle name="Ergebnis 2 11" xfId="2121" hidden="1"/>
    <cellStyle name="Ergebnis 2 11" xfId="2425" hidden="1"/>
    <cellStyle name="Ergebnis 2 11" xfId="2449" hidden="1"/>
    <cellStyle name="Ergebnis 2 11" xfId="2488" hidden="1"/>
    <cellStyle name="Ergebnis 2 11" xfId="2523" hidden="1"/>
    <cellStyle name="Ergebnis 2 11" xfId="2663" hidden="1"/>
    <cellStyle name="Ergebnis 2 11" xfId="2825" hidden="1"/>
    <cellStyle name="Ergebnis 2 11" xfId="2849" hidden="1"/>
    <cellStyle name="Ergebnis 2 11" xfId="2888" hidden="1"/>
    <cellStyle name="Ergebnis 2 11" xfId="2923" hidden="1"/>
    <cellStyle name="Ergebnis 2 11" xfId="2732" hidden="1"/>
    <cellStyle name="Ergebnis 2 11" xfId="2972" hidden="1"/>
    <cellStyle name="Ergebnis 2 11" xfId="2996" hidden="1"/>
    <cellStyle name="Ergebnis 2 11" xfId="3035" hidden="1"/>
    <cellStyle name="Ergebnis 2 11" xfId="3070" hidden="1"/>
    <cellStyle name="Ergebnis 2 11" xfId="2603" hidden="1"/>
    <cellStyle name="Ergebnis 2 11" xfId="3113" hidden="1"/>
    <cellStyle name="Ergebnis 2 11" xfId="3137" hidden="1"/>
    <cellStyle name="Ergebnis 2 11" xfId="3176" hidden="1"/>
    <cellStyle name="Ergebnis 2 11" xfId="3211" hidden="1"/>
    <cellStyle name="Ergebnis 2 11" xfId="3264" hidden="1"/>
    <cellStyle name="Ergebnis 2 11" xfId="3330" hidden="1"/>
    <cellStyle name="Ergebnis 2 11" xfId="3354" hidden="1"/>
    <cellStyle name="Ergebnis 2 11" xfId="3393" hidden="1"/>
    <cellStyle name="Ergebnis 2 11" xfId="3428" hidden="1"/>
    <cellStyle name="Ergebnis 2 11" xfId="3496" hidden="1"/>
    <cellStyle name="Ergebnis 2 11" xfId="3622" hidden="1"/>
    <cellStyle name="Ergebnis 2 11" xfId="3646" hidden="1"/>
    <cellStyle name="Ergebnis 2 11" xfId="3685" hidden="1"/>
    <cellStyle name="Ergebnis 2 11" xfId="3720" hidden="1"/>
    <cellStyle name="Ergebnis 2 11" xfId="3552" hidden="1"/>
    <cellStyle name="Ergebnis 2 11" xfId="3764" hidden="1"/>
    <cellStyle name="Ergebnis 2 11" xfId="3788" hidden="1"/>
    <cellStyle name="Ergebnis 2 11" xfId="3827" hidden="1"/>
    <cellStyle name="Ergebnis 2 11" xfId="3862" hidden="1"/>
    <cellStyle name="Ergebnis 2 11" xfId="2206" hidden="1"/>
    <cellStyle name="Ergebnis 2 11" xfId="3931" hidden="1"/>
    <cellStyle name="Ergebnis 2 11" xfId="3955" hidden="1"/>
    <cellStyle name="Ergebnis 2 11" xfId="3994" hidden="1"/>
    <cellStyle name="Ergebnis 2 11" xfId="4029" hidden="1"/>
    <cellStyle name="Ergebnis 2 11" xfId="4169" hidden="1"/>
    <cellStyle name="Ergebnis 2 11" xfId="4331" hidden="1"/>
    <cellStyle name="Ergebnis 2 11" xfId="4355" hidden="1"/>
    <cellStyle name="Ergebnis 2 11" xfId="4394" hidden="1"/>
    <cellStyle name="Ergebnis 2 11" xfId="4429" hidden="1"/>
    <cellStyle name="Ergebnis 2 11" xfId="4238" hidden="1"/>
    <cellStyle name="Ergebnis 2 11" xfId="4478" hidden="1"/>
    <cellStyle name="Ergebnis 2 11" xfId="4502" hidden="1"/>
    <cellStyle name="Ergebnis 2 11" xfId="4541" hidden="1"/>
    <cellStyle name="Ergebnis 2 11" xfId="4576" hidden="1"/>
    <cellStyle name="Ergebnis 2 11" xfId="4109" hidden="1"/>
    <cellStyle name="Ergebnis 2 11" xfId="4619" hidden="1"/>
    <cellStyle name="Ergebnis 2 11" xfId="4643" hidden="1"/>
    <cellStyle name="Ergebnis 2 11" xfId="4682" hidden="1"/>
    <cellStyle name="Ergebnis 2 11" xfId="4717" hidden="1"/>
    <cellStyle name="Ergebnis 2 11" xfId="4770" hidden="1"/>
    <cellStyle name="Ergebnis 2 11" xfId="4836" hidden="1"/>
    <cellStyle name="Ergebnis 2 11" xfId="4860" hidden="1"/>
    <cellStyle name="Ergebnis 2 11" xfId="4899" hidden="1"/>
    <cellStyle name="Ergebnis 2 11" xfId="4934" hidden="1"/>
    <cellStyle name="Ergebnis 2 11" xfId="5002" hidden="1"/>
    <cellStyle name="Ergebnis 2 11" xfId="5128" hidden="1"/>
    <cellStyle name="Ergebnis 2 11" xfId="5152" hidden="1"/>
    <cellStyle name="Ergebnis 2 11" xfId="5191" hidden="1"/>
    <cellStyle name="Ergebnis 2 11" xfId="5226" hidden="1"/>
    <cellStyle name="Ergebnis 2 11" xfId="5058" hidden="1"/>
    <cellStyle name="Ergebnis 2 11" xfId="5270" hidden="1"/>
    <cellStyle name="Ergebnis 2 11" xfId="5294" hidden="1"/>
    <cellStyle name="Ergebnis 2 11" xfId="5333" hidden="1"/>
    <cellStyle name="Ergebnis 2 11" xfId="5368" hidden="1"/>
    <cellStyle name="Ergebnis 2 11" xfId="2116" hidden="1"/>
    <cellStyle name="Ergebnis 2 11" xfId="5436" hidden="1"/>
    <cellStyle name="Ergebnis 2 11" xfId="5460" hidden="1"/>
    <cellStyle name="Ergebnis 2 11" xfId="5499" hidden="1"/>
    <cellStyle name="Ergebnis 2 11" xfId="5534" hidden="1"/>
    <cellStyle name="Ergebnis 2 11" xfId="5673" hidden="1"/>
    <cellStyle name="Ergebnis 2 11" xfId="5835" hidden="1"/>
    <cellStyle name="Ergebnis 2 11" xfId="5859" hidden="1"/>
    <cellStyle name="Ergebnis 2 11" xfId="5898" hidden="1"/>
    <cellStyle name="Ergebnis 2 11" xfId="5933" hidden="1"/>
    <cellStyle name="Ergebnis 2 11" xfId="5742" hidden="1"/>
    <cellStyle name="Ergebnis 2 11" xfId="5982" hidden="1"/>
    <cellStyle name="Ergebnis 2 11" xfId="6006" hidden="1"/>
    <cellStyle name="Ergebnis 2 11" xfId="6045" hidden="1"/>
    <cellStyle name="Ergebnis 2 11" xfId="6080" hidden="1"/>
    <cellStyle name="Ergebnis 2 11" xfId="5613" hidden="1"/>
    <cellStyle name="Ergebnis 2 11" xfId="6123" hidden="1"/>
    <cellStyle name="Ergebnis 2 11" xfId="6147" hidden="1"/>
    <cellStyle name="Ergebnis 2 11" xfId="6186" hidden="1"/>
    <cellStyle name="Ergebnis 2 11" xfId="6221" hidden="1"/>
    <cellStyle name="Ergebnis 2 11" xfId="6274" hidden="1"/>
    <cellStyle name="Ergebnis 2 11" xfId="6340" hidden="1"/>
    <cellStyle name="Ergebnis 2 11" xfId="6364" hidden="1"/>
    <cellStyle name="Ergebnis 2 11" xfId="6403" hidden="1"/>
    <cellStyle name="Ergebnis 2 11" xfId="6438" hidden="1"/>
    <cellStyle name="Ergebnis 2 11" xfId="6506" hidden="1"/>
    <cellStyle name="Ergebnis 2 11" xfId="6632" hidden="1"/>
    <cellStyle name="Ergebnis 2 11" xfId="6656" hidden="1"/>
    <cellStyle name="Ergebnis 2 11" xfId="6695" hidden="1"/>
    <cellStyle name="Ergebnis 2 11" xfId="6730" hidden="1"/>
    <cellStyle name="Ergebnis 2 11" xfId="6562" hidden="1"/>
    <cellStyle name="Ergebnis 2 11" xfId="6774" hidden="1"/>
    <cellStyle name="Ergebnis 2 11" xfId="6798" hidden="1"/>
    <cellStyle name="Ergebnis 2 11" xfId="6837" hidden="1"/>
    <cellStyle name="Ergebnis 2 11" xfId="6872" hidden="1"/>
    <cellStyle name="Ergebnis 2 11" xfId="2211" hidden="1"/>
    <cellStyle name="Ergebnis 2 11" xfId="6938" hidden="1"/>
    <cellStyle name="Ergebnis 2 11" xfId="6962" hidden="1"/>
    <cellStyle name="Ergebnis 2 11" xfId="7001" hidden="1"/>
    <cellStyle name="Ergebnis 2 11" xfId="7036" hidden="1"/>
    <cellStyle name="Ergebnis 2 11" xfId="7171" hidden="1"/>
    <cellStyle name="Ergebnis 2 11" xfId="7333" hidden="1"/>
    <cellStyle name="Ergebnis 2 11" xfId="7357" hidden="1"/>
    <cellStyle name="Ergebnis 2 11" xfId="7396" hidden="1"/>
    <cellStyle name="Ergebnis 2 11" xfId="7431" hidden="1"/>
    <cellStyle name="Ergebnis 2 11" xfId="7240" hidden="1"/>
    <cellStyle name="Ergebnis 2 11" xfId="7480" hidden="1"/>
    <cellStyle name="Ergebnis 2 11" xfId="7504" hidden="1"/>
    <cellStyle name="Ergebnis 2 11" xfId="7543" hidden="1"/>
    <cellStyle name="Ergebnis 2 11" xfId="7578" hidden="1"/>
    <cellStyle name="Ergebnis 2 11" xfId="7111" hidden="1"/>
    <cellStyle name="Ergebnis 2 11" xfId="7621" hidden="1"/>
    <cellStyle name="Ergebnis 2 11" xfId="7645" hidden="1"/>
    <cellStyle name="Ergebnis 2 11" xfId="7684" hidden="1"/>
    <cellStyle name="Ergebnis 2 11" xfId="7719" hidden="1"/>
    <cellStyle name="Ergebnis 2 11" xfId="7772" hidden="1"/>
    <cellStyle name="Ergebnis 2 11" xfId="7838" hidden="1"/>
    <cellStyle name="Ergebnis 2 11" xfId="7862" hidden="1"/>
    <cellStyle name="Ergebnis 2 11" xfId="7901" hidden="1"/>
    <cellStyle name="Ergebnis 2 11" xfId="7936" hidden="1"/>
    <cellStyle name="Ergebnis 2 11" xfId="8004" hidden="1"/>
    <cellStyle name="Ergebnis 2 11" xfId="8130" hidden="1"/>
    <cellStyle name="Ergebnis 2 11" xfId="8154" hidden="1"/>
    <cellStyle name="Ergebnis 2 11" xfId="8193" hidden="1"/>
    <cellStyle name="Ergebnis 2 11" xfId="8228" hidden="1"/>
    <cellStyle name="Ergebnis 2 11" xfId="8060" hidden="1"/>
    <cellStyle name="Ergebnis 2 11" xfId="8272" hidden="1"/>
    <cellStyle name="Ergebnis 2 11" xfId="8296" hidden="1"/>
    <cellStyle name="Ergebnis 2 11" xfId="8335" hidden="1"/>
    <cellStyle name="Ergebnis 2 11" xfId="8370" hidden="1"/>
    <cellStyle name="Ergebnis 2 11" xfId="2111" hidden="1"/>
    <cellStyle name="Ergebnis 2 11" xfId="8433" hidden="1"/>
    <cellStyle name="Ergebnis 2 11" xfId="8457" hidden="1"/>
    <cellStyle name="Ergebnis 2 11" xfId="8496" hidden="1"/>
    <cellStyle name="Ergebnis 2 11" xfId="8531" hidden="1"/>
    <cellStyle name="Ergebnis 2 11" xfId="8664" hidden="1"/>
    <cellStyle name="Ergebnis 2 11" xfId="8826" hidden="1"/>
    <cellStyle name="Ergebnis 2 11" xfId="8850" hidden="1"/>
    <cellStyle name="Ergebnis 2 11" xfId="8889" hidden="1"/>
    <cellStyle name="Ergebnis 2 11" xfId="8924" hidden="1"/>
    <cellStyle name="Ergebnis 2 11" xfId="8733" hidden="1"/>
    <cellStyle name="Ergebnis 2 11" xfId="8973" hidden="1"/>
    <cellStyle name="Ergebnis 2 11" xfId="8997" hidden="1"/>
    <cellStyle name="Ergebnis 2 11" xfId="9036" hidden="1"/>
    <cellStyle name="Ergebnis 2 11" xfId="9071" hidden="1"/>
    <cellStyle name="Ergebnis 2 11" xfId="8604" hidden="1"/>
    <cellStyle name="Ergebnis 2 11" xfId="9114" hidden="1"/>
    <cellStyle name="Ergebnis 2 11" xfId="9138" hidden="1"/>
    <cellStyle name="Ergebnis 2 11" xfId="9177" hidden="1"/>
    <cellStyle name="Ergebnis 2 11" xfId="9212" hidden="1"/>
    <cellStyle name="Ergebnis 2 11" xfId="9265" hidden="1"/>
    <cellStyle name="Ergebnis 2 11" xfId="9331" hidden="1"/>
    <cellStyle name="Ergebnis 2 11" xfId="9355" hidden="1"/>
    <cellStyle name="Ergebnis 2 11" xfId="9394" hidden="1"/>
    <cellStyle name="Ergebnis 2 11" xfId="9429" hidden="1"/>
    <cellStyle name="Ergebnis 2 11" xfId="9497" hidden="1"/>
    <cellStyle name="Ergebnis 2 11" xfId="9623" hidden="1"/>
    <cellStyle name="Ergebnis 2 11" xfId="9647" hidden="1"/>
    <cellStyle name="Ergebnis 2 11" xfId="9686" hidden="1"/>
    <cellStyle name="Ergebnis 2 11" xfId="9721" hidden="1"/>
    <cellStyle name="Ergebnis 2 11" xfId="9553" hidden="1"/>
    <cellStyle name="Ergebnis 2 11" xfId="9765" hidden="1"/>
    <cellStyle name="Ergebnis 2 11" xfId="9789" hidden="1"/>
    <cellStyle name="Ergebnis 2 11" xfId="9828" hidden="1"/>
    <cellStyle name="Ergebnis 2 11" xfId="9863" hidden="1"/>
    <cellStyle name="Ergebnis 2 11" xfId="2216" hidden="1"/>
    <cellStyle name="Ergebnis 2 11" xfId="9924" hidden="1"/>
    <cellStyle name="Ergebnis 2 11" xfId="9948" hidden="1"/>
    <cellStyle name="Ergebnis 2 11" xfId="9987" hidden="1"/>
    <cellStyle name="Ergebnis 2 11" xfId="10022" hidden="1"/>
    <cellStyle name="Ergebnis 2 11" xfId="10150" hidden="1"/>
    <cellStyle name="Ergebnis 2 11" xfId="10312" hidden="1"/>
    <cellStyle name="Ergebnis 2 11" xfId="10336" hidden="1"/>
    <cellStyle name="Ergebnis 2 11" xfId="10375" hidden="1"/>
    <cellStyle name="Ergebnis 2 11" xfId="10410" hidden="1"/>
    <cellStyle name="Ergebnis 2 11" xfId="10219" hidden="1"/>
    <cellStyle name="Ergebnis 2 11" xfId="10459" hidden="1"/>
    <cellStyle name="Ergebnis 2 11" xfId="10483" hidden="1"/>
    <cellStyle name="Ergebnis 2 11" xfId="10522" hidden="1"/>
    <cellStyle name="Ergebnis 2 11" xfId="10557" hidden="1"/>
    <cellStyle name="Ergebnis 2 11" xfId="10090" hidden="1"/>
    <cellStyle name="Ergebnis 2 11" xfId="10600" hidden="1"/>
    <cellStyle name="Ergebnis 2 11" xfId="10624" hidden="1"/>
    <cellStyle name="Ergebnis 2 11" xfId="10663" hidden="1"/>
    <cellStyle name="Ergebnis 2 11" xfId="10698" hidden="1"/>
    <cellStyle name="Ergebnis 2 11" xfId="10751" hidden="1"/>
    <cellStyle name="Ergebnis 2 11" xfId="10817" hidden="1"/>
    <cellStyle name="Ergebnis 2 11" xfId="10841" hidden="1"/>
    <cellStyle name="Ergebnis 2 11" xfId="10880" hidden="1"/>
    <cellStyle name="Ergebnis 2 11" xfId="10915" hidden="1"/>
    <cellStyle name="Ergebnis 2 11" xfId="10983" hidden="1"/>
    <cellStyle name="Ergebnis 2 11" xfId="11109" hidden="1"/>
    <cellStyle name="Ergebnis 2 11" xfId="11133" hidden="1"/>
    <cellStyle name="Ergebnis 2 11" xfId="11172" hidden="1"/>
    <cellStyle name="Ergebnis 2 11" xfId="11207" hidden="1"/>
    <cellStyle name="Ergebnis 2 11" xfId="11039" hidden="1"/>
    <cellStyle name="Ergebnis 2 11" xfId="11251" hidden="1"/>
    <cellStyle name="Ergebnis 2 11" xfId="11275" hidden="1"/>
    <cellStyle name="Ergebnis 2 11" xfId="11314" hidden="1"/>
    <cellStyle name="Ergebnis 2 11" xfId="11349" hidden="1"/>
    <cellStyle name="Ergebnis 2 11" xfId="2298" hidden="1"/>
    <cellStyle name="Ergebnis 2 11" xfId="11407" hidden="1"/>
    <cellStyle name="Ergebnis 2 11" xfId="11431" hidden="1"/>
    <cellStyle name="Ergebnis 2 11" xfId="11470" hidden="1"/>
    <cellStyle name="Ergebnis 2 11" xfId="11505" hidden="1"/>
    <cellStyle name="Ergebnis 2 11" xfId="11630" hidden="1"/>
    <cellStyle name="Ergebnis 2 11" xfId="11792" hidden="1"/>
    <cellStyle name="Ergebnis 2 11" xfId="11816" hidden="1"/>
    <cellStyle name="Ergebnis 2 11" xfId="11855" hidden="1"/>
    <cellStyle name="Ergebnis 2 11" xfId="11890" hidden="1"/>
    <cellStyle name="Ergebnis 2 11" xfId="11699" hidden="1"/>
    <cellStyle name="Ergebnis 2 11" xfId="11939" hidden="1"/>
    <cellStyle name="Ergebnis 2 11" xfId="11963" hidden="1"/>
    <cellStyle name="Ergebnis 2 11" xfId="12002" hidden="1"/>
    <cellStyle name="Ergebnis 2 11" xfId="12037" hidden="1"/>
    <cellStyle name="Ergebnis 2 11" xfId="11570" hidden="1"/>
    <cellStyle name="Ergebnis 2 11" xfId="12080" hidden="1"/>
    <cellStyle name="Ergebnis 2 11" xfId="12104" hidden="1"/>
    <cellStyle name="Ergebnis 2 11" xfId="12143" hidden="1"/>
    <cellStyle name="Ergebnis 2 11" xfId="12178" hidden="1"/>
    <cellStyle name="Ergebnis 2 11" xfId="12231" hidden="1"/>
    <cellStyle name="Ergebnis 2 11" xfId="12297" hidden="1"/>
    <cellStyle name="Ergebnis 2 11" xfId="12321" hidden="1"/>
    <cellStyle name="Ergebnis 2 11" xfId="12360" hidden="1"/>
    <cellStyle name="Ergebnis 2 11" xfId="12395" hidden="1"/>
    <cellStyle name="Ergebnis 2 11" xfId="12463" hidden="1"/>
    <cellStyle name="Ergebnis 2 11" xfId="12589" hidden="1"/>
    <cellStyle name="Ergebnis 2 11" xfId="12613" hidden="1"/>
    <cellStyle name="Ergebnis 2 11" xfId="12652" hidden="1"/>
    <cellStyle name="Ergebnis 2 11" xfId="12687" hidden="1"/>
    <cellStyle name="Ergebnis 2 11" xfId="12519" hidden="1"/>
    <cellStyle name="Ergebnis 2 11" xfId="12731" hidden="1"/>
    <cellStyle name="Ergebnis 2 11" xfId="12755" hidden="1"/>
    <cellStyle name="Ergebnis 2 11" xfId="12794" hidden="1"/>
    <cellStyle name="Ergebnis 2 11" xfId="12829" hidden="1"/>
    <cellStyle name="Ergebnis 2 11" xfId="2559" hidden="1"/>
    <cellStyle name="Ergebnis 2 11" xfId="12886" hidden="1"/>
    <cellStyle name="Ergebnis 2 11" xfId="12910" hidden="1"/>
    <cellStyle name="Ergebnis 2 11" xfId="12949" hidden="1"/>
    <cellStyle name="Ergebnis 2 11" xfId="12984" hidden="1"/>
    <cellStyle name="Ergebnis 2 11" xfId="13101" hidden="1"/>
    <cellStyle name="Ergebnis 2 11" xfId="13263" hidden="1"/>
    <cellStyle name="Ergebnis 2 11" xfId="13287" hidden="1"/>
    <cellStyle name="Ergebnis 2 11" xfId="13326" hidden="1"/>
    <cellStyle name="Ergebnis 2 11" xfId="13361" hidden="1"/>
    <cellStyle name="Ergebnis 2 11" xfId="13170" hidden="1"/>
    <cellStyle name="Ergebnis 2 11" xfId="13410" hidden="1"/>
    <cellStyle name="Ergebnis 2 11" xfId="13434" hidden="1"/>
    <cellStyle name="Ergebnis 2 11" xfId="13473" hidden="1"/>
    <cellStyle name="Ergebnis 2 11" xfId="13508" hidden="1"/>
    <cellStyle name="Ergebnis 2 11" xfId="13041" hidden="1"/>
    <cellStyle name="Ergebnis 2 11" xfId="13551" hidden="1"/>
    <cellStyle name="Ergebnis 2 11" xfId="13575" hidden="1"/>
    <cellStyle name="Ergebnis 2 11" xfId="13614" hidden="1"/>
    <cellStyle name="Ergebnis 2 11" xfId="13649" hidden="1"/>
    <cellStyle name="Ergebnis 2 11" xfId="13702" hidden="1"/>
    <cellStyle name="Ergebnis 2 11" xfId="13768" hidden="1"/>
    <cellStyle name="Ergebnis 2 11" xfId="13792" hidden="1"/>
    <cellStyle name="Ergebnis 2 11" xfId="13831" hidden="1"/>
    <cellStyle name="Ergebnis 2 11" xfId="13866" hidden="1"/>
    <cellStyle name="Ergebnis 2 11" xfId="13934" hidden="1"/>
    <cellStyle name="Ergebnis 2 11" xfId="14060" hidden="1"/>
    <cellStyle name="Ergebnis 2 11" xfId="14084" hidden="1"/>
    <cellStyle name="Ergebnis 2 11" xfId="14123" hidden="1"/>
    <cellStyle name="Ergebnis 2 11" xfId="14158" hidden="1"/>
    <cellStyle name="Ergebnis 2 11" xfId="13990" hidden="1"/>
    <cellStyle name="Ergebnis 2 11" xfId="14202" hidden="1"/>
    <cellStyle name="Ergebnis 2 11" xfId="14226" hidden="1"/>
    <cellStyle name="Ergebnis 2 11" xfId="14265" hidden="1"/>
    <cellStyle name="Ergebnis 2 11" xfId="14300" hidden="1"/>
    <cellStyle name="Ergebnis 2 11" xfId="4065" hidden="1"/>
    <cellStyle name="Ergebnis 2 11" xfId="14353" hidden="1"/>
    <cellStyle name="Ergebnis 2 11" xfId="14377" hidden="1"/>
    <cellStyle name="Ergebnis 2 11" xfId="14416" hidden="1"/>
    <cellStyle name="Ergebnis 2 11" xfId="14451" hidden="1"/>
    <cellStyle name="Ergebnis 2 11" xfId="14563" hidden="1"/>
    <cellStyle name="Ergebnis 2 11" xfId="14725" hidden="1"/>
    <cellStyle name="Ergebnis 2 11" xfId="14749" hidden="1"/>
    <cellStyle name="Ergebnis 2 11" xfId="14788" hidden="1"/>
    <cellStyle name="Ergebnis 2 11" xfId="14823" hidden="1"/>
    <cellStyle name="Ergebnis 2 11" xfId="14632" hidden="1"/>
    <cellStyle name="Ergebnis 2 11" xfId="14872" hidden="1"/>
    <cellStyle name="Ergebnis 2 11" xfId="14896" hidden="1"/>
    <cellStyle name="Ergebnis 2 11" xfId="14935" hidden="1"/>
    <cellStyle name="Ergebnis 2 11" xfId="14970" hidden="1"/>
    <cellStyle name="Ergebnis 2 11" xfId="14503" hidden="1"/>
    <cellStyle name="Ergebnis 2 11" xfId="15013" hidden="1"/>
    <cellStyle name="Ergebnis 2 11" xfId="15037" hidden="1"/>
    <cellStyle name="Ergebnis 2 11" xfId="15076" hidden="1"/>
    <cellStyle name="Ergebnis 2 11" xfId="15111" hidden="1"/>
    <cellStyle name="Ergebnis 2 11" xfId="15164" hidden="1"/>
    <cellStyle name="Ergebnis 2 11" xfId="15230" hidden="1"/>
    <cellStyle name="Ergebnis 2 11" xfId="15254" hidden="1"/>
    <cellStyle name="Ergebnis 2 11" xfId="15293" hidden="1"/>
    <cellStyle name="Ergebnis 2 11" xfId="15328" hidden="1"/>
    <cellStyle name="Ergebnis 2 11" xfId="15396" hidden="1"/>
    <cellStyle name="Ergebnis 2 11" xfId="15522" hidden="1"/>
    <cellStyle name="Ergebnis 2 11" xfId="15546" hidden="1"/>
    <cellStyle name="Ergebnis 2 11" xfId="15585" hidden="1"/>
    <cellStyle name="Ergebnis 2 11" xfId="15620" hidden="1"/>
    <cellStyle name="Ergebnis 2 11" xfId="15452" hidden="1"/>
    <cellStyle name="Ergebnis 2 11" xfId="15664" hidden="1"/>
    <cellStyle name="Ergebnis 2 11" xfId="15688" hidden="1"/>
    <cellStyle name="Ergebnis 2 11" xfId="15727" hidden="1"/>
    <cellStyle name="Ergebnis 2 11" xfId="15762" hidden="1"/>
    <cellStyle name="Ergebnis 2 11" xfId="5569" hidden="1"/>
    <cellStyle name="Ergebnis 2 11" xfId="15815" hidden="1"/>
    <cellStyle name="Ergebnis 2 11" xfId="15839" hidden="1"/>
    <cellStyle name="Ergebnis 2 11" xfId="15878" hidden="1"/>
    <cellStyle name="Ergebnis 2 11" xfId="15913" hidden="1"/>
    <cellStyle name="Ergebnis 2 11" xfId="16019" hidden="1"/>
    <cellStyle name="Ergebnis 2 11" xfId="16181" hidden="1"/>
    <cellStyle name="Ergebnis 2 11" xfId="16205" hidden="1"/>
    <cellStyle name="Ergebnis 2 11" xfId="16244" hidden="1"/>
    <cellStyle name="Ergebnis 2 11" xfId="16279" hidden="1"/>
    <cellStyle name="Ergebnis 2 11" xfId="16088" hidden="1"/>
    <cellStyle name="Ergebnis 2 11" xfId="16328" hidden="1"/>
    <cellStyle name="Ergebnis 2 11" xfId="16352" hidden="1"/>
    <cellStyle name="Ergebnis 2 11" xfId="16391" hidden="1"/>
    <cellStyle name="Ergebnis 2 11" xfId="16426" hidden="1"/>
    <cellStyle name="Ergebnis 2 11" xfId="15959" hidden="1"/>
    <cellStyle name="Ergebnis 2 11" xfId="16469" hidden="1"/>
    <cellStyle name="Ergebnis 2 11" xfId="16493" hidden="1"/>
    <cellStyle name="Ergebnis 2 11" xfId="16532" hidden="1"/>
    <cellStyle name="Ergebnis 2 11" xfId="16567" hidden="1"/>
    <cellStyle name="Ergebnis 2 11" xfId="16620" hidden="1"/>
    <cellStyle name="Ergebnis 2 11" xfId="16686" hidden="1"/>
    <cellStyle name="Ergebnis 2 11" xfId="16710" hidden="1"/>
    <cellStyle name="Ergebnis 2 11" xfId="16749" hidden="1"/>
    <cellStyle name="Ergebnis 2 11" xfId="16784" hidden="1"/>
    <cellStyle name="Ergebnis 2 11" xfId="16852" hidden="1"/>
    <cellStyle name="Ergebnis 2 11" xfId="16978" hidden="1"/>
    <cellStyle name="Ergebnis 2 11" xfId="17002" hidden="1"/>
    <cellStyle name="Ergebnis 2 11" xfId="17041" hidden="1"/>
    <cellStyle name="Ergebnis 2 11" xfId="17076" hidden="1"/>
    <cellStyle name="Ergebnis 2 11" xfId="16908" hidden="1"/>
    <cellStyle name="Ergebnis 2 11" xfId="17120" hidden="1"/>
    <cellStyle name="Ergebnis 2 11" xfId="17144" hidden="1"/>
    <cellStyle name="Ergebnis 2 11" xfId="17183" hidden="1"/>
    <cellStyle name="Ergebnis 2 11" xfId="17218" hidden="1"/>
    <cellStyle name="Ergebnis 2 11" xfId="7071" hidden="1"/>
    <cellStyle name="Ergebnis 2 11" xfId="17260" hidden="1"/>
    <cellStyle name="Ergebnis 2 11" xfId="17284" hidden="1"/>
    <cellStyle name="Ergebnis 2 11" xfId="17323" hidden="1"/>
    <cellStyle name="Ergebnis 2 11" xfId="17358" hidden="1"/>
    <cellStyle name="Ergebnis 2 11" xfId="17461" hidden="1"/>
    <cellStyle name="Ergebnis 2 11" xfId="17623" hidden="1"/>
    <cellStyle name="Ergebnis 2 11" xfId="17647" hidden="1"/>
    <cellStyle name="Ergebnis 2 11" xfId="17686" hidden="1"/>
    <cellStyle name="Ergebnis 2 11" xfId="17721" hidden="1"/>
    <cellStyle name="Ergebnis 2 11" xfId="17530" hidden="1"/>
    <cellStyle name="Ergebnis 2 11" xfId="17770" hidden="1"/>
    <cellStyle name="Ergebnis 2 11" xfId="17794" hidden="1"/>
    <cellStyle name="Ergebnis 2 11" xfId="17833" hidden="1"/>
    <cellStyle name="Ergebnis 2 11" xfId="17868" hidden="1"/>
    <cellStyle name="Ergebnis 2 11" xfId="17401" hidden="1"/>
    <cellStyle name="Ergebnis 2 11" xfId="17911" hidden="1"/>
    <cellStyle name="Ergebnis 2 11" xfId="17935" hidden="1"/>
    <cellStyle name="Ergebnis 2 11" xfId="17974" hidden="1"/>
    <cellStyle name="Ergebnis 2 11" xfId="18009" hidden="1"/>
    <cellStyle name="Ergebnis 2 11" xfId="18062" hidden="1"/>
    <cellStyle name="Ergebnis 2 11" xfId="18128" hidden="1"/>
    <cellStyle name="Ergebnis 2 11" xfId="18152" hidden="1"/>
    <cellStyle name="Ergebnis 2 11" xfId="18191" hidden="1"/>
    <cellStyle name="Ergebnis 2 11" xfId="18226" hidden="1"/>
    <cellStyle name="Ergebnis 2 11" xfId="18294" hidden="1"/>
    <cellStyle name="Ergebnis 2 11" xfId="18420" hidden="1"/>
    <cellStyle name="Ergebnis 2 11" xfId="18444" hidden="1"/>
    <cellStyle name="Ergebnis 2 11" xfId="18483" hidden="1"/>
    <cellStyle name="Ergebnis 2 11" xfId="18518" hidden="1"/>
    <cellStyle name="Ergebnis 2 11" xfId="18350" hidden="1"/>
    <cellStyle name="Ergebnis 2 11" xfId="18562" hidden="1"/>
    <cellStyle name="Ergebnis 2 11" xfId="18586" hidden="1"/>
    <cellStyle name="Ergebnis 2 11" xfId="18625" hidden="1"/>
    <cellStyle name="Ergebnis 2 11" xfId="18660" hidden="1"/>
    <cellStyle name="Ergebnis 2 11" xfId="18935" hidden="1"/>
    <cellStyle name="Ergebnis 2 11" xfId="19060" hidden="1"/>
    <cellStyle name="Ergebnis 2 11" xfId="19084" hidden="1"/>
    <cellStyle name="Ergebnis 2 11" xfId="19123" hidden="1"/>
    <cellStyle name="Ergebnis 2 11" xfId="19158" hidden="1"/>
    <cellStyle name="Ergebnis 2 11" xfId="19268" hidden="1"/>
    <cellStyle name="Ergebnis 2 11" xfId="19430" hidden="1"/>
    <cellStyle name="Ergebnis 2 11" xfId="19454" hidden="1"/>
    <cellStyle name="Ergebnis 2 11" xfId="19493" hidden="1"/>
    <cellStyle name="Ergebnis 2 11" xfId="19528" hidden="1"/>
    <cellStyle name="Ergebnis 2 11" xfId="19337" hidden="1"/>
    <cellStyle name="Ergebnis 2 11" xfId="19577" hidden="1"/>
    <cellStyle name="Ergebnis 2 11" xfId="19601" hidden="1"/>
    <cellStyle name="Ergebnis 2 11" xfId="19640" hidden="1"/>
    <cellStyle name="Ergebnis 2 11" xfId="19675" hidden="1"/>
    <cellStyle name="Ergebnis 2 11" xfId="19208" hidden="1"/>
    <cellStyle name="Ergebnis 2 11" xfId="19718" hidden="1"/>
    <cellStyle name="Ergebnis 2 11" xfId="19742" hidden="1"/>
    <cellStyle name="Ergebnis 2 11" xfId="19781" hidden="1"/>
    <cellStyle name="Ergebnis 2 11" xfId="19816" hidden="1"/>
    <cellStyle name="Ergebnis 2 11" xfId="19869" hidden="1"/>
    <cellStyle name="Ergebnis 2 11" xfId="19935" hidden="1"/>
    <cellStyle name="Ergebnis 2 11" xfId="19959" hidden="1"/>
    <cellStyle name="Ergebnis 2 11" xfId="19998" hidden="1"/>
    <cellStyle name="Ergebnis 2 11" xfId="20033" hidden="1"/>
    <cellStyle name="Ergebnis 2 11" xfId="20101" hidden="1"/>
    <cellStyle name="Ergebnis 2 11" xfId="20227" hidden="1"/>
    <cellStyle name="Ergebnis 2 11" xfId="20251" hidden="1"/>
    <cellStyle name="Ergebnis 2 11" xfId="20290" hidden="1"/>
    <cellStyle name="Ergebnis 2 11" xfId="20325" hidden="1"/>
    <cellStyle name="Ergebnis 2 11" xfId="20157" hidden="1"/>
    <cellStyle name="Ergebnis 2 11" xfId="20369" hidden="1"/>
    <cellStyle name="Ergebnis 2 11" xfId="20393" hidden="1"/>
    <cellStyle name="Ergebnis 2 11" xfId="20432" hidden="1"/>
    <cellStyle name="Ergebnis 2 11" xfId="20467" hidden="1"/>
    <cellStyle name="Ergebnis 2 11" xfId="20520" hidden="1"/>
    <cellStyle name="Ergebnis 2 11" xfId="20586" hidden="1"/>
    <cellStyle name="Ergebnis 2 11" xfId="20610" hidden="1"/>
    <cellStyle name="Ergebnis 2 11" xfId="20649" hidden="1"/>
    <cellStyle name="Ergebnis 2 11" xfId="20684" hidden="1"/>
    <cellStyle name="Ergebnis 2 11" xfId="20771" hidden="1"/>
    <cellStyle name="Ergebnis 2 11" xfId="20977" hidden="1"/>
    <cellStyle name="Ergebnis 2 11" xfId="21001" hidden="1"/>
    <cellStyle name="Ergebnis 2 11" xfId="21040" hidden="1"/>
    <cellStyle name="Ergebnis 2 11" xfId="21075" hidden="1"/>
    <cellStyle name="Ergebnis 2 11" xfId="21160" hidden="1"/>
    <cellStyle name="Ergebnis 2 11" xfId="21286" hidden="1"/>
    <cellStyle name="Ergebnis 2 11" xfId="21310" hidden="1"/>
    <cellStyle name="Ergebnis 2 11" xfId="21349" hidden="1"/>
    <cellStyle name="Ergebnis 2 11" xfId="21384" hidden="1"/>
    <cellStyle name="Ergebnis 2 11" xfId="21216" hidden="1"/>
    <cellStyle name="Ergebnis 2 11" xfId="21430" hidden="1"/>
    <cellStyle name="Ergebnis 2 11" xfId="21454" hidden="1"/>
    <cellStyle name="Ergebnis 2 11" xfId="21493" hidden="1"/>
    <cellStyle name="Ergebnis 2 11" xfId="21528" hidden="1"/>
    <cellStyle name="Ergebnis 2 11" xfId="20863" hidden="1"/>
    <cellStyle name="Ergebnis 2 11" xfId="21587" hidden="1"/>
    <cellStyle name="Ergebnis 2 11" xfId="21611" hidden="1"/>
    <cellStyle name="Ergebnis 2 11" xfId="21650" hidden="1"/>
    <cellStyle name="Ergebnis 2 11" xfId="21685" hidden="1"/>
    <cellStyle name="Ergebnis 2 11" xfId="21794" hidden="1"/>
    <cellStyle name="Ergebnis 2 11" xfId="21957" hidden="1"/>
    <cellStyle name="Ergebnis 2 11" xfId="21981" hidden="1"/>
    <cellStyle name="Ergebnis 2 11" xfId="22020" hidden="1"/>
    <cellStyle name="Ergebnis 2 11" xfId="22055" hidden="1"/>
    <cellStyle name="Ergebnis 2 11" xfId="21863" hidden="1"/>
    <cellStyle name="Ergebnis 2 11" xfId="22106" hidden="1"/>
    <cellStyle name="Ergebnis 2 11" xfId="22130" hidden="1"/>
    <cellStyle name="Ergebnis 2 11" xfId="22169" hidden="1"/>
    <cellStyle name="Ergebnis 2 11" xfId="22204" hidden="1"/>
    <cellStyle name="Ergebnis 2 11" xfId="21734" hidden="1"/>
    <cellStyle name="Ergebnis 2 11" xfId="22249" hidden="1"/>
    <cellStyle name="Ergebnis 2 11" xfId="22273" hidden="1"/>
    <cellStyle name="Ergebnis 2 11" xfId="22312" hidden="1"/>
    <cellStyle name="Ergebnis 2 11" xfId="22347" hidden="1"/>
    <cellStyle name="Ergebnis 2 11" xfId="22402" hidden="1"/>
    <cellStyle name="Ergebnis 2 11" xfId="22468" hidden="1"/>
    <cellStyle name="Ergebnis 2 11" xfId="22492" hidden="1"/>
    <cellStyle name="Ergebnis 2 11" xfId="22531" hidden="1"/>
    <cellStyle name="Ergebnis 2 11" xfId="22566" hidden="1"/>
    <cellStyle name="Ergebnis 2 11" xfId="22634" hidden="1"/>
    <cellStyle name="Ergebnis 2 11" xfId="22760" hidden="1"/>
    <cellStyle name="Ergebnis 2 11" xfId="22784" hidden="1"/>
    <cellStyle name="Ergebnis 2 11" xfId="22823" hidden="1"/>
    <cellStyle name="Ergebnis 2 11" xfId="22858" hidden="1"/>
    <cellStyle name="Ergebnis 2 11" xfId="22690" hidden="1"/>
    <cellStyle name="Ergebnis 2 11" xfId="22902" hidden="1"/>
    <cellStyle name="Ergebnis 2 11" xfId="22926" hidden="1"/>
    <cellStyle name="Ergebnis 2 11" xfId="22965" hidden="1"/>
    <cellStyle name="Ergebnis 2 11" xfId="23000" hidden="1"/>
    <cellStyle name="Ergebnis 2 11" xfId="20930" hidden="1"/>
    <cellStyle name="Ergebnis 2 11" xfId="23042" hidden="1"/>
    <cellStyle name="Ergebnis 2 11" xfId="23066" hidden="1"/>
    <cellStyle name="Ergebnis 2 11" xfId="23105" hidden="1"/>
    <cellStyle name="Ergebnis 2 11" xfId="23140" hidden="1"/>
    <cellStyle name="Ergebnis 2 11" xfId="23247" hidden="1"/>
    <cellStyle name="Ergebnis 2 11" xfId="23409" hidden="1"/>
    <cellStyle name="Ergebnis 2 11" xfId="23433" hidden="1"/>
    <cellStyle name="Ergebnis 2 11" xfId="23472" hidden="1"/>
    <cellStyle name="Ergebnis 2 11" xfId="23507" hidden="1"/>
    <cellStyle name="Ergebnis 2 11" xfId="23316" hidden="1"/>
    <cellStyle name="Ergebnis 2 11" xfId="23558" hidden="1"/>
    <cellStyle name="Ergebnis 2 11" xfId="23582" hidden="1"/>
    <cellStyle name="Ergebnis 2 11" xfId="23621" hidden="1"/>
    <cellStyle name="Ergebnis 2 11" xfId="23656" hidden="1"/>
    <cellStyle name="Ergebnis 2 11" xfId="23187" hidden="1"/>
    <cellStyle name="Ergebnis 2 11" xfId="23701" hidden="1"/>
    <cellStyle name="Ergebnis 2 11" xfId="23725" hidden="1"/>
    <cellStyle name="Ergebnis 2 11" xfId="23764" hidden="1"/>
    <cellStyle name="Ergebnis 2 11" xfId="23799" hidden="1"/>
    <cellStyle name="Ergebnis 2 11" xfId="23853" hidden="1"/>
    <cellStyle name="Ergebnis 2 11" xfId="23919" hidden="1"/>
    <cellStyle name="Ergebnis 2 11" xfId="23943" hidden="1"/>
    <cellStyle name="Ergebnis 2 11" xfId="23982" hidden="1"/>
    <cellStyle name="Ergebnis 2 11" xfId="24017" hidden="1"/>
    <cellStyle name="Ergebnis 2 11" xfId="24085" hidden="1"/>
    <cellStyle name="Ergebnis 2 11" xfId="24211" hidden="1"/>
    <cellStyle name="Ergebnis 2 11" xfId="24235" hidden="1"/>
    <cellStyle name="Ergebnis 2 11" xfId="24274" hidden="1"/>
    <cellStyle name="Ergebnis 2 11" xfId="24309" hidden="1"/>
    <cellStyle name="Ergebnis 2 11" xfId="24141" hidden="1"/>
    <cellStyle name="Ergebnis 2 11" xfId="24353" hidden="1"/>
    <cellStyle name="Ergebnis 2 11" xfId="24377" hidden="1"/>
    <cellStyle name="Ergebnis 2 11" xfId="24416" hidden="1"/>
    <cellStyle name="Ergebnis 2 11" xfId="24451" hidden="1"/>
    <cellStyle name="Ergebnis 2 11" xfId="20832" hidden="1"/>
    <cellStyle name="Ergebnis 2 11" xfId="24493" hidden="1"/>
    <cellStyle name="Ergebnis 2 11" xfId="24517" hidden="1"/>
    <cellStyle name="Ergebnis 2 11" xfId="24556" hidden="1"/>
    <cellStyle name="Ergebnis 2 11" xfId="24591" hidden="1"/>
    <cellStyle name="Ergebnis 2 11" xfId="24694" hidden="1"/>
    <cellStyle name="Ergebnis 2 11" xfId="24856" hidden="1"/>
    <cellStyle name="Ergebnis 2 11" xfId="24880" hidden="1"/>
    <cellStyle name="Ergebnis 2 11" xfId="24919" hidden="1"/>
    <cellStyle name="Ergebnis 2 11" xfId="24954" hidden="1"/>
    <cellStyle name="Ergebnis 2 11" xfId="24763" hidden="1"/>
    <cellStyle name="Ergebnis 2 11" xfId="25003" hidden="1"/>
    <cellStyle name="Ergebnis 2 11" xfId="25027" hidden="1"/>
    <cellStyle name="Ergebnis 2 11" xfId="25066" hidden="1"/>
    <cellStyle name="Ergebnis 2 11" xfId="25101" hidden="1"/>
    <cellStyle name="Ergebnis 2 11" xfId="24634" hidden="1"/>
    <cellStyle name="Ergebnis 2 11" xfId="25144" hidden="1"/>
    <cellStyle name="Ergebnis 2 11" xfId="25168" hidden="1"/>
    <cellStyle name="Ergebnis 2 11" xfId="25207" hidden="1"/>
    <cellStyle name="Ergebnis 2 11" xfId="25242" hidden="1"/>
    <cellStyle name="Ergebnis 2 11" xfId="25295" hidden="1"/>
    <cellStyle name="Ergebnis 2 11" xfId="25361" hidden="1"/>
    <cellStyle name="Ergebnis 2 11" xfId="25385" hidden="1"/>
    <cellStyle name="Ergebnis 2 11" xfId="25424" hidden="1"/>
    <cellStyle name="Ergebnis 2 11" xfId="25459" hidden="1"/>
    <cellStyle name="Ergebnis 2 11" xfId="25527" hidden="1"/>
    <cellStyle name="Ergebnis 2 11" xfId="25653" hidden="1"/>
    <cellStyle name="Ergebnis 2 11" xfId="25677" hidden="1"/>
    <cellStyle name="Ergebnis 2 11" xfId="25716" hidden="1"/>
    <cellStyle name="Ergebnis 2 11" xfId="25751" hidden="1"/>
    <cellStyle name="Ergebnis 2 11" xfId="25583" hidden="1"/>
    <cellStyle name="Ergebnis 2 11" xfId="25795" hidden="1"/>
    <cellStyle name="Ergebnis 2 11" xfId="25819" hidden="1"/>
    <cellStyle name="Ergebnis 2 11" xfId="25858" hidden="1"/>
    <cellStyle name="Ergebnis 2 11" xfId="25893" hidden="1"/>
    <cellStyle name="Ergebnis 2 11" xfId="25948" hidden="1"/>
    <cellStyle name="Ergebnis 2 11" xfId="26088" hidden="1"/>
    <cellStyle name="Ergebnis 2 11" xfId="26112" hidden="1"/>
    <cellStyle name="Ergebnis 2 11" xfId="26151" hidden="1"/>
    <cellStyle name="Ergebnis 2 11" xfId="26186" hidden="1"/>
    <cellStyle name="Ergebnis 2 11" xfId="26290" hidden="1"/>
    <cellStyle name="Ergebnis 2 11" xfId="26452" hidden="1"/>
    <cellStyle name="Ergebnis 2 11" xfId="26476" hidden="1"/>
    <cellStyle name="Ergebnis 2 11" xfId="26515" hidden="1"/>
    <cellStyle name="Ergebnis 2 11" xfId="26550" hidden="1"/>
    <cellStyle name="Ergebnis 2 11" xfId="26359" hidden="1"/>
    <cellStyle name="Ergebnis 2 11" xfId="26599" hidden="1"/>
    <cellStyle name="Ergebnis 2 11" xfId="26623" hidden="1"/>
    <cellStyle name="Ergebnis 2 11" xfId="26662" hidden="1"/>
    <cellStyle name="Ergebnis 2 11" xfId="26697" hidden="1"/>
    <cellStyle name="Ergebnis 2 11" xfId="26230" hidden="1"/>
    <cellStyle name="Ergebnis 2 11" xfId="26740" hidden="1"/>
    <cellStyle name="Ergebnis 2 11" xfId="26764" hidden="1"/>
    <cellStyle name="Ergebnis 2 11" xfId="26803" hidden="1"/>
    <cellStyle name="Ergebnis 2 11" xfId="26838" hidden="1"/>
    <cellStyle name="Ergebnis 2 11" xfId="26891" hidden="1"/>
    <cellStyle name="Ergebnis 2 11" xfId="26957" hidden="1"/>
    <cellStyle name="Ergebnis 2 11" xfId="26981" hidden="1"/>
    <cellStyle name="Ergebnis 2 11" xfId="27020" hidden="1"/>
    <cellStyle name="Ergebnis 2 11" xfId="27055" hidden="1"/>
    <cellStyle name="Ergebnis 2 11" xfId="27123" hidden="1"/>
    <cellStyle name="Ergebnis 2 11" xfId="27249" hidden="1"/>
    <cellStyle name="Ergebnis 2 11" xfId="27273" hidden="1"/>
    <cellStyle name="Ergebnis 2 11" xfId="27312" hidden="1"/>
    <cellStyle name="Ergebnis 2 11" xfId="27347" hidden="1"/>
    <cellStyle name="Ergebnis 2 11" xfId="27179" hidden="1"/>
    <cellStyle name="Ergebnis 2 11" xfId="27391" hidden="1"/>
    <cellStyle name="Ergebnis 2 11" xfId="27415" hidden="1"/>
    <cellStyle name="Ergebnis 2 11" xfId="27454" hidden="1"/>
    <cellStyle name="Ergebnis 2 11" xfId="27489" hidden="1"/>
    <cellStyle name="Ergebnis 2 11" xfId="26006" hidden="1"/>
    <cellStyle name="Ergebnis 2 11" xfId="27531" hidden="1"/>
    <cellStyle name="Ergebnis 2 11" xfId="27555" hidden="1"/>
    <cellStyle name="Ergebnis 2 11" xfId="27594" hidden="1"/>
    <cellStyle name="Ergebnis 2 11" xfId="27629" hidden="1"/>
    <cellStyle name="Ergebnis 2 11" xfId="27732" hidden="1"/>
    <cellStyle name="Ergebnis 2 11" xfId="27894" hidden="1"/>
    <cellStyle name="Ergebnis 2 11" xfId="27918" hidden="1"/>
    <cellStyle name="Ergebnis 2 11" xfId="27957" hidden="1"/>
    <cellStyle name="Ergebnis 2 11" xfId="27992" hidden="1"/>
    <cellStyle name="Ergebnis 2 11" xfId="27801" hidden="1"/>
    <cellStyle name="Ergebnis 2 11" xfId="28041" hidden="1"/>
    <cellStyle name="Ergebnis 2 11" xfId="28065" hidden="1"/>
    <cellStyle name="Ergebnis 2 11" xfId="28104" hidden="1"/>
    <cellStyle name="Ergebnis 2 11" xfId="28139" hidden="1"/>
    <cellStyle name="Ergebnis 2 11" xfId="27672" hidden="1"/>
    <cellStyle name="Ergebnis 2 11" xfId="28182" hidden="1"/>
    <cellStyle name="Ergebnis 2 11" xfId="28206" hidden="1"/>
    <cellStyle name="Ergebnis 2 11" xfId="28245" hidden="1"/>
    <cellStyle name="Ergebnis 2 11" xfId="28280" hidden="1"/>
    <cellStyle name="Ergebnis 2 11" xfId="28333" hidden="1"/>
    <cellStyle name="Ergebnis 2 11" xfId="28399" hidden="1"/>
    <cellStyle name="Ergebnis 2 11" xfId="28423" hidden="1"/>
    <cellStyle name="Ergebnis 2 11" xfId="28462" hidden="1"/>
    <cellStyle name="Ergebnis 2 11" xfId="28497" hidden="1"/>
    <cellStyle name="Ergebnis 2 11" xfId="28565" hidden="1"/>
    <cellStyle name="Ergebnis 2 11" xfId="28691" hidden="1"/>
    <cellStyle name="Ergebnis 2 11" xfId="28715" hidden="1"/>
    <cellStyle name="Ergebnis 2 11" xfId="28754" hidden="1"/>
    <cellStyle name="Ergebnis 2 11" xfId="28789" hidden="1"/>
    <cellStyle name="Ergebnis 2 11" xfId="28621" hidden="1"/>
    <cellStyle name="Ergebnis 2 11" xfId="28833" hidden="1"/>
    <cellStyle name="Ergebnis 2 11" xfId="28857" hidden="1"/>
    <cellStyle name="Ergebnis 2 11" xfId="28896" hidden="1"/>
    <cellStyle name="Ergebnis 2 11" xfId="28931" hidden="1"/>
    <cellStyle name="Ergebnis 2 11" xfId="28985" hidden="1"/>
    <cellStyle name="Ergebnis 2 11" xfId="29051" hidden="1"/>
    <cellStyle name="Ergebnis 2 11" xfId="29075" hidden="1"/>
    <cellStyle name="Ergebnis 2 11" xfId="29114" hidden="1"/>
    <cellStyle name="Ergebnis 2 11" xfId="29149" hidden="1"/>
    <cellStyle name="Ergebnis 2 11" xfId="29252" hidden="1"/>
    <cellStyle name="Ergebnis 2 11" xfId="29414" hidden="1"/>
    <cellStyle name="Ergebnis 2 11" xfId="29438" hidden="1"/>
    <cellStyle name="Ergebnis 2 11" xfId="29477" hidden="1"/>
    <cellStyle name="Ergebnis 2 11" xfId="29512" hidden="1"/>
    <cellStyle name="Ergebnis 2 11" xfId="29321" hidden="1"/>
    <cellStyle name="Ergebnis 2 11" xfId="29561" hidden="1"/>
    <cellStyle name="Ergebnis 2 11" xfId="29585" hidden="1"/>
    <cellStyle name="Ergebnis 2 11" xfId="29624" hidden="1"/>
    <cellStyle name="Ergebnis 2 11" xfId="29659" hidden="1"/>
    <cellStyle name="Ergebnis 2 11" xfId="29192" hidden="1"/>
    <cellStyle name="Ergebnis 2 11" xfId="29702" hidden="1"/>
    <cellStyle name="Ergebnis 2 11" xfId="29726" hidden="1"/>
    <cellStyle name="Ergebnis 2 11" xfId="29765" hidden="1"/>
    <cellStyle name="Ergebnis 2 11" xfId="29800" hidden="1"/>
    <cellStyle name="Ergebnis 2 11" xfId="29853" hidden="1"/>
    <cellStyle name="Ergebnis 2 11" xfId="29919" hidden="1"/>
    <cellStyle name="Ergebnis 2 11" xfId="29943" hidden="1"/>
    <cellStyle name="Ergebnis 2 11" xfId="29982" hidden="1"/>
    <cellStyle name="Ergebnis 2 11" xfId="30017" hidden="1"/>
    <cellStyle name="Ergebnis 2 11" xfId="30085" hidden="1"/>
    <cellStyle name="Ergebnis 2 11" xfId="30211" hidden="1"/>
    <cellStyle name="Ergebnis 2 11" xfId="30235" hidden="1"/>
    <cellStyle name="Ergebnis 2 11" xfId="30274" hidden="1"/>
    <cellStyle name="Ergebnis 2 11" xfId="30309" hidden="1"/>
    <cellStyle name="Ergebnis 2 11" xfId="30141" hidden="1"/>
    <cellStyle name="Ergebnis 2 11" xfId="30353" hidden="1"/>
    <cellStyle name="Ergebnis 2 11" xfId="30377" hidden="1"/>
    <cellStyle name="Ergebnis 2 11" xfId="30416" hidden="1"/>
    <cellStyle name="Ergebnis 2 11" xfId="30451" hidden="1"/>
    <cellStyle name="Ergebnis 2 11" xfId="30504" hidden="1"/>
    <cellStyle name="Ergebnis 2 11" xfId="30570" hidden="1"/>
    <cellStyle name="Ergebnis 2 11" xfId="30594" hidden="1"/>
    <cellStyle name="Ergebnis 2 11" xfId="30633" hidden="1"/>
    <cellStyle name="Ergebnis 2 11" xfId="30668" hidden="1"/>
    <cellStyle name="Ergebnis 2 11" xfId="30755" hidden="1"/>
    <cellStyle name="Ergebnis 2 11" xfId="30961" hidden="1"/>
    <cellStyle name="Ergebnis 2 11" xfId="30985" hidden="1"/>
    <cellStyle name="Ergebnis 2 11" xfId="31024" hidden="1"/>
    <cellStyle name="Ergebnis 2 11" xfId="31059" hidden="1"/>
    <cellStyle name="Ergebnis 2 11" xfId="31144" hidden="1"/>
    <cellStyle name="Ergebnis 2 11" xfId="31270" hidden="1"/>
    <cellStyle name="Ergebnis 2 11" xfId="31294" hidden="1"/>
    <cellStyle name="Ergebnis 2 11" xfId="31333" hidden="1"/>
    <cellStyle name="Ergebnis 2 11" xfId="31368" hidden="1"/>
    <cellStyle name="Ergebnis 2 11" xfId="31200" hidden="1"/>
    <cellStyle name="Ergebnis 2 11" xfId="31414" hidden="1"/>
    <cellStyle name="Ergebnis 2 11" xfId="31438" hidden="1"/>
    <cellStyle name="Ergebnis 2 11" xfId="31477" hidden="1"/>
    <cellStyle name="Ergebnis 2 11" xfId="31512" hidden="1"/>
    <cellStyle name="Ergebnis 2 11" xfId="30847" hidden="1"/>
    <cellStyle name="Ergebnis 2 11" xfId="31571" hidden="1"/>
    <cellStyle name="Ergebnis 2 11" xfId="31595" hidden="1"/>
    <cellStyle name="Ergebnis 2 11" xfId="31634" hidden="1"/>
    <cellStyle name="Ergebnis 2 11" xfId="31669" hidden="1"/>
    <cellStyle name="Ergebnis 2 11" xfId="31778" hidden="1"/>
    <cellStyle name="Ergebnis 2 11" xfId="31941" hidden="1"/>
    <cellStyle name="Ergebnis 2 11" xfId="31965" hidden="1"/>
    <cellStyle name="Ergebnis 2 11" xfId="32004" hidden="1"/>
    <cellStyle name="Ergebnis 2 11" xfId="32039" hidden="1"/>
    <cellStyle name="Ergebnis 2 11" xfId="31847" hidden="1"/>
    <cellStyle name="Ergebnis 2 11" xfId="32090" hidden="1"/>
    <cellStyle name="Ergebnis 2 11" xfId="32114" hidden="1"/>
    <cellStyle name="Ergebnis 2 11" xfId="32153" hidden="1"/>
    <cellStyle name="Ergebnis 2 11" xfId="32188" hidden="1"/>
    <cellStyle name="Ergebnis 2 11" xfId="31718" hidden="1"/>
    <cellStyle name="Ergebnis 2 11" xfId="32233" hidden="1"/>
    <cellStyle name="Ergebnis 2 11" xfId="32257" hidden="1"/>
    <cellStyle name="Ergebnis 2 11" xfId="32296" hidden="1"/>
    <cellStyle name="Ergebnis 2 11" xfId="32331" hidden="1"/>
    <cellStyle name="Ergebnis 2 11" xfId="32386" hidden="1"/>
    <cellStyle name="Ergebnis 2 11" xfId="32452" hidden="1"/>
    <cellStyle name="Ergebnis 2 11" xfId="32476" hidden="1"/>
    <cellStyle name="Ergebnis 2 11" xfId="32515" hidden="1"/>
    <cellStyle name="Ergebnis 2 11" xfId="32550" hidden="1"/>
    <cellStyle name="Ergebnis 2 11" xfId="32618" hidden="1"/>
    <cellStyle name="Ergebnis 2 11" xfId="32744" hidden="1"/>
    <cellStyle name="Ergebnis 2 11" xfId="32768" hidden="1"/>
    <cellStyle name="Ergebnis 2 11" xfId="32807" hidden="1"/>
    <cellStyle name="Ergebnis 2 11" xfId="32842" hidden="1"/>
    <cellStyle name="Ergebnis 2 11" xfId="32674" hidden="1"/>
    <cellStyle name="Ergebnis 2 11" xfId="32886" hidden="1"/>
    <cellStyle name="Ergebnis 2 11" xfId="32910" hidden="1"/>
    <cellStyle name="Ergebnis 2 11" xfId="32949" hidden="1"/>
    <cellStyle name="Ergebnis 2 11" xfId="32984" hidden="1"/>
    <cellStyle name="Ergebnis 2 11" xfId="30914" hidden="1"/>
    <cellStyle name="Ergebnis 2 11" xfId="33026" hidden="1"/>
    <cellStyle name="Ergebnis 2 11" xfId="33050" hidden="1"/>
    <cellStyle name="Ergebnis 2 11" xfId="33089" hidden="1"/>
    <cellStyle name="Ergebnis 2 11" xfId="33124" hidden="1"/>
    <cellStyle name="Ergebnis 2 11" xfId="33230" hidden="1"/>
    <cellStyle name="Ergebnis 2 11" xfId="33392" hidden="1"/>
    <cellStyle name="Ergebnis 2 11" xfId="33416" hidden="1"/>
    <cellStyle name="Ergebnis 2 11" xfId="33455" hidden="1"/>
    <cellStyle name="Ergebnis 2 11" xfId="33490" hidden="1"/>
    <cellStyle name="Ergebnis 2 11" xfId="33299" hidden="1"/>
    <cellStyle name="Ergebnis 2 11" xfId="33541" hidden="1"/>
    <cellStyle name="Ergebnis 2 11" xfId="33565" hidden="1"/>
    <cellStyle name="Ergebnis 2 11" xfId="33604" hidden="1"/>
    <cellStyle name="Ergebnis 2 11" xfId="33639" hidden="1"/>
    <cellStyle name="Ergebnis 2 11" xfId="33170" hidden="1"/>
    <cellStyle name="Ergebnis 2 11" xfId="33684" hidden="1"/>
    <cellStyle name="Ergebnis 2 11" xfId="33708" hidden="1"/>
    <cellStyle name="Ergebnis 2 11" xfId="33747" hidden="1"/>
    <cellStyle name="Ergebnis 2 11" xfId="33782" hidden="1"/>
    <cellStyle name="Ergebnis 2 11" xfId="33836" hidden="1"/>
    <cellStyle name="Ergebnis 2 11" xfId="33902" hidden="1"/>
    <cellStyle name="Ergebnis 2 11" xfId="33926" hidden="1"/>
    <cellStyle name="Ergebnis 2 11" xfId="33965" hidden="1"/>
    <cellStyle name="Ergebnis 2 11" xfId="34000" hidden="1"/>
    <cellStyle name="Ergebnis 2 11" xfId="34068" hidden="1"/>
    <cellStyle name="Ergebnis 2 11" xfId="34194" hidden="1"/>
    <cellStyle name="Ergebnis 2 11" xfId="34218" hidden="1"/>
    <cellStyle name="Ergebnis 2 11" xfId="34257" hidden="1"/>
    <cellStyle name="Ergebnis 2 11" xfId="34292" hidden="1"/>
    <cellStyle name="Ergebnis 2 11" xfId="34124" hidden="1"/>
    <cellStyle name="Ergebnis 2 11" xfId="34336" hidden="1"/>
    <cellStyle name="Ergebnis 2 11" xfId="34360" hidden="1"/>
    <cellStyle name="Ergebnis 2 11" xfId="34399" hidden="1"/>
    <cellStyle name="Ergebnis 2 11" xfId="34434" hidden="1"/>
    <cellStyle name="Ergebnis 2 11" xfId="30816" hidden="1"/>
    <cellStyle name="Ergebnis 2 11" xfId="34476" hidden="1"/>
    <cellStyle name="Ergebnis 2 11" xfId="34500" hidden="1"/>
    <cellStyle name="Ergebnis 2 11" xfId="34539" hidden="1"/>
    <cellStyle name="Ergebnis 2 11" xfId="34574" hidden="1"/>
    <cellStyle name="Ergebnis 2 11" xfId="34677" hidden="1"/>
    <cellStyle name="Ergebnis 2 11" xfId="34839" hidden="1"/>
    <cellStyle name="Ergebnis 2 11" xfId="34863" hidden="1"/>
    <cellStyle name="Ergebnis 2 11" xfId="34902" hidden="1"/>
    <cellStyle name="Ergebnis 2 11" xfId="34937" hidden="1"/>
    <cellStyle name="Ergebnis 2 11" xfId="34746" hidden="1"/>
    <cellStyle name="Ergebnis 2 11" xfId="34986" hidden="1"/>
    <cellStyle name="Ergebnis 2 11" xfId="35010" hidden="1"/>
    <cellStyle name="Ergebnis 2 11" xfId="35049" hidden="1"/>
    <cellStyle name="Ergebnis 2 11" xfId="35084" hidden="1"/>
    <cellStyle name="Ergebnis 2 11" xfId="34617" hidden="1"/>
    <cellStyle name="Ergebnis 2 11" xfId="35127" hidden="1"/>
    <cellStyle name="Ergebnis 2 11" xfId="35151" hidden="1"/>
    <cellStyle name="Ergebnis 2 11" xfId="35190" hidden="1"/>
    <cellStyle name="Ergebnis 2 11" xfId="35225" hidden="1"/>
    <cellStyle name="Ergebnis 2 11" xfId="35278" hidden="1"/>
    <cellStyle name="Ergebnis 2 11" xfId="35344" hidden="1"/>
    <cellStyle name="Ergebnis 2 11" xfId="35368" hidden="1"/>
    <cellStyle name="Ergebnis 2 11" xfId="35407" hidden="1"/>
    <cellStyle name="Ergebnis 2 11" xfId="35442" hidden="1"/>
    <cellStyle name="Ergebnis 2 11" xfId="35510" hidden="1"/>
    <cellStyle name="Ergebnis 2 11" xfId="35636" hidden="1"/>
    <cellStyle name="Ergebnis 2 11" xfId="35660" hidden="1"/>
    <cellStyle name="Ergebnis 2 11" xfId="35699" hidden="1"/>
    <cellStyle name="Ergebnis 2 11" xfId="35734" hidden="1"/>
    <cellStyle name="Ergebnis 2 11" xfId="35566" hidden="1"/>
    <cellStyle name="Ergebnis 2 11" xfId="35778" hidden="1"/>
    <cellStyle name="Ergebnis 2 11" xfId="35802" hidden="1"/>
    <cellStyle name="Ergebnis 2 11" xfId="35841" hidden="1"/>
    <cellStyle name="Ergebnis 2 11" xfId="35876" hidden="1"/>
    <cellStyle name="Ergebnis 2 11" xfId="35931" hidden="1"/>
    <cellStyle name="Ergebnis 2 11" xfId="36071" hidden="1"/>
    <cellStyle name="Ergebnis 2 11" xfId="36095" hidden="1"/>
    <cellStyle name="Ergebnis 2 11" xfId="36134" hidden="1"/>
    <cellStyle name="Ergebnis 2 11" xfId="36169" hidden="1"/>
    <cellStyle name="Ergebnis 2 11" xfId="36273" hidden="1"/>
    <cellStyle name="Ergebnis 2 11" xfId="36435" hidden="1"/>
    <cellStyle name="Ergebnis 2 11" xfId="36459" hidden="1"/>
    <cellStyle name="Ergebnis 2 11" xfId="36498" hidden="1"/>
    <cellStyle name="Ergebnis 2 11" xfId="36533" hidden="1"/>
    <cellStyle name="Ergebnis 2 11" xfId="36342" hidden="1"/>
    <cellStyle name="Ergebnis 2 11" xfId="36582" hidden="1"/>
    <cellStyle name="Ergebnis 2 11" xfId="36606" hidden="1"/>
    <cellStyle name="Ergebnis 2 11" xfId="36645" hidden="1"/>
    <cellStyle name="Ergebnis 2 11" xfId="36680" hidden="1"/>
    <cellStyle name="Ergebnis 2 11" xfId="36213" hidden="1"/>
    <cellStyle name="Ergebnis 2 11" xfId="36723" hidden="1"/>
    <cellStyle name="Ergebnis 2 11" xfId="36747" hidden="1"/>
    <cellStyle name="Ergebnis 2 11" xfId="36786" hidden="1"/>
    <cellStyle name="Ergebnis 2 11" xfId="36821" hidden="1"/>
    <cellStyle name="Ergebnis 2 11" xfId="36874" hidden="1"/>
    <cellStyle name="Ergebnis 2 11" xfId="36940" hidden="1"/>
    <cellStyle name="Ergebnis 2 11" xfId="36964" hidden="1"/>
    <cellStyle name="Ergebnis 2 11" xfId="37003" hidden="1"/>
    <cellStyle name="Ergebnis 2 11" xfId="37038" hidden="1"/>
    <cellStyle name="Ergebnis 2 11" xfId="37106" hidden="1"/>
    <cellStyle name="Ergebnis 2 11" xfId="37232" hidden="1"/>
    <cellStyle name="Ergebnis 2 11" xfId="37256" hidden="1"/>
    <cellStyle name="Ergebnis 2 11" xfId="37295" hidden="1"/>
    <cellStyle name="Ergebnis 2 11" xfId="37330" hidden="1"/>
    <cellStyle name="Ergebnis 2 11" xfId="37162" hidden="1"/>
    <cellStyle name="Ergebnis 2 11" xfId="37374" hidden="1"/>
    <cellStyle name="Ergebnis 2 11" xfId="37398" hidden="1"/>
    <cellStyle name="Ergebnis 2 11" xfId="37437" hidden="1"/>
    <cellStyle name="Ergebnis 2 11" xfId="37472" hidden="1"/>
    <cellStyle name="Ergebnis 2 11" xfId="35989" hidden="1"/>
    <cellStyle name="Ergebnis 2 11" xfId="37514" hidden="1"/>
    <cellStyle name="Ergebnis 2 11" xfId="37538" hidden="1"/>
    <cellStyle name="Ergebnis 2 11" xfId="37577" hidden="1"/>
    <cellStyle name="Ergebnis 2 11" xfId="37612" hidden="1"/>
    <cellStyle name="Ergebnis 2 11" xfId="37715" hidden="1"/>
    <cellStyle name="Ergebnis 2 11" xfId="37877" hidden="1"/>
    <cellStyle name="Ergebnis 2 11" xfId="37901" hidden="1"/>
    <cellStyle name="Ergebnis 2 11" xfId="37940" hidden="1"/>
    <cellStyle name="Ergebnis 2 11" xfId="37975" hidden="1"/>
    <cellStyle name="Ergebnis 2 11" xfId="37784" hidden="1"/>
    <cellStyle name="Ergebnis 2 11" xfId="38024" hidden="1"/>
    <cellStyle name="Ergebnis 2 11" xfId="38048" hidden="1"/>
    <cellStyle name="Ergebnis 2 11" xfId="38087" hidden="1"/>
    <cellStyle name="Ergebnis 2 11" xfId="38122" hidden="1"/>
    <cellStyle name="Ergebnis 2 11" xfId="37655" hidden="1"/>
    <cellStyle name="Ergebnis 2 11" xfId="38165" hidden="1"/>
    <cellStyle name="Ergebnis 2 11" xfId="38189" hidden="1"/>
    <cellStyle name="Ergebnis 2 11" xfId="38228" hidden="1"/>
    <cellStyle name="Ergebnis 2 11" xfId="38263" hidden="1"/>
    <cellStyle name="Ergebnis 2 11" xfId="38316" hidden="1"/>
    <cellStyle name="Ergebnis 2 11" xfId="38382" hidden="1"/>
    <cellStyle name="Ergebnis 2 11" xfId="38406" hidden="1"/>
    <cellStyle name="Ergebnis 2 11" xfId="38445" hidden="1"/>
    <cellStyle name="Ergebnis 2 11" xfId="38480" hidden="1"/>
    <cellStyle name="Ergebnis 2 11" xfId="38548" hidden="1"/>
    <cellStyle name="Ergebnis 2 11" xfId="38674" hidden="1"/>
    <cellStyle name="Ergebnis 2 11" xfId="38698" hidden="1"/>
    <cellStyle name="Ergebnis 2 11" xfId="38737" hidden="1"/>
    <cellStyle name="Ergebnis 2 11" xfId="38772" hidden="1"/>
    <cellStyle name="Ergebnis 2 11" xfId="38604" hidden="1"/>
    <cellStyle name="Ergebnis 2 11" xfId="38816" hidden="1"/>
    <cellStyle name="Ergebnis 2 11" xfId="38840" hidden="1"/>
    <cellStyle name="Ergebnis 2 11" xfId="38879" hidden="1"/>
    <cellStyle name="Ergebnis 2 11" xfId="38914" hidden="1"/>
    <cellStyle name="Ergebnis 2 11" xfId="38977" hidden="1"/>
    <cellStyle name="Ergebnis 2 11" xfId="39054" hidden="1"/>
    <cellStyle name="Ergebnis 2 11" xfId="39078" hidden="1"/>
    <cellStyle name="Ergebnis 2 11" xfId="39117" hidden="1"/>
    <cellStyle name="Ergebnis 2 11" xfId="39152" hidden="1"/>
    <cellStyle name="Ergebnis 2 11" xfId="39255" hidden="1"/>
    <cellStyle name="Ergebnis 2 11" xfId="39417" hidden="1"/>
    <cellStyle name="Ergebnis 2 11" xfId="39441" hidden="1"/>
    <cellStyle name="Ergebnis 2 11" xfId="39480" hidden="1"/>
    <cellStyle name="Ergebnis 2 11" xfId="39515" hidden="1"/>
    <cellStyle name="Ergebnis 2 11" xfId="39324" hidden="1"/>
    <cellStyle name="Ergebnis 2 11" xfId="39564" hidden="1"/>
    <cellStyle name="Ergebnis 2 11" xfId="39588" hidden="1"/>
    <cellStyle name="Ergebnis 2 11" xfId="39627" hidden="1"/>
    <cellStyle name="Ergebnis 2 11" xfId="39662" hidden="1"/>
    <cellStyle name="Ergebnis 2 11" xfId="39195" hidden="1"/>
    <cellStyle name="Ergebnis 2 11" xfId="39705" hidden="1"/>
    <cellStyle name="Ergebnis 2 11" xfId="39729" hidden="1"/>
    <cellStyle name="Ergebnis 2 11" xfId="39768" hidden="1"/>
    <cellStyle name="Ergebnis 2 11" xfId="39803" hidden="1"/>
    <cellStyle name="Ergebnis 2 11" xfId="39856" hidden="1"/>
    <cellStyle name="Ergebnis 2 11" xfId="39922" hidden="1"/>
    <cellStyle name="Ergebnis 2 11" xfId="39946" hidden="1"/>
    <cellStyle name="Ergebnis 2 11" xfId="39985" hidden="1"/>
    <cellStyle name="Ergebnis 2 11" xfId="40020" hidden="1"/>
    <cellStyle name="Ergebnis 2 11" xfId="40088" hidden="1"/>
    <cellStyle name="Ergebnis 2 11" xfId="40214" hidden="1"/>
    <cellStyle name="Ergebnis 2 11" xfId="40238" hidden="1"/>
    <cellStyle name="Ergebnis 2 11" xfId="40277" hidden="1"/>
    <cellStyle name="Ergebnis 2 11" xfId="40312" hidden="1"/>
    <cellStyle name="Ergebnis 2 11" xfId="40144" hidden="1"/>
    <cellStyle name="Ergebnis 2 11" xfId="40356" hidden="1"/>
    <cellStyle name="Ergebnis 2 11" xfId="40380" hidden="1"/>
    <cellStyle name="Ergebnis 2 11" xfId="40419" hidden="1"/>
    <cellStyle name="Ergebnis 2 11" xfId="40454" hidden="1"/>
    <cellStyle name="Ergebnis 2 11" xfId="40507" hidden="1"/>
    <cellStyle name="Ergebnis 2 11" xfId="40573" hidden="1"/>
    <cellStyle name="Ergebnis 2 11" xfId="40597" hidden="1"/>
    <cellStyle name="Ergebnis 2 11" xfId="40636" hidden="1"/>
    <cellStyle name="Ergebnis 2 11" xfId="40671" hidden="1"/>
    <cellStyle name="Ergebnis 2 11" xfId="40758" hidden="1"/>
    <cellStyle name="Ergebnis 2 11" xfId="40964" hidden="1"/>
    <cellStyle name="Ergebnis 2 11" xfId="40988" hidden="1"/>
    <cellStyle name="Ergebnis 2 11" xfId="41027" hidden="1"/>
    <cellStyle name="Ergebnis 2 11" xfId="41062" hidden="1"/>
    <cellStyle name="Ergebnis 2 11" xfId="41147" hidden="1"/>
    <cellStyle name="Ergebnis 2 11" xfId="41273" hidden="1"/>
    <cellStyle name="Ergebnis 2 11" xfId="41297" hidden="1"/>
    <cellStyle name="Ergebnis 2 11" xfId="41336" hidden="1"/>
    <cellStyle name="Ergebnis 2 11" xfId="41371" hidden="1"/>
    <cellStyle name="Ergebnis 2 11" xfId="41203" hidden="1"/>
    <cellStyle name="Ergebnis 2 11" xfId="41417" hidden="1"/>
    <cellStyle name="Ergebnis 2 11" xfId="41441" hidden="1"/>
    <cellStyle name="Ergebnis 2 11" xfId="41480" hidden="1"/>
    <cellStyle name="Ergebnis 2 11" xfId="41515" hidden="1"/>
    <cellStyle name="Ergebnis 2 11" xfId="40850" hidden="1"/>
    <cellStyle name="Ergebnis 2 11" xfId="41574" hidden="1"/>
    <cellStyle name="Ergebnis 2 11" xfId="41598" hidden="1"/>
    <cellStyle name="Ergebnis 2 11" xfId="41637" hidden="1"/>
    <cellStyle name="Ergebnis 2 11" xfId="41672" hidden="1"/>
    <cellStyle name="Ergebnis 2 11" xfId="41781" hidden="1"/>
    <cellStyle name="Ergebnis 2 11" xfId="41944" hidden="1"/>
    <cellStyle name="Ergebnis 2 11" xfId="41968" hidden="1"/>
    <cellStyle name="Ergebnis 2 11" xfId="42007" hidden="1"/>
    <cellStyle name="Ergebnis 2 11" xfId="42042" hidden="1"/>
    <cellStyle name="Ergebnis 2 11" xfId="41850" hidden="1"/>
    <cellStyle name="Ergebnis 2 11" xfId="42093" hidden="1"/>
    <cellStyle name="Ergebnis 2 11" xfId="42117" hidden="1"/>
    <cellStyle name="Ergebnis 2 11" xfId="42156" hidden="1"/>
    <cellStyle name="Ergebnis 2 11" xfId="42191" hidden="1"/>
    <cellStyle name="Ergebnis 2 11" xfId="41721" hidden="1"/>
    <cellStyle name="Ergebnis 2 11" xfId="42236" hidden="1"/>
    <cellStyle name="Ergebnis 2 11" xfId="42260" hidden="1"/>
    <cellStyle name="Ergebnis 2 11" xfId="42299" hidden="1"/>
    <cellStyle name="Ergebnis 2 11" xfId="42334" hidden="1"/>
    <cellStyle name="Ergebnis 2 11" xfId="42389" hidden="1"/>
    <cellStyle name="Ergebnis 2 11" xfId="42455" hidden="1"/>
    <cellStyle name="Ergebnis 2 11" xfId="42479" hidden="1"/>
    <cellStyle name="Ergebnis 2 11" xfId="42518" hidden="1"/>
    <cellStyle name="Ergebnis 2 11" xfId="42553" hidden="1"/>
    <cellStyle name="Ergebnis 2 11" xfId="42621" hidden="1"/>
    <cellStyle name="Ergebnis 2 11" xfId="42747" hidden="1"/>
    <cellStyle name="Ergebnis 2 11" xfId="42771" hidden="1"/>
    <cellStyle name="Ergebnis 2 11" xfId="42810" hidden="1"/>
    <cellStyle name="Ergebnis 2 11" xfId="42845" hidden="1"/>
    <cellStyle name="Ergebnis 2 11" xfId="42677" hidden="1"/>
    <cellStyle name="Ergebnis 2 11" xfId="42889" hidden="1"/>
    <cellStyle name="Ergebnis 2 11" xfId="42913" hidden="1"/>
    <cellStyle name="Ergebnis 2 11" xfId="42952" hidden="1"/>
    <cellStyle name="Ergebnis 2 11" xfId="42987" hidden="1"/>
    <cellStyle name="Ergebnis 2 11" xfId="40917" hidden="1"/>
    <cellStyle name="Ergebnis 2 11" xfId="43029" hidden="1"/>
    <cellStyle name="Ergebnis 2 11" xfId="43053" hidden="1"/>
    <cellStyle name="Ergebnis 2 11" xfId="43092" hidden="1"/>
    <cellStyle name="Ergebnis 2 11" xfId="43127" hidden="1"/>
    <cellStyle name="Ergebnis 2 11" xfId="43233" hidden="1"/>
    <cellStyle name="Ergebnis 2 11" xfId="43395" hidden="1"/>
    <cellStyle name="Ergebnis 2 11" xfId="43419" hidden="1"/>
    <cellStyle name="Ergebnis 2 11" xfId="43458" hidden="1"/>
    <cellStyle name="Ergebnis 2 11" xfId="43493" hidden="1"/>
    <cellStyle name="Ergebnis 2 11" xfId="43302" hidden="1"/>
    <cellStyle name="Ergebnis 2 11" xfId="43544" hidden="1"/>
    <cellStyle name="Ergebnis 2 11" xfId="43568" hidden="1"/>
    <cellStyle name="Ergebnis 2 11" xfId="43607" hidden="1"/>
    <cellStyle name="Ergebnis 2 11" xfId="43642" hidden="1"/>
    <cellStyle name="Ergebnis 2 11" xfId="43173" hidden="1"/>
    <cellStyle name="Ergebnis 2 11" xfId="43687" hidden="1"/>
    <cellStyle name="Ergebnis 2 11" xfId="43711" hidden="1"/>
    <cellStyle name="Ergebnis 2 11" xfId="43750" hidden="1"/>
    <cellStyle name="Ergebnis 2 11" xfId="43785" hidden="1"/>
    <cellStyle name="Ergebnis 2 11" xfId="43839" hidden="1"/>
    <cellStyle name="Ergebnis 2 11" xfId="43905" hidden="1"/>
    <cellStyle name="Ergebnis 2 11" xfId="43929" hidden="1"/>
    <cellStyle name="Ergebnis 2 11" xfId="43968" hidden="1"/>
    <cellStyle name="Ergebnis 2 11" xfId="44003" hidden="1"/>
    <cellStyle name="Ergebnis 2 11" xfId="44071" hidden="1"/>
    <cellStyle name="Ergebnis 2 11" xfId="44197" hidden="1"/>
    <cellStyle name="Ergebnis 2 11" xfId="44221" hidden="1"/>
    <cellStyle name="Ergebnis 2 11" xfId="44260" hidden="1"/>
    <cellStyle name="Ergebnis 2 11" xfId="44295" hidden="1"/>
    <cellStyle name="Ergebnis 2 11" xfId="44127" hidden="1"/>
    <cellStyle name="Ergebnis 2 11" xfId="44339" hidden="1"/>
    <cellStyle name="Ergebnis 2 11" xfId="44363" hidden="1"/>
    <cellStyle name="Ergebnis 2 11" xfId="44402" hidden="1"/>
    <cellStyle name="Ergebnis 2 11" xfId="44437" hidden="1"/>
    <cellStyle name="Ergebnis 2 11" xfId="40819" hidden="1"/>
    <cellStyle name="Ergebnis 2 11" xfId="44479" hidden="1"/>
    <cellStyle name="Ergebnis 2 11" xfId="44503" hidden="1"/>
    <cellStyle name="Ergebnis 2 11" xfId="44542" hidden="1"/>
    <cellStyle name="Ergebnis 2 11" xfId="44577" hidden="1"/>
    <cellStyle name="Ergebnis 2 11" xfId="44680" hidden="1"/>
    <cellStyle name="Ergebnis 2 11" xfId="44842" hidden="1"/>
    <cellStyle name="Ergebnis 2 11" xfId="44866" hidden="1"/>
    <cellStyle name="Ergebnis 2 11" xfId="44905" hidden="1"/>
    <cellStyle name="Ergebnis 2 11" xfId="44940" hidden="1"/>
    <cellStyle name="Ergebnis 2 11" xfId="44749" hidden="1"/>
    <cellStyle name="Ergebnis 2 11" xfId="44989" hidden="1"/>
    <cellStyle name="Ergebnis 2 11" xfId="45013" hidden="1"/>
    <cellStyle name="Ergebnis 2 11" xfId="45052" hidden="1"/>
    <cellStyle name="Ergebnis 2 11" xfId="45087" hidden="1"/>
    <cellStyle name="Ergebnis 2 11" xfId="44620" hidden="1"/>
    <cellStyle name="Ergebnis 2 11" xfId="45130" hidden="1"/>
    <cellStyle name="Ergebnis 2 11" xfId="45154" hidden="1"/>
    <cellStyle name="Ergebnis 2 11" xfId="45193" hidden="1"/>
    <cellStyle name="Ergebnis 2 11" xfId="45228" hidden="1"/>
    <cellStyle name="Ergebnis 2 11" xfId="45281" hidden="1"/>
    <cellStyle name="Ergebnis 2 11" xfId="45347" hidden="1"/>
    <cellStyle name="Ergebnis 2 11" xfId="45371" hidden="1"/>
    <cellStyle name="Ergebnis 2 11" xfId="45410" hidden="1"/>
    <cellStyle name="Ergebnis 2 11" xfId="45445" hidden="1"/>
    <cellStyle name="Ergebnis 2 11" xfId="45513" hidden="1"/>
    <cellStyle name="Ergebnis 2 11" xfId="45639" hidden="1"/>
    <cellStyle name="Ergebnis 2 11" xfId="45663" hidden="1"/>
    <cellStyle name="Ergebnis 2 11" xfId="45702" hidden="1"/>
    <cellStyle name="Ergebnis 2 11" xfId="45737" hidden="1"/>
    <cellStyle name="Ergebnis 2 11" xfId="45569" hidden="1"/>
    <cellStyle name="Ergebnis 2 11" xfId="45781" hidden="1"/>
    <cellStyle name="Ergebnis 2 11" xfId="45805" hidden="1"/>
    <cellStyle name="Ergebnis 2 11" xfId="45844" hidden="1"/>
    <cellStyle name="Ergebnis 2 11" xfId="45879" hidden="1"/>
    <cellStyle name="Ergebnis 2 11" xfId="45934" hidden="1"/>
    <cellStyle name="Ergebnis 2 11" xfId="46074" hidden="1"/>
    <cellStyle name="Ergebnis 2 11" xfId="46098" hidden="1"/>
    <cellStyle name="Ergebnis 2 11" xfId="46137" hidden="1"/>
    <cellStyle name="Ergebnis 2 11" xfId="46172" hidden="1"/>
    <cellStyle name="Ergebnis 2 11" xfId="46276" hidden="1"/>
    <cellStyle name="Ergebnis 2 11" xfId="46438" hidden="1"/>
    <cellStyle name="Ergebnis 2 11" xfId="46462" hidden="1"/>
    <cellStyle name="Ergebnis 2 11" xfId="46501" hidden="1"/>
    <cellStyle name="Ergebnis 2 11" xfId="46536" hidden="1"/>
    <cellStyle name="Ergebnis 2 11" xfId="46345" hidden="1"/>
    <cellStyle name="Ergebnis 2 11" xfId="46585" hidden="1"/>
    <cellStyle name="Ergebnis 2 11" xfId="46609" hidden="1"/>
    <cellStyle name="Ergebnis 2 11" xfId="46648" hidden="1"/>
    <cellStyle name="Ergebnis 2 11" xfId="46683" hidden="1"/>
    <cellStyle name="Ergebnis 2 11" xfId="46216" hidden="1"/>
    <cellStyle name="Ergebnis 2 11" xfId="46726" hidden="1"/>
    <cellStyle name="Ergebnis 2 11" xfId="46750" hidden="1"/>
    <cellStyle name="Ergebnis 2 11" xfId="46789" hidden="1"/>
    <cellStyle name="Ergebnis 2 11" xfId="46824" hidden="1"/>
    <cellStyle name="Ergebnis 2 11" xfId="46877" hidden="1"/>
    <cellStyle name="Ergebnis 2 11" xfId="46943" hidden="1"/>
    <cellStyle name="Ergebnis 2 11" xfId="46967" hidden="1"/>
    <cellStyle name="Ergebnis 2 11" xfId="47006" hidden="1"/>
    <cellStyle name="Ergebnis 2 11" xfId="47041" hidden="1"/>
    <cellStyle name="Ergebnis 2 11" xfId="47109" hidden="1"/>
    <cellStyle name="Ergebnis 2 11" xfId="47235" hidden="1"/>
    <cellStyle name="Ergebnis 2 11" xfId="47259" hidden="1"/>
    <cellStyle name="Ergebnis 2 11" xfId="47298" hidden="1"/>
    <cellStyle name="Ergebnis 2 11" xfId="47333" hidden="1"/>
    <cellStyle name="Ergebnis 2 11" xfId="47165" hidden="1"/>
    <cellStyle name="Ergebnis 2 11" xfId="47377" hidden="1"/>
    <cellStyle name="Ergebnis 2 11" xfId="47401" hidden="1"/>
    <cellStyle name="Ergebnis 2 11" xfId="47440" hidden="1"/>
    <cellStyle name="Ergebnis 2 11" xfId="47475" hidden="1"/>
    <cellStyle name="Ergebnis 2 11" xfId="45992" hidden="1"/>
    <cellStyle name="Ergebnis 2 11" xfId="47517" hidden="1"/>
    <cellStyle name="Ergebnis 2 11" xfId="47541" hidden="1"/>
    <cellStyle name="Ergebnis 2 11" xfId="47580" hidden="1"/>
    <cellStyle name="Ergebnis 2 11" xfId="47615" hidden="1"/>
    <cellStyle name="Ergebnis 2 11" xfId="47718" hidden="1"/>
    <cellStyle name="Ergebnis 2 11" xfId="47880" hidden="1"/>
    <cellStyle name="Ergebnis 2 11" xfId="47904" hidden="1"/>
    <cellStyle name="Ergebnis 2 11" xfId="47943" hidden="1"/>
    <cellStyle name="Ergebnis 2 11" xfId="47978" hidden="1"/>
    <cellStyle name="Ergebnis 2 11" xfId="47787" hidden="1"/>
    <cellStyle name="Ergebnis 2 11" xfId="48027" hidden="1"/>
    <cellStyle name="Ergebnis 2 11" xfId="48051" hidden="1"/>
    <cellStyle name="Ergebnis 2 11" xfId="48090" hidden="1"/>
    <cellStyle name="Ergebnis 2 11" xfId="48125" hidden="1"/>
    <cellStyle name="Ergebnis 2 11" xfId="47658" hidden="1"/>
    <cellStyle name="Ergebnis 2 11" xfId="48168" hidden="1"/>
    <cellStyle name="Ergebnis 2 11" xfId="48192" hidden="1"/>
    <cellStyle name="Ergebnis 2 11" xfId="48231" hidden="1"/>
    <cellStyle name="Ergebnis 2 11" xfId="48266" hidden="1"/>
    <cellStyle name="Ergebnis 2 11" xfId="48319" hidden="1"/>
    <cellStyle name="Ergebnis 2 11" xfId="48385" hidden="1"/>
    <cellStyle name="Ergebnis 2 11" xfId="48409" hidden="1"/>
    <cellStyle name="Ergebnis 2 11" xfId="48448" hidden="1"/>
    <cellStyle name="Ergebnis 2 11" xfId="48483" hidden="1"/>
    <cellStyle name="Ergebnis 2 11" xfId="48551" hidden="1"/>
    <cellStyle name="Ergebnis 2 11" xfId="48677" hidden="1"/>
    <cellStyle name="Ergebnis 2 11" xfId="48701" hidden="1"/>
    <cellStyle name="Ergebnis 2 11" xfId="48740" hidden="1"/>
    <cellStyle name="Ergebnis 2 11" xfId="48775" hidden="1"/>
    <cellStyle name="Ergebnis 2 11" xfId="48607" hidden="1"/>
    <cellStyle name="Ergebnis 2 11" xfId="48819" hidden="1"/>
    <cellStyle name="Ergebnis 2 11" xfId="48843" hidden="1"/>
    <cellStyle name="Ergebnis 2 11" xfId="48882" hidden="1"/>
    <cellStyle name="Ergebnis 2 11" xfId="48917" hidden="1"/>
    <cellStyle name="Ergebnis 2 11" xfId="48970" hidden="1"/>
    <cellStyle name="Ergebnis 2 11" xfId="49036" hidden="1"/>
    <cellStyle name="Ergebnis 2 11" xfId="49060" hidden="1"/>
    <cellStyle name="Ergebnis 2 11" xfId="49099" hidden="1"/>
    <cellStyle name="Ergebnis 2 11" xfId="49134" hidden="1"/>
    <cellStyle name="Ergebnis 2 11" xfId="49237" hidden="1"/>
    <cellStyle name="Ergebnis 2 11" xfId="49399" hidden="1"/>
    <cellStyle name="Ergebnis 2 11" xfId="49423" hidden="1"/>
    <cellStyle name="Ergebnis 2 11" xfId="49462" hidden="1"/>
    <cellStyle name="Ergebnis 2 11" xfId="49497" hidden="1"/>
    <cellStyle name="Ergebnis 2 11" xfId="49306" hidden="1"/>
    <cellStyle name="Ergebnis 2 11" xfId="49546" hidden="1"/>
    <cellStyle name="Ergebnis 2 11" xfId="49570" hidden="1"/>
    <cellStyle name="Ergebnis 2 11" xfId="49609" hidden="1"/>
    <cellStyle name="Ergebnis 2 11" xfId="49644" hidden="1"/>
    <cellStyle name="Ergebnis 2 11" xfId="49177" hidden="1"/>
    <cellStyle name="Ergebnis 2 11" xfId="49687" hidden="1"/>
    <cellStyle name="Ergebnis 2 11" xfId="49711" hidden="1"/>
    <cellStyle name="Ergebnis 2 11" xfId="49750" hidden="1"/>
    <cellStyle name="Ergebnis 2 11" xfId="49785" hidden="1"/>
    <cellStyle name="Ergebnis 2 11" xfId="49838" hidden="1"/>
    <cellStyle name="Ergebnis 2 11" xfId="49904" hidden="1"/>
    <cellStyle name="Ergebnis 2 11" xfId="49928" hidden="1"/>
    <cellStyle name="Ergebnis 2 11" xfId="49967" hidden="1"/>
    <cellStyle name="Ergebnis 2 11" xfId="50002" hidden="1"/>
    <cellStyle name="Ergebnis 2 11" xfId="50070" hidden="1"/>
    <cellStyle name="Ergebnis 2 11" xfId="50196" hidden="1"/>
    <cellStyle name="Ergebnis 2 11" xfId="50220" hidden="1"/>
    <cellStyle name="Ergebnis 2 11" xfId="50259" hidden="1"/>
    <cellStyle name="Ergebnis 2 11" xfId="50294" hidden="1"/>
    <cellStyle name="Ergebnis 2 11" xfId="50126" hidden="1"/>
    <cellStyle name="Ergebnis 2 11" xfId="50338" hidden="1"/>
    <cellStyle name="Ergebnis 2 11" xfId="50362" hidden="1"/>
    <cellStyle name="Ergebnis 2 11" xfId="50401" hidden="1"/>
    <cellStyle name="Ergebnis 2 11" xfId="50436" hidden="1"/>
    <cellStyle name="Ergebnis 2 11" xfId="50489" hidden="1"/>
    <cellStyle name="Ergebnis 2 11" xfId="50555" hidden="1"/>
    <cellStyle name="Ergebnis 2 11" xfId="50579" hidden="1"/>
    <cellStyle name="Ergebnis 2 11" xfId="50618" hidden="1"/>
    <cellStyle name="Ergebnis 2 11" xfId="50653" hidden="1"/>
    <cellStyle name="Ergebnis 2 11" xfId="50740" hidden="1"/>
    <cellStyle name="Ergebnis 2 11" xfId="50946" hidden="1"/>
    <cellStyle name="Ergebnis 2 11" xfId="50970" hidden="1"/>
    <cellStyle name="Ergebnis 2 11" xfId="51009" hidden="1"/>
    <cellStyle name="Ergebnis 2 11" xfId="51044" hidden="1"/>
    <cellStyle name="Ergebnis 2 11" xfId="51129" hidden="1"/>
    <cellStyle name="Ergebnis 2 11" xfId="51255" hidden="1"/>
    <cellStyle name="Ergebnis 2 11" xfId="51279" hidden="1"/>
    <cellStyle name="Ergebnis 2 11" xfId="51318" hidden="1"/>
    <cellStyle name="Ergebnis 2 11" xfId="51353" hidden="1"/>
    <cellStyle name="Ergebnis 2 11" xfId="51185" hidden="1"/>
    <cellStyle name="Ergebnis 2 11" xfId="51399" hidden="1"/>
    <cellStyle name="Ergebnis 2 11" xfId="51423" hidden="1"/>
    <cellStyle name="Ergebnis 2 11" xfId="51462" hidden="1"/>
    <cellStyle name="Ergebnis 2 11" xfId="51497" hidden="1"/>
    <cellStyle name="Ergebnis 2 11" xfId="50832" hidden="1"/>
    <cellStyle name="Ergebnis 2 11" xfId="51556" hidden="1"/>
    <cellStyle name="Ergebnis 2 11" xfId="51580" hidden="1"/>
    <cellStyle name="Ergebnis 2 11" xfId="51619" hidden="1"/>
    <cellStyle name="Ergebnis 2 11" xfId="51654" hidden="1"/>
    <cellStyle name="Ergebnis 2 11" xfId="51763" hidden="1"/>
    <cellStyle name="Ergebnis 2 11" xfId="51926" hidden="1"/>
    <cellStyle name="Ergebnis 2 11" xfId="51950" hidden="1"/>
    <cellStyle name="Ergebnis 2 11" xfId="51989" hidden="1"/>
    <cellStyle name="Ergebnis 2 11" xfId="52024" hidden="1"/>
    <cellStyle name="Ergebnis 2 11" xfId="51832" hidden="1"/>
    <cellStyle name="Ergebnis 2 11" xfId="52075" hidden="1"/>
    <cellStyle name="Ergebnis 2 11" xfId="52099" hidden="1"/>
    <cellStyle name="Ergebnis 2 11" xfId="52138" hidden="1"/>
    <cellStyle name="Ergebnis 2 11" xfId="52173" hidden="1"/>
    <cellStyle name="Ergebnis 2 11" xfId="51703" hidden="1"/>
    <cellStyle name="Ergebnis 2 11" xfId="52218" hidden="1"/>
    <cellStyle name="Ergebnis 2 11" xfId="52242" hidden="1"/>
    <cellStyle name="Ergebnis 2 11" xfId="52281" hidden="1"/>
    <cellStyle name="Ergebnis 2 11" xfId="52316" hidden="1"/>
    <cellStyle name="Ergebnis 2 11" xfId="52371" hidden="1"/>
    <cellStyle name="Ergebnis 2 11" xfId="52437" hidden="1"/>
    <cellStyle name="Ergebnis 2 11" xfId="52461" hidden="1"/>
    <cellStyle name="Ergebnis 2 11" xfId="52500" hidden="1"/>
    <cellStyle name="Ergebnis 2 11" xfId="52535" hidden="1"/>
    <cellStyle name="Ergebnis 2 11" xfId="52603" hidden="1"/>
    <cellStyle name="Ergebnis 2 11" xfId="52729" hidden="1"/>
    <cellStyle name="Ergebnis 2 11" xfId="52753" hidden="1"/>
    <cellStyle name="Ergebnis 2 11" xfId="52792" hidden="1"/>
    <cellStyle name="Ergebnis 2 11" xfId="52827" hidden="1"/>
    <cellStyle name="Ergebnis 2 11" xfId="52659" hidden="1"/>
    <cellStyle name="Ergebnis 2 11" xfId="52871" hidden="1"/>
    <cellStyle name="Ergebnis 2 11" xfId="52895" hidden="1"/>
    <cellStyle name="Ergebnis 2 11" xfId="52934" hidden="1"/>
    <cellStyle name="Ergebnis 2 11" xfId="52969" hidden="1"/>
    <cellStyle name="Ergebnis 2 11" xfId="50899" hidden="1"/>
    <cellStyle name="Ergebnis 2 11" xfId="53011" hidden="1"/>
    <cellStyle name="Ergebnis 2 11" xfId="53035" hidden="1"/>
    <cellStyle name="Ergebnis 2 11" xfId="53074" hidden="1"/>
    <cellStyle name="Ergebnis 2 11" xfId="53109" hidden="1"/>
    <cellStyle name="Ergebnis 2 11" xfId="53215" hidden="1"/>
    <cellStyle name="Ergebnis 2 11" xfId="53377" hidden="1"/>
    <cellStyle name="Ergebnis 2 11" xfId="53401" hidden="1"/>
    <cellStyle name="Ergebnis 2 11" xfId="53440" hidden="1"/>
    <cellStyle name="Ergebnis 2 11" xfId="53475" hidden="1"/>
    <cellStyle name="Ergebnis 2 11" xfId="53284" hidden="1"/>
    <cellStyle name="Ergebnis 2 11" xfId="53526" hidden="1"/>
    <cellStyle name="Ergebnis 2 11" xfId="53550" hidden="1"/>
    <cellStyle name="Ergebnis 2 11" xfId="53589" hidden="1"/>
    <cellStyle name="Ergebnis 2 11" xfId="53624" hidden="1"/>
    <cellStyle name="Ergebnis 2 11" xfId="53155" hidden="1"/>
    <cellStyle name="Ergebnis 2 11" xfId="53669" hidden="1"/>
    <cellStyle name="Ergebnis 2 11" xfId="53693" hidden="1"/>
    <cellStyle name="Ergebnis 2 11" xfId="53732" hidden="1"/>
    <cellStyle name="Ergebnis 2 11" xfId="53767" hidden="1"/>
    <cellStyle name="Ergebnis 2 11" xfId="53821" hidden="1"/>
    <cellStyle name="Ergebnis 2 11" xfId="53887" hidden="1"/>
    <cellStyle name="Ergebnis 2 11" xfId="53911" hidden="1"/>
    <cellStyle name="Ergebnis 2 11" xfId="53950" hidden="1"/>
    <cellStyle name="Ergebnis 2 11" xfId="53985" hidden="1"/>
    <cellStyle name="Ergebnis 2 11" xfId="54053" hidden="1"/>
    <cellStyle name="Ergebnis 2 11" xfId="54179" hidden="1"/>
    <cellStyle name="Ergebnis 2 11" xfId="54203" hidden="1"/>
    <cellStyle name="Ergebnis 2 11" xfId="54242" hidden="1"/>
    <cellStyle name="Ergebnis 2 11" xfId="54277" hidden="1"/>
    <cellStyle name="Ergebnis 2 11" xfId="54109" hidden="1"/>
    <cellStyle name="Ergebnis 2 11" xfId="54321" hidden="1"/>
    <cellStyle name="Ergebnis 2 11" xfId="54345" hidden="1"/>
    <cellStyle name="Ergebnis 2 11" xfId="54384" hidden="1"/>
    <cellStyle name="Ergebnis 2 11" xfId="54419" hidden="1"/>
    <cellStyle name="Ergebnis 2 11" xfId="50801" hidden="1"/>
    <cellStyle name="Ergebnis 2 11" xfId="54461" hidden="1"/>
    <cellStyle name="Ergebnis 2 11" xfId="54485" hidden="1"/>
    <cellStyle name="Ergebnis 2 11" xfId="54524" hidden="1"/>
    <cellStyle name="Ergebnis 2 11" xfId="54559" hidden="1"/>
    <cellStyle name="Ergebnis 2 11" xfId="54662" hidden="1"/>
    <cellStyle name="Ergebnis 2 11" xfId="54824" hidden="1"/>
    <cellStyle name="Ergebnis 2 11" xfId="54848" hidden="1"/>
    <cellStyle name="Ergebnis 2 11" xfId="54887" hidden="1"/>
    <cellStyle name="Ergebnis 2 11" xfId="54922" hidden="1"/>
    <cellStyle name="Ergebnis 2 11" xfId="54731" hidden="1"/>
    <cellStyle name="Ergebnis 2 11" xfId="54971" hidden="1"/>
    <cellStyle name="Ergebnis 2 11" xfId="54995" hidden="1"/>
    <cellStyle name="Ergebnis 2 11" xfId="55034" hidden="1"/>
    <cellStyle name="Ergebnis 2 11" xfId="55069" hidden="1"/>
    <cellStyle name="Ergebnis 2 11" xfId="54602" hidden="1"/>
    <cellStyle name="Ergebnis 2 11" xfId="55112" hidden="1"/>
    <cellStyle name="Ergebnis 2 11" xfId="55136" hidden="1"/>
    <cellStyle name="Ergebnis 2 11" xfId="55175" hidden="1"/>
    <cellStyle name="Ergebnis 2 11" xfId="55210" hidden="1"/>
    <cellStyle name="Ergebnis 2 11" xfId="55263" hidden="1"/>
    <cellStyle name="Ergebnis 2 11" xfId="55329" hidden="1"/>
    <cellStyle name="Ergebnis 2 11" xfId="55353" hidden="1"/>
    <cellStyle name="Ergebnis 2 11" xfId="55392" hidden="1"/>
    <cellStyle name="Ergebnis 2 11" xfId="55427" hidden="1"/>
    <cellStyle name="Ergebnis 2 11" xfId="55495" hidden="1"/>
    <cellStyle name="Ergebnis 2 11" xfId="55621" hidden="1"/>
    <cellStyle name="Ergebnis 2 11" xfId="55645" hidden="1"/>
    <cellStyle name="Ergebnis 2 11" xfId="55684" hidden="1"/>
    <cellStyle name="Ergebnis 2 11" xfId="55719" hidden="1"/>
    <cellStyle name="Ergebnis 2 11" xfId="55551" hidden="1"/>
    <cellStyle name="Ergebnis 2 11" xfId="55763" hidden="1"/>
    <cellStyle name="Ergebnis 2 11" xfId="55787" hidden="1"/>
    <cellStyle name="Ergebnis 2 11" xfId="55826" hidden="1"/>
    <cellStyle name="Ergebnis 2 11" xfId="55861" hidden="1"/>
    <cellStyle name="Ergebnis 2 11" xfId="55916" hidden="1"/>
    <cellStyle name="Ergebnis 2 11" xfId="56056" hidden="1"/>
    <cellStyle name="Ergebnis 2 11" xfId="56080" hidden="1"/>
    <cellStyle name="Ergebnis 2 11" xfId="56119" hidden="1"/>
    <cellStyle name="Ergebnis 2 11" xfId="56154" hidden="1"/>
    <cellStyle name="Ergebnis 2 11" xfId="56258" hidden="1"/>
    <cellStyle name="Ergebnis 2 11" xfId="56420" hidden="1"/>
    <cellStyle name="Ergebnis 2 11" xfId="56444" hidden="1"/>
    <cellStyle name="Ergebnis 2 11" xfId="56483" hidden="1"/>
    <cellStyle name="Ergebnis 2 11" xfId="56518" hidden="1"/>
    <cellStyle name="Ergebnis 2 11" xfId="56327" hidden="1"/>
    <cellStyle name="Ergebnis 2 11" xfId="56567" hidden="1"/>
    <cellStyle name="Ergebnis 2 11" xfId="56591" hidden="1"/>
    <cellStyle name="Ergebnis 2 11" xfId="56630" hidden="1"/>
    <cellStyle name="Ergebnis 2 11" xfId="56665" hidden="1"/>
    <cellStyle name="Ergebnis 2 11" xfId="56198" hidden="1"/>
    <cellStyle name="Ergebnis 2 11" xfId="56708" hidden="1"/>
    <cellStyle name="Ergebnis 2 11" xfId="56732" hidden="1"/>
    <cellStyle name="Ergebnis 2 11" xfId="56771" hidden="1"/>
    <cellStyle name="Ergebnis 2 11" xfId="56806" hidden="1"/>
    <cellStyle name="Ergebnis 2 11" xfId="56859" hidden="1"/>
    <cellStyle name="Ergebnis 2 11" xfId="56925" hidden="1"/>
    <cellStyle name="Ergebnis 2 11" xfId="56949" hidden="1"/>
    <cellStyle name="Ergebnis 2 11" xfId="56988" hidden="1"/>
    <cellStyle name="Ergebnis 2 11" xfId="57023" hidden="1"/>
    <cellStyle name="Ergebnis 2 11" xfId="57091" hidden="1"/>
    <cellStyle name="Ergebnis 2 11" xfId="57217" hidden="1"/>
    <cellStyle name="Ergebnis 2 11" xfId="57241" hidden="1"/>
    <cellStyle name="Ergebnis 2 11" xfId="57280" hidden="1"/>
    <cellStyle name="Ergebnis 2 11" xfId="57315" hidden="1"/>
    <cellStyle name="Ergebnis 2 11" xfId="57147" hidden="1"/>
    <cellStyle name="Ergebnis 2 11" xfId="57359" hidden="1"/>
    <cellStyle name="Ergebnis 2 11" xfId="57383" hidden="1"/>
    <cellStyle name="Ergebnis 2 11" xfId="57422" hidden="1"/>
    <cellStyle name="Ergebnis 2 11" xfId="57457" hidden="1"/>
    <cellStyle name="Ergebnis 2 11" xfId="55974" hidden="1"/>
    <cellStyle name="Ergebnis 2 11" xfId="57499" hidden="1"/>
    <cellStyle name="Ergebnis 2 11" xfId="57523" hidden="1"/>
    <cellStyle name="Ergebnis 2 11" xfId="57562" hidden="1"/>
    <cellStyle name="Ergebnis 2 11" xfId="57597" hidden="1"/>
    <cellStyle name="Ergebnis 2 11" xfId="57700" hidden="1"/>
    <cellStyle name="Ergebnis 2 11" xfId="57862" hidden="1"/>
    <cellStyle name="Ergebnis 2 11" xfId="57886" hidden="1"/>
    <cellStyle name="Ergebnis 2 11" xfId="57925" hidden="1"/>
    <cellStyle name="Ergebnis 2 11" xfId="57960" hidden="1"/>
    <cellStyle name="Ergebnis 2 11" xfId="57769" hidden="1"/>
    <cellStyle name="Ergebnis 2 11" xfId="58009" hidden="1"/>
    <cellStyle name="Ergebnis 2 11" xfId="58033" hidden="1"/>
    <cellStyle name="Ergebnis 2 11" xfId="58072" hidden="1"/>
    <cellStyle name="Ergebnis 2 11" xfId="58107" hidden="1"/>
    <cellStyle name="Ergebnis 2 11" xfId="57640" hidden="1"/>
    <cellStyle name="Ergebnis 2 11" xfId="58150" hidden="1"/>
    <cellStyle name="Ergebnis 2 11" xfId="58174" hidden="1"/>
    <cellStyle name="Ergebnis 2 11" xfId="58213" hidden="1"/>
    <cellStyle name="Ergebnis 2 11" xfId="58248" hidden="1"/>
    <cellStyle name="Ergebnis 2 11" xfId="58301" hidden="1"/>
    <cellStyle name="Ergebnis 2 11" xfId="58367" hidden="1"/>
    <cellStyle name="Ergebnis 2 11" xfId="58391" hidden="1"/>
    <cellStyle name="Ergebnis 2 11" xfId="58430" hidden="1"/>
    <cellStyle name="Ergebnis 2 11" xfId="58465" hidden="1"/>
    <cellStyle name="Ergebnis 2 11" xfId="58533" hidden="1"/>
    <cellStyle name="Ergebnis 2 11" xfId="58659" hidden="1"/>
    <cellStyle name="Ergebnis 2 11" xfId="58683" hidden="1"/>
    <cellStyle name="Ergebnis 2 11" xfId="58722" hidden="1"/>
    <cellStyle name="Ergebnis 2 11" xfId="58757" hidden="1"/>
    <cellStyle name="Ergebnis 2 11" xfId="58589" hidden="1"/>
    <cellStyle name="Ergebnis 2 11" xfId="58801" hidden="1"/>
    <cellStyle name="Ergebnis 2 11" xfId="58825" hidden="1"/>
    <cellStyle name="Ergebnis 2 11" xfId="58864" hidden="1"/>
    <cellStyle name="Ergebnis 2 11" xfId="58899" hidden="1"/>
    <cellStyle name="Ergebnis 2 11" xfId="18865"/>
    <cellStyle name="Ergebnis 2 12" xfId="199" hidden="1"/>
    <cellStyle name="Ergebnis 2 12" xfId="548" hidden="1"/>
    <cellStyle name="Ergebnis 2 12" xfId="570" hidden="1"/>
    <cellStyle name="Ergebnis 2 12" xfId="611" hidden="1"/>
    <cellStyle name="Ergebnis 2 12" xfId="646" hidden="1"/>
    <cellStyle name="Ergebnis 2 12" xfId="794" hidden="1"/>
    <cellStyle name="Ergebnis 2 12" xfId="956" hidden="1"/>
    <cellStyle name="Ergebnis 2 12" xfId="978" hidden="1"/>
    <cellStyle name="Ergebnis 2 12" xfId="1019" hidden="1"/>
    <cellStyle name="Ergebnis 2 12" xfId="1054" hidden="1"/>
    <cellStyle name="Ergebnis 2 12" xfId="861" hidden="1"/>
    <cellStyle name="Ergebnis 2 12" xfId="1103" hidden="1"/>
    <cellStyle name="Ergebnis 2 12" xfId="1125" hidden="1"/>
    <cellStyle name="Ergebnis 2 12" xfId="1166" hidden="1"/>
    <cellStyle name="Ergebnis 2 12" xfId="1201" hidden="1"/>
    <cellStyle name="Ergebnis 2 12" xfId="787" hidden="1"/>
    <cellStyle name="Ergebnis 2 12" xfId="1244" hidden="1"/>
    <cellStyle name="Ergebnis 2 12" xfId="1266" hidden="1"/>
    <cellStyle name="Ergebnis 2 12" xfId="1307" hidden="1"/>
    <cellStyle name="Ergebnis 2 12" xfId="1342" hidden="1"/>
    <cellStyle name="Ergebnis 2 12" xfId="1395" hidden="1"/>
    <cellStyle name="Ergebnis 2 12" xfId="1461" hidden="1"/>
    <cellStyle name="Ergebnis 2 12" xfId="1483" hidden="1"/>
    <cellStyle name="Ergebnis 2 12" xfId="1524" hidden="1"/>
    <cellStyle name="Ergebnis 2 12" xfId="1559" hidden="1"/>
    <cellStyle name="Ergebnis 2 12" xfId="1627" hidden="1"/>
    <cellStyle name="Ergebnis 2 12" xfId="1753" hidden="1"/>
    <cellStyle name="Ergebnis 2 12" xfId="1775" hidden="1"/>
    <cellStyle name="Ergebnis 2 12" xfId="1816" hidden="1"/>
    <cellStyle name="Ergebnis 2 12" xfId="1851" hidden="1"/>
    <cellStyle name="Ergebnis 2 12" xfId="1681" hidden="1"/>
    <cellStyle name="Ergebnis 2 12" xfId="1895" hidden="1"/>
    <cellStyle name="Ergebnis 2 12" xfId="1917" hidden="1"/>
    <cellStyle name="Ergebnis 2 12" xfId="1958" hidden="1"/>
    <cellStyle name="Ergebnis 2 12" xfId="1993" hidden="1"/>
    <cellStyle name="Ergebnis 2 12" xfId="2122" hidden="1"/>
    <cellStyle name="Ergebnis 2 12" xfId="2426" hidden="1"/>
    <cellStyle name="Ergebnis 2 12" xfId="2448" hidden="1"/>
    <cellStyle name="Ergebnis 2 12" xfId="2489" hidden="1"/>
    <cellStyle name="Ergebnis 2 12" xfId="2524" hidden="1"/>
    <cellStyle name="Ergebnis 2 12" xfId="2664" hidden="1"/>
    <cellStyle name="Ergebnis 2 12" xfId="2826" hidden="1"/>
    <cellStyle name="Ergebnis 2 12" xfId="2848" hidden="1"/>
    <cellStyle name="Ergebnis 2 12" xfId="2889" hidden="1"/>
    <cellStyle name="Ergebnis 2 12" xfId="2924" hidden="1"/>
    <cellStyle name="Ergebnis 2 12" xfId="2731" hidden="1"/>
    <cellStyle name="Ergebnis 2 12" xfId="2973" hidden="1"/>
    <cellStyle name="Ergebnis 2 12" xfId="2995" hidden="1"/>
    <cellStyle name="Ergebnis 2 12" xfId="3036" hidden="1"/>
    <cellStyle name="Ergebnis 2 12" xfId="3071" hidden="1"/>
    <cellStyle name="Ergebnis 2 12" xfId="2657" hidden="1"/>
    <cellStyle name="Ergebnis 2 12" xfId="3114" hidden="1"/>
    <cellStyle name="Ergebnis 2 12" xfId="3136" hidden="1"/>
    <cellStyle name="Ergebnis 2 12" xfId="3177" hidden="1"/>
    <cellStyle name="Ergebnis 2 12" xfId="3212" hidden="1"/>
    <cellStyle name="Ergebnis 2 12" xfId="3265" hidden="1"/>
    <cellStyle name="Ergebnis 2 12" xfId="3331" hidden="1"/>
    <cellStyle name="Ergebnis 2 12" xfId="3353" hidden="1"/>
    <cellStyle name="Ergebnis 2 12" xfId="3394" hidden="1"/>
    <cellStyle name="Ergebnis 2 12" xfId="3429" hidden="1"/>
    <cellStyle name="Ergebnis 2 12" xfId="3497" hidden="1"/>
    <cellStyle name="Ergebnis 2 12" xfId="3623" hidden="1"/>
    <cellStyle name="Ergebnis 2 12" xfId="3645" hidden="1"/>
    <cellStyle name="Ergebnis 2 12" xfId="3686" hidden="1"/>
    <cellStyle name="Ergebnis 2 12" xfId="3721" hidden="1"/>
    <cellStyle name="Ergebnis 2 12" xfId="3551" hidden="1"/>
    <cellStyle name="Ergebnis 2 12" xfId="3765" hidden="1"/>
    <cellStyle name="Ergebnis 2 12" xfId="3787" hidden="1"/>
    <cellStyle name="Ergebnis 2 12" xfId="3828" hidden="1"/>
    <cellStyle name="Ergebnis 2 12" xfId="3863" hidden="1"/>
    <cellStyle name="Ergebnis 2 12" xfId="2205" hidden="1"/>
    <cellStyle name="Ergebnis 2 12" xfId="3932" hidden="1"/>
    <cellStyle name="Ergebnis 2 12" xfId="3954" hidden="1"/>
    <cellStyle name="Ergebnis 2 12" xfId="3995" hidden="1"/>
    <cellStyle name="Ergebnis 2 12" xfId="4030" hidden="1"/>
    <cellStyle name="Ergebnis 2 12" xfId="4170" hidden="1"/>
    <cellStyle name="Ergebnis 2 12" xfId="4332" hidden="1"/>
    <cellStyle name="Ergebnis 2 12" xfId="4354" hidden="1"/>
    <cellStyle name="Ergebnis 2 12" xfId="4395" hidden="1"/>
    <cellStyle name="Ergebnis 2 12" xfId="4430" hidden="1"/>
    <cellStyle name="Ergebnis 2 12" xfId="4237" hidden="1"/>
    <cellStyle name="Ergebnis 2 12" xfId="4479" hidden="1"/>
    <cellStyle name="Ergebnis 2 12" xfId="4501" hidden="1"/>
    <cellStyle name="Ergebnis 2 12" xfId="4542" hidden="1"/>
    <cellStyle name="Ergebnis 2 12" xfId="4577" hidden="1"/>
    <cellStyle name="Ergebnis 2 12" xfId="4163" hidden="1"/>
    <cellStyle name="Ergebnis 2 12" xfId="4620" hidden="1"/>
    <cellStyle name="Ergebnis 2 12" xfId="4642" hidden="1"/>
    <cellStyle name="Ergebnis 2 12" xfId="4683" hidden="1"/>
    <cellStyle name="Ergebnis 2 12" xfId="4718" hidden="1"/>
    <cellStyle name="Ergebnis 2 12" xfId="4771" hidden="1"/>
    <cellStyle name="Ergebnis 2 12" xfId="4837" hidden="1"/>
    <cellStyle name="Ergebnis 2 12" xfId="4859" hidden="1"/>
    <cellStyle name="Ergebnis 2 12" xfId="4900" hidden="1"/>
    <cellStyle name="Ergebnis 2 12" xfId="4935" hidden="1"/>
    <cellStyle name="Ergebnis 2 12" xfId="5003" hidden="1"/>
    <cellStyle name="Ergebnis 2 12" xfId="5129" hidden="1"/>
    <cellStyle name="Ergebnis 2 12" xfId="5151" hidden="1"/>
    <cellStyle name="Ergebnis 2 12" xfId="5192" hidden="1"/>
    <cellStyle name="Ergebnis 2 12" xfId="5227" hidden="1"/>
    <cellStyle name="Ergebnis 2 12" xfId="5057" hidden="1"/>
    <cellStyle name="Ergebnis 2 12" xfId="5271" hidden="1"/>
    <cellStyle name="Ergebnis 2 12" xfId="5293" hidden="1"/>
    <cellStyle name="Ergebnis 2 12" xfId="5334" hidden="1"/>
    <cellStyle name="Ergebnis 2 12" xfId="5369" hidden="1"/>
    <cellStyle name="Ergebnis 2 12" xfId="2117" hidden="1"/>
    <cellStyle name="Ergebnis 2 12" xfId="5437" hidden="1"/>
    <cellStyle name="Ergebnis 2 12" xfId="5459" hidden="1"/>
    <cellStyle name="Ergebnis 2 12" xfId="5500" hidden="1"/>
    <cellStyle name="Ergebnis 2 12" xfId="5535" hidden="1"/>
    <cellStyle name="Ergebnis 2 12" xfId="5674" hidden="1"/>
    <cellStyle name="Ergebnis 2 12" xfId="5836" hidden="1"/>
    <cellStyle name="Ergebnis 2 12" xfId="5858" hidden="1"/>
    <cellStyle name="Ergebnis 2 12" xfId="5899" hidden="1"/>
    <cellStyle name="Ergebnis 2 12" xfId="5934" hidden="1"/>
    <cellStyle name="Ergebnis 2 12" xfId="5741" hidden="1"/>
    <cellStyle name="Ergebnis 2 12" xfId="5983" hidden="1"/>
    <cellStyle name="Ergebnis 2 12" xfId="6005" hidden="1"/>
    <cellStyle name="Ergebnis 2 12" xfId="6046" hidden="1"/>
    <cellStyle name="Ergebnis 2 12" xfId="6081" hidden="1"/>
    <cellStyle name="Ergebnis 2 12" xfId="5667" hidden="1"/>
    <cellStyle name="Ergebnis 2 12" xfId="6124" hidden="1"/>
    <cellStyle name="Ergebnis 2 12" xfId="6146" hidden="1"/>
    <cellStyle name="Ergebnis 2 12" xfId="6187" hidden="1"/>
    <cellStyle name="Ergebnis 2 12" xfId="6222" hidden="1"/>
    <cellStyle name="Ergebnis 2 12" xfId="6275" hidden="1"/>
    <cellStyle name="Ergebnis 2 12" xfId="6341" hidden="1"/>
    <cellStyle name="Ergebnis 2 12" xfId="6363" hidden="1"/>
    <cellStyle name="Ergebnis 2 12" xfId="6404" hidden="1"/>
    <cellStyle name="Ergebnis 2 12" xfId="6439" hidden="1"/>
    <cellStyle name="Ergebnis 2 12" xfId="6507" hidden="1"/>
    <cellStyle name="Ergebnis 2 12" xfId="6633" hidden="1"/>
    <cellStyle name="Ergebnis 2 12" xfId="6655" hidden="1"/>
    <cellStyle name="Ergebnis 2 12" xfId="6696" hidden="1"/>
    <cellStyle name="Ergebnis 2 12" xfId="6731" hidden="1"/>
    <cellStyle name="Ergebnis 2 12" xfId="6561" hidden="1"/>
    <cellStyle name="Ergebnis 2 12" xfId="6775" hidden="1"/>
    <cellStyle name="Ergebnis 2 12" xfId="6797" hidden="1"/>
    <cellStyle name="Ergebnis 2 12" xfId="6838" hidden="1"/>
    <cellStyle name="Ergebnis 2 12" xfId="6873" hidden="1"/>
    <cellStyle name="Ergebnis 2 12" xfId="2210" hidden="1"/>
    <cellStyle name="Ergebnis 2 12" xfId="6939" hidden="1"/>
    <cellStyle name="Ergebnis 2 12" xfId="6961" hidden="1"/>
    <cellStyle name="Ergebnis 2 12" xfId="7002" hidden="1"/>
    <cellStyle name="Ergebnis 2 12" xfId="7037" hidden="1"/>
    <cellStyle name="Ergebnis 2 12" xfId="7172" hidden="1"/>
    <cellStyle name="Ergebnis 2 12" xfId="7334" hidden="1"/>
    <cellStyle name="Ergebnis 2 12" xfId="7356" hidden="1"/>
    <cellStyle name="Ergebnis 2 12" xfId="7397" hidden="1"/>
    <cellStyle name="Ergebnis 2 12" xfId="7432" hidden="1"/>
    <cellStyle name="Ergebnis 2 12" xfId="7239" hidden="1"/>
    <cellStyle name="Ergebnis 2 12" xfId="7481" hidden="1"/>
    <cellStyle name="Ergebnis 2 12" xfId="7503" hidden="1"/>
    <cellStyle name="Ergebnis 2 12" xfId="7544" hidden="1"/>
    <cellStyle name="Ergebnis 2 12" xfId="7579" hidden="1"/>
    <cellStyle name="Ergebnis 2 12" xfId="7165" hidden="1"/>
    <cellStyle name="Ergebnis 2 12" xfId="7622" hidden="1"/>
    <cellStyle name="Ergebnis 2 12" xfId="7644" hidden="1"/>
    <cellStyle name="Ergebnis 2 12" xfId="7685" hidden="1"/>
    <cellStyle name="Ergebnis 2 12" xfId="7720" hidden="1"/>
    <cellStyle name="Ergebnis 2 12" xfId="7773" hidden="1"/>
    <cellStyle name="Ergebnis 2 12" xfId="7839" hidden="1"/>
    <cellStyle name="Ergebnis 2 12" xfId="7861" hidden="1"/>
    <cellStyle name="Ergebnis 2 12" xfId="7902" hidden="1"/>
    <cellStyle name="Ergebnis 2 12" xfId="7937" hidden="1"/>
    <cellStyle name="Ergebnis 2 12" xfId="8005" hidden="1"/>
    <cellStyle name="Ergebnis 2 12" xfId="8131" hidden="1"/>
    <cellStyle name="Ergebnis 2 12" xfId="8153" hidden="1"/>
    <cellStyle name="Ergebnis 2 12" xfId="8194" hidden="1"/>
    <cellStyle name="Ergebnis 2 12" xfId="8229" hidden="1"/>
    <cellStyle name="Ergebnis 2 12" xfId="8059" hidden="1"/>
    <cellStyle name="Ergebnis 2 12" xfId="8273" hidden="1"/>
    <cellStyle name="Ergebnis 2 12" xfId="8295" hidden="1"/>
    <cellStyle name="Ergebnis 2 12" xfId="8336" hidden="1"/>
    <cellStyle name="Ergebnis 2 12" xfId="8371" hidden="1"/>
    <cellStyle name="Ergebnis 2 12" xfId="2112" hidden="1"/>
    <cellStyle name="Ergebnis 2 12" xfId="8434" hidden="1"/>
    <cellStyle name="Ergebnis 2 12" xfId="8456" hidden="1"/>
    <cellStyle name="Ergebnis 2 12" xfId="8497" hidden="1"/>
    <cellStyle name="Ergebnis 2 12" xfId="8532" hidden="1"/>
    <cellStyle name="Ergebnis 2 12" xfId="8665" hidden="1"/>
    <cellStyle name="Ergebnis 2 12" xfId="8827" hidden="1"/>
    <cellStyle name="Ergebnis 2 12" xfId="8849" hidden="1"/>
    <cellStyle name="Ergebnis 2 12" xfId="8890" hidden="1"/>
    <cellStyle name="Ergebnis 2 12" xfId="8925" hidden="1"/>
    <cellStyle name="Ergebnis 2 12" xfId="8732" hidden="1"/>
    <cellStyle name="Ergebnis 2 12" xfId="8974" hidden="1"/>
    <cellStyle name="Ergebnis 2 12" xfId="8996" hidden="1"/>
    <cellStyle name="Ergebnis 2 12" xfId="9037" hidden="1"/>
    <cellStyle name="Ergebnis 2 12" xfId="9072" hidden="1"/>
    <cellStyle name="Ergebnis 2 12" xfId="8658" hidden="1"/>
    <cellStyle name="Ergebnis 2 12" xfId="9115" hidden="1"/>
    <cellStyle name="Ergebnis 2 12" xfId="9137" hidden="1"/>
    <cellStyle name="Ergebnis 2 12" xfId="9178" hidden="1"/>
    <cellStyle name="Ergebnis 2 12" xfId="9213" hidden="1"/>
    <cellStyle name="Ergebnis 2 12" xfId="9266" hidden="1"/>
    <cellStyle name="Ergebnis 2 12" xfId="9332" hidden="1"/>
    <cellStyle name="Ergebnis 2 12" xfId="9354" hidden="1"/>
    <cellStyle name="Ergebnis 2 12" xfId="9395" hidden="1"/>
    <cellStyle name="Ergebnis 2 12" xfId="9430" hidden="1"/>
    <cellStyle name="Ergebnis 2 12" xfId="9498" hidden="1"/>
    <cellStyle name="Ergebnis 2 12" xfId="9624" hidden="1"/>
    <cellStyle name="Ergebnis 2 12" xfId="9646" hidden="1"/>
    <cellStyle name="Ergebnis 2 12" xfId="9687" hidden="1"/>
    <cellStyle name="Ergebnis 2 12" xfId="9722" hidden="1"/>
    <cellStyle name="Ergebnis 2 12" xfId="9552" hidden="1"/>
    <cellStyle name="Ergebnis 2 12" xfId="9766" hidden="1"/>
    <cellStyle name="Ergebnis 2 12" xfId="9788" hidden="1"/>
    <cellStyle name="Ergebnis 2 12" xfId="9829" hidden="1"/>
    <cellStyle name="Ergebnis 2 12" xfId="9864" hidden="1"/>
    <cellStyle name="Ergebnis 2 12" xfId="2215" hidden="1"/>
    <cellStyle name="Ergebnis 2 12" xfId="9925" hidden="1"/>
    <cellStyle name="Ergebnis 2 12" xfId="9947" hidden="1"/>
    <cellStyle name="Ergebnis 2 12" xfId="9988" hidden="1"/>
    <cellStyle name="Ergebnis 2 12" xfId="10023" hidden="1"/>
    <cellStyle name="Ergebnis 2 12" xfId="10151" hidden="1"/>
    <cellStyle name="Ergebnis 2 12" xfId="10313" hidden="1"/>
    <cellStyle name="Ergebnis 2 12" xfId="10335" hidden="1"/>
    <cellStyle name="Ergebnis 2 12" xfId="10376" hidden="1"/>
    <cellStyle name="Ergebnis 2 12" xfId="10411" hidden="1"/>
    <cellStyle name="Ergebnis 2 12" xfId="10218" hidden="1"/>
    <cellStyle name="Ergebnis 2 12" xfId="10460" hidden="1"/>
    <cellStyle name="Ergebnis 2 12" xfId="10482" hidden="1"/>
    <cellStyle name="Ergebnis 2 12" xfId="10523" hidden="1"/>
    <cellStyle name="Ergebnis 2 12" xfId="10558" hidden="1"/>
    <cellStyle name="Ergebnis 2 12" xfId="10144" hidden="1"/>
    <cellStyle name="Ergebnis 2 12" xfId="10601" hidden="1"/>
    <cellStyle name="Ergebnis 2 12" xfId="10623" hidden="1"/>
    <cellStyle name="Ergebnis 2 12" xfId="10664" hidden="1"/>
    <cellStyle name="Ergebnis 2 12" xfId="10699" hidden="1"/>
    <cellStyle name="Ergebnis 2 12" xfId="10752" hidden="1"/>
    <cellStyle name="Ergebnis 2 12" xfId="10818" hidden="1"/>
    <cellStyle name="Ergebnis 2 12" xfId="10840" hidden="1"/>
    <cellStyle name="Ergebnis 2 12" xfId="10881" hidden="1"/>
    <cellStyle name="Ergebnis 2 12" xfId="10916" hidden="1"/>
    <cellStyle name="Ergebnis 2 12" xfId="10984" hidden="1"/>
    <cellStyle name="Ergebnis 2 12" xfId="11110" hidden="1"/>
    <cellStyle name="Ergebnis 2 12" xfId="11132" hidden="1"/>
    <cellStyle name="Ergebnis 2 12" xfId="11173" hidden="1"/>
    <cellStyle name="Ergebnis 2 12" xfId="11208" hidden="1"/>
    <cellStyle name="Ergebnis 2 12" xfId="11038" hidden="1"/>
    <cellStyle name="Ergebnis 2 12" xfId="11252" hidden="1"/>
    <cellStyle name="Ergebnis 2 12" xfId="11274" hidden="1"/>
    <cellStyle name="Ergebnis 2 12" xfId="11315" hidden="1"/>
    <cellStyle name="Ergebnis 2 12" xfId="11350" hidden="1"/>
    <cellStyle name="Ergebnis 2 12" xfId="428" hidden="1"/>
    <cellStyle name="Ergebnis 2 12" xfId="11408" hidden="1"/>
    <cellStyle name="Ergebnis 2 12" xfId="11430" hidden="1"/>
    <cellStyle name="Ergebnis 2 12" xfId="11471" hidden="1"/>
    <cellStyle name="Ergebnis 2 12" xfId="11506" hidden="1"/>
    <cellStyle name="Ergebnis 2 12" xfId="11631" hidden="1"/>
    <cellStyle name="Ergebnis 2 12" xfId="11793" hidden="1"/>
    <cellStyle name="Ergebnis 2 12" xfId="11815" hidden="1"/>
    <cellStyle name="Ergebnis 2 12" xfId="11856" hidden="1"/>
    <cellStyle name="Ergebnis 2 12" xfId="11891" hidden="1"/>
    <cellStyle name="Ergebnis 2 12" xfId="11698" hidden="1"/>
    <cellStyle name="Ergebnis 2 12" xfId="11940" hidden="1"/>
    <cellStyle name="Ergebnis 2 12" xfId="11962" hidden="1"/>
    <cellStyle name="Ergebnis 2 12" xfId="12003" hidden="1"/>
    <cellStyle name="Ergebnis 2 12" xfId="12038" hidden="1"/>
    <cellStyle name="Ergebnis 2 12" xfId="11624" hidden="1"/>
    <cellStyle name="Ergebnis 2 12" xfId="12081" hidden="1"/>
    <cellStyle name="Ergebnis 2 12" xfId="12103" hidden="1"/>
    <cellStyle name="Ergebnis 2 12" xfId="12144" hidden="1"/>
    <cellStyle name="Ergebnis 2 12" xfId="12179" hidden="1"/>
    <cellStyle name="Ergebnis 2 12" xfId="12232" hidden="1"/>
    <cellStyle name="Ergebnis 2 12" xfId="12298" hidden="1"/>
    <cellStyle name="Ergebnis 2 12" xfId="12320" hidden="1"/>
    <cellStyle name="Ergebnis 2 12" xfId="12361" hidden="1"/>
    <cellStyle name="Ergebnis 2 12" xfId="12396" hidden="1"/>
    <cellStyle name="Ergebnis 2 12" xfId="12464" hidden="1"/>
    <cellStyle name="Ergebnis 2 12" xfId="12590" hidden="1"/>
    <cellStyle name="Ergebnis 2 12" xfId="12612" hidden="1"/>
    <cellStyle name="Ergebnis 2 12" xfId="12653" hidden="1"/>
    <cellStyle name="Ergebnis 2 12" xfId="12688" hidden="1"/>
    <cellStyle name="Ergebnis 2 12" xfId="12518" hidden="1"/>
    <cellStyle name="Ergebnis 2 12" xfId="12732" hidden="1"/>
    <cellStyle name="Ergebnis 2 12" xfId="12754" hidden="1"/>
    <cellStyle name="Ergebnis 2 12" xfId="12795" hidden="1"/>
    <cellStyle name="Ergebnis 2 12" xfId="12830" hidden="1"/>
    <cellStyle name="Ergebnis 2 12" xfId="2292" hidden="1"/>
    <cellStyle name="Ergebnis 2 12" xfId="12887" hidden="1"/>
    <cellStyle name="Ergebnis 2 12" xfId="12909" hidden="1"/>
    <cellStyle name="Ergebnis 2 12" xfId="12950" hidden="1"/>
    <cellStyle name="Ergebnis 2 12" xfId="12985" hidden="1"/>
    <cellStyle name="Ergebnis 2 12" xfId="13102" hidden="1"/>
    <cellStyle name="Ergebnis 2 12" xfId="13264" hidden="1"/>
    <cellStyle name="Ergebnis 2 12" xfId="13286" hidden="1"/>
    <cellStyle name="Ergebnis 2 12" xfId="13327" hidden="1"/>
    <cellStyle name="Ergebnis 2 12" xfId="13362" hidden="1"/>
    <cellStyle name="Ergebnis 2 12" xfId="13169" hidden="1"/>
    <cellStyle name="Ergebnis 2 12" xfId="13411" hidden="1"/>
    <cellStyle name="Ergebnis 2 12" xfId="13433" hidden="1"/>
    <cellStyle name="Ergebnis 2 12" xfId="13474" hidden="1"/>
    <cellStyle name="Ergebnis 2 12" xfId="13509" hidden="1"/>
    <cellStyle name="Ergebnis 2 12" xfId="13095" hidden="1"/>
    <cellStyle name="Ergebnis 2 12" xfId="13552" hidden="1"/>
    <cellStyle name="Ergebnis 2 12" xfId="13574" hidden="1"/>
    <cellStyle name="Ergebnis 2 12" xfId="13615" hidden="1"/>
    <cellStyle name="Ergebnis 2 12" xfId="13650" hidden="1"/>
    <cellStyle name="Ergebnis 2 12" xfId="13703" hidden="1"/>
    <cellStyle name="Ergebnis 2 12" xfId="13769" hidden="1"/>
    <cellStyle name="Ergebnis 2 12" xfId="13791" hidden="1"/>
    <cellStyle name="Ergebnis 2 12" xfId="13832" hidden="1"/>
    <cellStyle name="Ergebnis 2 12" xfId="13867" hidden="1"/>
    <cellStyle name="Ergebnis 2 12" xfId="13935" hidden="1"/>
    <cellStyle name="Ergebnis 2 12" xfId="14061" hidden="1"/>
    <cellStyle name="Ergebnis 2 12" xfId="14083" hidden="1"/>
    <cellStyle name="Ergebnis 2 12" xfId="14124" hidden="1"/>
    <cellStyle name="Ergebnis 2 12" xfId="14159" hidden="1"/>
    <cellStyle name="Ergebnis 2 12" xfId="13989" hidden="1"/>
    <cellStyle name="Ergebnis 2 12" xfId="14203" hidden="1"/>
    <cellStyle name="Ergebnis 2 12" xfId="14225" hidden="1"/>
    <cellStyle name="Ergebnis 2 12" xfId="14266" hidden="1"/>
    <cellStyle name="Ergebnis 2 12" xfId="14301" hidden="1"/>
    <cellStyle name="Ergebnis 2 12" xfId="2047" hidden="1"/>
    <cellStyle name="Ergebnis 2 12" xfId="14354" hidden="1"/>
    <cellStyle name="Ergebnis 2 12" xfId="14376" hidden="1"/>
    <cellStyle name="Ergebnis 2 12" xfId="14417" hidden="1"/>
    <cellStyle name="Ergebnis 2 12" xfId="14452" hidden="1"/>
    <cellStyle name="Ergebnis 2 12" xfId="14564" hidden="1"/>
    <cellStyle name="Ergebnis 2 12" xfId="14726" hidden="1"/>
    <cellStyle name="Ergebnis 2 12" xfId="14748" hidden="1"/>
    <cellStyle name="Ergebnis 2 12" xfId="14789" hidden="1"/>
    <cellStyle name="Ergebnis 2 12" xfId="14824" hidden="1"/>
    <cellStyle name="Ergebnis 2 12" xfId="14631" hidden="1"/>
    <cellStyle name="Ergebnis 2 12" xfId="14873" hidden="1"/>
    <cellStyle name="Ergebnis 2 12" xfId="14895" hidden="1"/>
    <cellStyle name="Ergebnis 2 12" xfId="14936" hidden="1"/>
    <cellStyle name="Ergebnis 2 12" xfId="14971" hidden="1"/>
    <cellStyle name="Ergebnis 2 12" xfId="14557" hidden="1"/>
    <cellStyle name="Ergebnis 2 12" xfId="15014" hidden="1"/>
    <cellStyle name="Ergebnis 2 12" xfId="15036" hidden="1"/>
    <cellStyle name="Ergebnis 2 12" xfId="15077" hidden="1"/>
    <cellStyle name="Ergebnis 2 12" xfId="15112" hidden="1"/>
    <cellStyle name="Ergebnis 2 12" xfId="15165" hidden="1"/>
    <cellStyle name="Ergebnis 2 12" xfId="15231" hidden="1"/>
    <cellStyle name="Ergebnis 2 12" xfId="15253" hidden="1"/>
    <cellStyle name="Ergebnis 2 12" xfId="15294" hidden="1"/>
    <cellStyle name="Ergebnis 2 12" xfId="15329" hidden="1"/>
    <cellStyle name="Ergebnis 2 12" xfId="15397" hidden="1"/>
    <cellStyle name="Ergebnis 2 12" xfId="15523" hidden="1"/>
    <cellStyle name="Ergebnis 2 12" xfId="15545" hidden="1"/>
    <cellStyle name="Ergebnis 2 12" xfId="15586" hidden="1"/>
    <cellStyle name="Ergebnis 2 12" xfId="15621" hidden="1"/>
    <cellStyle name="Ergebnis 2 12" xfId="15451" hidden="1"/>
    <cellStyle name="Ergebnis 2 12" xfId="15665" hidden="1"/>
    <cellStyle name="Ergebnis 2 12" xfId="15687" hidden="1"/>
    <cellStyle name="Ergebnis 2 12" xfId="15728" hidden="1"/>
    <cellStyle name="Ergebnis 2 12" xfId="15763" hidden="1"/>
    <cellStyle name="Ergebnis 2 12" xfId="2387" hidden="1"/>
    <cellStyle name="Ergebnis 2 12" xfId="15816" hidden="1"/>
    <cellStyle name="Ergebnis 2 12" xfId="15838" hidden="1"/>
    <cellStyle name="Ergebnis 2 12" xfId="15879" hidden="1"/>
    <cellStyle name="Ergebnis 2 12" xfId="15914" hidden="1"/>
    <cellStyle name="Ergebnis 2 12" xfId="16020" hidden="1"/>
    <cellStyle name="Ergebnis 2 12" xfId="16182" hidden="1"/>
    <cellStyle name="Ergebnis 2 12" xfId="16204" hidden="1"/>
    <cellStyle name="Ergebnis 2 12" xfId="16245" hidden="1"/>
    <cellStyle name="Ergebnis 2 12" xfId="16280" hidden="1"/>
    <cellStyle name="Ergebnis 2 12" xfId="16087" hidden="1"/>
    <cellStyle name="Ergebnis 2 12" xfId="16329" hidden="1"/>
    <cellStyle name="Ergebnis 2 12" xfId="16351" hidden="1"/>
    <cellStyle name="Ergebnis 2 12" xfId="16392" hidden="1"/>
    <cellStyle name="Ergebnis 2 12" xfId="16427" hidden="1"/>
    <cellStyle name="Ergebnis 2 12" xfId="16013" hidden="1"/>
    <cellStyle name="Ergebnis 2 12" xfId="16470" hidden="1"/>
    <cellStyle name="Ergebnis 2 12" xfId="16492" hidden="1"/>
    <cellStyle name="Ergebnis 2 12" xfId="16533" hidden="1"/>
    <cellStyle name="Ergebnis 2 12" xfId="16568" hidden="1"/>
    <cellStyle name="Ergebnis 2 12" xfId="16621" hidden="1"/>
    <cellStyle name="Ergebnis 2 12" xfId="16687" hidden="1"/>
    <cellStyle name="Ergebnis 2 12" xfId="16709" hidden="1"/>
    <cellStyle name="Ergebnis 2 12" xfId="16750" hidden="1"/>
    <cellStyle name="Ergebnis 2 12" xfId="16785" hidden="1"/>
    <cellStyle name="Ergebnis 2 12" xfId="16853" hidden="1"/>
    <cellStyle name="Ergebnis 2 12" xfId="16979" hidden="1"/>
    <cellStyle name="Ergebnis 2 12" xfId="17001" hidden="1"/>
    <cellStyle name="Ergebnis 2 12" xfId="17042" hidden="1"/>
    <cellStyle name="Ergebnis 2 12" xfId="17077" hidden="1"/>
    <cellStyle name="Ergebnis 2 12" xfId="16907" hidden="1"/>
    <cellStyle name="Ergebnis 2 12" xfId="17121" hidden="1"/>
    <cellStyle name="Ergebnis 2 12" xfId="17143" hidden="1"/>
    <cellStyle name="Ergebnis 2 12" xfId="17184" hidden="1"/>
    <cellStyle name="Ergebnis 2 12" xfId="17219" hidden="1"/>
    <cellStyle name="Ergebnis 2 12" xfId="3894" hidden="1"/>
    <cellStyle name="Ergebnis 2 12" xfId="17261" hidden="1"/>
    <cellStyle name="Ergebnis 2 12" xfId="17283" hidden="1"/>
    <cellStyle name="Ergebnis 2 12" xfId="17324" hidden="1"/>
    <cellStyle name="Ergebnis 2 12" xfId="17359" hidden="1"/>
    <cellStyle name="Ergebnis 2 12" xfId="17462" hidden="1"/>
    <cellStyle name="Ergebnis 2 12" xfId="17624" hidden="1"/>
    <cellStyle name="Ergebnis 2 12" xfId="17646" hidden="1"/>
    <cellStyle name="Ergebnis 2 12" xfId="17687" hidden="1"/>
    <cellStyle name="Ergebnis 2 12" xfId="17722" hidden="1"/>
    <cellStyle name="Ergebnis 2 12" xfId="17529" hidden="1"/>
    <cellStyle name="Ergebnis 2 12" xfId="17771" hidden="1"/>
    <cellStyle name="Ergebnis 2 12" xfId="17793" hidden="1"/>
    <cellStyle name="Ergebnis 2 12" xfId="17834" hidden="1"/>
    <cellStyle name="Ergebnis 2 12" xfId="17869" hidden="1"/>
    <cellStyle name="Ergebnis 2 12" xfId="17455" hidden="1"/>
    <cellStyle name="Ergebnis 2 12" xfId="17912" hidden="1"/>
    <cellStyle name="Ergebnis 2 12" xfId="17934" hidden="1"/>
    <cellStyle name="Ergebnis 2 12" xfId="17975" hidden="1"/>
    <cellStyle name="Ergebnis 2 12" xfId="18010" hidden="1"/>
    <cellStyle name="Ergebnis 2 12" xfId="18063" hidden="1"/>
    <cellStyle name="Ergebnis 2 12" xfId="18129" hidden="1"/>
    <cellStyle name="Ergebnis 2 12" xfId="18151" hidden="1"/>
    <cellStyle name="Ergebnis 2 12" xfId="18192" hidden="1"/>
    <cellStyle name="Ergebnis 2 12" xfId="18227" hidden="1"/>
    <cellStyle name="Ergebnis 2 12" xfId="18295" hidden="1"/>
    <cellStyle name="Ergebnis 2 12" xfId="18421" hidden="1"/>
    <cellStyle name="Ergebnis 2 12" xfId="18443" hidden="1"/>
    <cellStyle name="Ergebnis 2 12" xfId="18484" hidden="1"/>
    <cellStyle name="Ergebnis 2 12" xfId="18519" hidden="1"/>
    <cellStyle name="Ergebnis 2 12" xfId="18349" hidden="1"/>
    <cellStyle name="Ergebnis 2 12" xfId="18563" hidden="1"/>
    <cellStyle name="Ergebnis 2 12" xfId="18585" hidden="1"/>
    <cellStyle name="Ergebnis 2 12" xfId="18626" hidden="1"/>
    <cellStyle name="Ergebnis 2 12" xfId="18661" hidden="1"/>
    <cellStyle name="Ergebnis 2 12" xfId="18936" hidden="1"/>
    <cellStyle name="Ergebnis 2 12" xfId="19061" hidden="1"/>
    <cellStyle name="Ergebnis 2 12" xfId="19083" hidden="1"/>
    <cellStyle name="Ergebnis 2 12" xfId="19124" hidden="1"/>
    <cellStyle name="Ergebnis 2 12" xfId="19159" hidden="1"/>
    <cellStyle name="Ergebnis 2 12" xfId="19269" hidden="1"/>
    <cellStyle name="Ergebnis 2 12" xfId="19431" hidden="1"/>
    <cellStyle name="Ergebnis 2 12" xfId="19453" hidden="1"/>
    <cellStyle name="Ergebnis 2 12" xfId="19494" hidden="1"/>
    <cellStyle name="Ergebnis 2 12" xfId="19529" hidden="1"/>
    <cellStyle name="Ergebnis 2 12" xfId="19336" hidden="1"/>
    <cellStyle name="Ergebnis 2 12" xfId="19578" hidden="1"/>
    <cellStyle name="Ergebnis 2 12" xfId="19600" hidden="1"/>
    <cellStyle name="Ergebnis 2 12" xfId="19641" hidden="1"/>
    <cellStyle name="Ergebnis 2 12" xfId="19676" hidden="1"/>
    <cellStyle name="Ergebnis 2 12" xfId="19262" hidden="1"/>
    <cellStyle name="Ergebnis 2 12" xfId="19719" hidden="1"/>
    <cellStyle name="Ergebnis 2 12" xfId="19741" hidden="1"/>
    <cellStyle name="Ergebnis 2 12" xfId="19782" hidden="1"/>
    <cellStyle name="Ergebnis 2 12" xfId="19817" hidden="1"/>
    <cellStyle name="Ergebnis 2 12" xfId="19870" hidden="1"/>
    <cellStyle name="Ergebnis 2 12" xfId="19936" hidden="1"/>
    <cellStyle name="Ergebnis 2 12" xfId="19958" hidden="1"/>
    <cellStyle name="Ergebnis 2 12" xfId="19999" hidden="1"/>
    <cellStyle name="Ergebnis 2 12" xfId="20034" hidden="1"/>
    <cellStyle name="Ergebnis 2 12" xfId="20102" hidden="1"/>
    <cellStyle name="Ergebnis 2 12" xfId="20228" hidden="1"/>
    <cellStyle name="Ergebnis 2 12" xfId="20250" hidden="1"/>
    <cellStyle name="Ergebnis 2 12" xfId="20291" hidden="1"/>
    <cellStyle name="Ergebnis 2 12" xfId="20326" hidden="1"/>
    <cellStyle name="Ergebnis 2 12" xfId="20156" hidden="1"/>
    <cellStyle name="Ergebnis 2 12" xfId="20370" hidden="1"/>
    <cellStyle name="Ergebnis 2 12" xfId="20392" hidden="1"/>
    <cellStyle name="Ergebnis 2 12" xfId="20433" hidden="1"/>
    <cellStyle name="Ergebnis 2 12" xfId="20468" hidden="1"/>
    <cellStyle name="Ergebnis 2 12" xfId="20521" hidden="1"/>
    <cellStyle name="Ergebnis 2 12" xfId="20587" hidden="1"/>
    <cellStyle name="Ergebnis 2 12" xfId="20609" hidden="1"/>
    <cellStyle name="Ergebnis 2 12" xfId="20650" hidden="1"/>
    <cellStyle name="Ergebnis 2 12" xfId="20685" hidden="1"/>
    <cellStyle name="Ergebnis 2 12" xfId="20772" hidden="1"/>
    <cellStyle name="Ergebnis 2 12" xfId="20978" hidden="1"/>
    <cellStyle name="Ergebnis 2 12" xfId="21000" hidden="1"/>
    <cellStyle name="Ergebnis 2 12" xfId="21041" hidden="1"/>
    <cellStyle name="Ergebnis 2 12" xfId="21076" hidden="1"/>
    <cellStyle name="Ergebnis 2 12" xfId="21161" hidden="1"/>
    <cellStyle name="Ergebnis 2 12" xfId="21287" hidden="1"/>
    <cellStyle name="Ergebnis 2 12" xfId="21309" hidden="1"/>
    <cellStyle name="Ergebnis 2 12" xfId="21350" hidden="1"/>
    <cellStyle name="Ergebnis 2 12" xfId="21385" hidden="1"/>
    <cellStyle name="Ergebnis 2 12" xfId="21215" hidden="1"/>
    <cellStyle name="Ergebnis 2 12" xfId="21431" hidden="1"/>
    <cellStyle name="Ergebnis 2 12" xfId="21453" hidden="1"/>
    <cellStyle name="Ergebnis 2 12" xfId="21494" hidden="1"/>
    <cellStyle name="Ergebnis 2 12" xfId="21529" hidden="1"/>
    <cellStyle name="Ergebnis 2 12" xfId="20862" hidden="1"/>
    <cellStyle name="Ergebnis 2 12" xfId="21588" hidden="1"/>
    <cellStyle name="Ergebnis 2 12" xfId="21610" hidden="1"/>
    <cellStyle name="Ergebnis 2 12" xfId="21651" hidden="1"/>
    <cellStyle name="Ergebnis 2 12" xfId="21686" hidden="1"/>
    <cellStyle name="Ergebnis 2 12" xfId="21795" hidden="1"/>
    <cellStyle name="Ergebnis 2 12" xfId="21958" hidden="1"/>
    <cellStyle name="Ergebnis 2 12" xfId="21980" hidden="1"/>
    <cellStyle name="Ergebnis 2 12" xfId="22021" hidden="1"/>
    <cellStyle name="Ergebnis 2 12" xfId="22056" hidden="1"/>
    <cellStyle name="Ergebnis 2 12" xfId="21862" hidden="1"/>
    <cellStyle name="Ergebnis 2 12" xfId="22107" hidden="1"/>
    <cellStyle name="Ergebnis 2 12" xfId="22129" hidden="1"/>
    <cellStyle name="Ergebnis 2 12" xfId="22170" hidden="1"/>
    <cellStyle name="Ergebnis 2 12" xfId="22205" hidden="1"/>
    <cellStyle name="Ergebnis 2 12" xfId="21788" hidden="1"/>
    <cellStyle name="Ergebnis 2 12" xfId="22250" hidden="1"/>
    <cellStyle name="Ergebnis 2 12" xfId="22272" hidden="1"/>
    <cellStyle name="Ergebnis 2 12" xfId="22313" hidden="1"/>
    <cellStyle name="Ergebnis 2 12" xfId="22348" hidden="1"/>
    <cellStyle name="Ergebnis 2 12" xfId="22403" hidden="1"/>
    <cellStyle name="Ergebnis 2 12" xfId="22469" hidden="1"/>
    <cellStyle name="Ergebnis 2 12" xfId="22491" hidden="1"/>
    <cellStyle name="Ergebnis 2 12" xfId="22532" hidden="1"/>
    <cellStyle name="Ergebnis 2 12" xfId="22567" hidden="1"/>
    <cellStyle name="Ergebnis 2 12" xfId="22635" hidden="1"/>
    <cellStyle name="Ergebnis 2 12" xfId="22761" hidden="1"/>
    <cellStyle name="Ergebnis 2 12" xfId="22783" hidden="1"/>
    <cellStyle name="Ergebnis 2 12" xfId="22824" hidden="1"/>
    <cellStyle name="Ergebnis 2 12" xfId="22859" hidden="1"/>
    <cellStyle name="Ergebnis 2 12" xfId="22689" hidden="1"/>
    <cellStyle name="Ergebnis 2 12" xfId="22903" hidden="1"/>
    <cellStyle name="Ergebnis 2 12" xfId="22925" hidden="1"/>
    <cellStyle name="Ergebnis 2 12" xfId="22966" hidden="1"/>
    <cellStyle name="Ergebnis 2 12" xfId="23001" hidden="1"/>
    <cellStyle name="Ergebnis 2 12" xfId="20931" hidden="1"/>
    <cellStyle name="Ergebnis 2 12" xfId="23043" hidden="1"/>
    <cellStyle name="Ergebnis 2 12" xfId="23065" hidden="1"/>
    <cellStyle name="Ergebnis 2 12" xfId="23106" hidden="1"/>
    <cellStyle name="Ergebnis 2 12" xfId="23141" hidden="1"/>
    <cellStyle name="Ergebnis 2 12" xfId="23248" hidden="1"/>
    <cellStyle name="Ergebnis 2 12" xfId="23410" hidden="1"/>
    <cellStyle name="Ergebnis 2 12" xfId="23432" hidden="1"/>
    <cellStyle name="Ergebnis 2 12" xfId="23473" hidden="1"/>
    <cellStyle name="Ergebnis 2 12" xfId="23508" hidden="1"/>
    <cellStyle name="Ergebnis 2 12" xfId="23315" hidden="1"/>
    <cellStyle name="Ergebnis 2 12" xfId="23559" hidden="1"/>
    <cellStyle name="Ergebnis 2 12" xfId="23581" hidden="1"/>
    <cellStyle name="Ergebnis 2 12" xfId="23622" hidden="1"/>
    <cellStyle name="Ergebnis 2 12" xfId="23657" hidden="1"/>
    <cellStyle name="Ergebnis 2 12" xfId="23241" hidden="1"/>
    <cellStyle name="Ergebnis 2 12" xfId="23702" hidden="1"/>
    <cellStyle name="Ergebnis 2 12" xfId="23724" hidden="1"/>
    <cellStyle name="Ergebnis 2 12" xfId="23765" hidden="1"/>
    <cellStyle name="Ergebnis 2 12" xfId="23800" hidden="1"/>
    <cellStyle name="Ergebnis 2 12" xfId="23854" hidden="1"/>
    <cellStyle name="Ergebnis 2 12" xfId="23920" hidden="1"/>
    <cellStyle name="Ergebnis 2 12" xfId="23942" hidden="1"/>
    <cellStyle name="Ergebnis 2 12" xfId="23983" hidden="1"/>
    <cellStyle name="Ergebnis 2 12" xfId="24018" hidden="1"/>
    <cellStyle name="Ergebnis 2 12" xfId="24086" hidden="1"/>
    <cellStyle name="Ergebnis 2 12" xfId="24212" hidden="1"/>
    <cellStyle name="Ergebnis 2 12" xfId="24234" hidden="1"/>
    <cellStyle name="Ergebnis 2 12" xfId="24275" hidden="1"/>
    <cellStyle name="Ergebnis 2 12" xfId="24310" hidden="1"/>
    <cellStyle name="Ergebnis 2 12" xfId="24140" hidden="1"/>
    <cellStyle name="Ergebnis 2 12" xfId="24354" hidden="1"/>
    <cellStyle name="Ergebnis 2 12" xfId="24376" hidden="1"/>
    <cellStyle name="Ergebnis 2 12" xfId="24417" hidden="1"/>
    <cellStyle name="Ergebnis 2 12" xfId="24452" hidden="1"/>
    <cellStyle name="Ergebnis 2 12" xfId="20831" hidden="1"/>
    <cellStyle name="Ergebnis 2 12" xfId="24494" hidden="1"/>
    <cellStyle name="Ergebnis 2 12" xfId="24516" hidden="1"/>
    <cellStyle name="Ergebnis 2 12" xfId="24557" hidden="1"/>
    <cellStyle name="Ergebnis 2 12" xfId="24592" hidden="1"/>
    <cellStyle name="Ergebnis 2 12" xfId="24695" hidden="1"/>
    <cellStyle name="Ergebnis 2 12" xfId="24857" hidden="1"/>
    <cellStyle name="Ergebnis 2 12" xfId="24879" hidden="1"/>
    <cellStyle name="Ergebnis 2 12" xfId="24920" hidden="1"/>
    <cellStyle name="Ergebnis 2 12" xfId="24955" hidden="1"/>
    <cellStyle name="Ergebnis 2 12" xfId="24762" hidden="1"/>
    <cellStyle name="Ergebnis 2 12" xfId="25004" hidden="1"/>
    <cellStyle name="Ergebnis 2 12" xfId="25026" hidden="1"/>
    <cellStyle name="Ergebnis 2 12" xfId="25067" hidden="1"/>
    <cellStyle name="Ergebnis 2 12" xfId="25102" hidden="1"/>
    <cellStyle name="Ergebnis 2 12" xfId="24688" hidden="1"/>
    <cellStyle name="Ergebnis 2 12" xfId="25145" hidden="1"/>
    <cellStyle name="Ergebnis 2 12" xfId="25167" hidden="1"/>
    <cellStyle name="Ergebnis 2 12" xfId="25208" hidden="1"/>
    <cellStyle name="Ergebnis 2 12" xfId="25243" hidden="1"/>
    <cellStyle name="Ergebnis 2 12" xfId="25296" hidden="1"/>
    <cellStyle name="Ergebnis 2 12" xfId="25362" hidden="1"/>
    <cellStyle name="Ergebnis 2 12" xfId="25384" hidden="1"/>
    <cellStyle name="Ergebnis 2 12" xfId="25425" hidden="1"/>
    <cellStyle name="Ergebnis 2 12" xfId="25460" hidden="1"/>
    <cellStyle name="Ergebnis 2 12" xfId="25528" hidden="1"/>
    <cellStyle name="Ergebnis 2 12" xfId="25654" hidden="1"/>
    <cellStyle name="Ergebnis 2 12" xfId="25676" hidden="1"/>
    <cellStyle name="Ergebnis 2 12" xfId="25717" hidden="1"/>
    <cellStyle name="Ergebnis 2 12" xfId="25752" hidden="1"/>
    <cellStyle name="Ergebnis 2 12" xfId="25582" hidden="1"/>
    <cellStyle name="Ergebnis 2 12" xfId="25796" hidden="1"/>
    <cellStyle name="Ergebnis 2 12" xfId="25818" hidden="1"/>
    <cellStyle name="Ergebnis 2 12" xfId="25859" hidden="1"/>
    <cellStyle name="Ergebnis 2 12" xfId="25894" hidden="1"/>
    <cellStyle name="Ergebnis 2 12" xfId="25949" hidden="1"/>
    <cellStyle name="Ergebnis 2 12" xfId="26089" hidden="1"/>
    <cellStyle name="Ergebnis 2 12" xfId="26111" hidden="1"/>
    <cellStyle name="Ergebnis 2 12" xfId="26152" hidden="1"/>
    <cellStyle name="Ergebnis 2 12" xfId="26187" hidden="1"/>
    <cellStyle name="Ergebnis 2 12" xfId="26291" hidden="1"/>
    <cellStyle name="Ergebnis 2 12" xfId="26453" hidden="1"/>
    <cellStyle name="Ergebnis 2 12" xfId="26475" hidden="1"/>
    <cellStyle name="Ergebnis 2 12" xfId="26516" hidden="1"/>
    <cellStyle name="Ergebnis 2 12" xfId="26551" hidden="1"/>
    <cellStyle name="Ergebnis 2 12" xfId="26358" hidden="1"/>
    <cellStyle name="Ergebnis 2 12" xfId="26600" hidden="1"/>
    <cellStyle name="Ergebnis 2 12" xfId="26622" hidden="1"/>
    <cellStyle name="Ergebnis 2 12" xfId="26663" hidden="1"/>
    <cellStyle name="Ergebnis 2 12" xfId="26698" hidden="1"/>
    <cellStyle name="Ergebnis 2 12" xfId="26284" hidden="1"/>
    <cellStyle name="Ergebnis 2 12" xfId="26741" hidden="1"/>
    <cellStyle name="Ergebnis 2 12" xfId="26763" hidden="1"/>
    <cellStyle name="Ergebnis 2 12" xfId="26804" hidden="1"/>
    <cellStyle name="Ergebnis 2 12" xfId="26839" hidden="1"/>
    <cellStyle name="Ergebnis 2 12" xfId="26892" hidden="1"/>
    <cellStyle name="Ergebnis 2 12" xfId="26958" hidden="1"/>
    <cellStyle name="Ergebnis 2 12" xfId="26980" hidden="1"/>
    <cellStyle name="Ergebnis 2 12" xfId="27021" hidden="1"/>
    <cellStyle name="Ergebnis 2 12" xfId="27056" hidden="1"/>
    <cellStyle name="Ergebnis 2 12" xfId="27124" hidden="1"/>
    <cellStyle name="Ergebnis 2 12" xfId="27250" hidden="1"/>
    <cellStyle name="Ergebnis 2 12" xfId="27272" hidden="1"/>
    <cellStyle name="Ergebnis 2 12" xfId="27313" hidden="1"/>
    <cellStyle name="Ergebnis 2 12" xfId="27348" hidden="1"/>
    <cellStyle name="Ergebnis 2 12" xfId="27178" hidden="1"/>
    <cellStyle name="Ergebnis 2 12" xfId="27392" hidden="1"/>
    <cellStyle name="Ergebnis 2 12" xfId="27414" hidden="1"/>
    <cellStyle name="Ergebnis 2 12" xfId="27455" hidden="1"/>
    <cellStyle name="Ergebnis 2 12" xfId="27490" hidden="1"/>
    <cellStyle name="Ergebnis 2 12" xfId="26005" hidden="1"/>
    <cellStyle name="Ergebnis 2 12" xfId="27532" hidden="1"/>
    <cellStyle name="Ergebnis 2 12" xfId="27554" hidden="1"/>
    <cellStyle name="Ergebnis 2 12" xfId="27595" hidden="1"/>
    <cellStyle name="Ergebnis 2 12" xfId="27630" hidden="1"/>
    <cellStyle name="Ergebnis 2 12" xfId="27733" hidden="1"/>
    <cellStyle name="Ergebnis 2 12" xfId="27895" hidden="1"/>
    <cellStyle name="Ergebnis 2 12" xfId="27917" hidden="1"/>
    <cellStyle name="Ergebnis 2 12" xfId="27958" hidden="1"/>
    <cellStyle name="Ergebnis 2 12" xfId="27993" hidden="1"/>
    <cellStyle name="Ergebnis 2 12" xfId="27800" hidden="1"/>
    <cellStyle name="Ergebnis 2 12" xfId="28042" hidden="1"/>
    <cellStyle name="Ergebnis 2 12" xfId="28064" hidden="1"/>
    <cellStyle name="Ergebnis 2 12" xfId="28105" hidden="1"/>
    <cellStyle name="Ergebnis 2 12" xfId="28140" hidden="1"/>
    <cellStyle name="Ergebnis 2 12" xfId="27726" hidden="1"/>
    <cellStyle name="Ergebnis 2 12" xfId="28183" hidden="1"/>
    <cellStyle name="Ergebnis 2 12" xfId="28205" hidden="1"/>
    <cellStyle name="Ergebnis 2 12" xfId="28246" hidden="1"/>
    <cellStyle name="Ergebnis 2 12" xfId="28281" hidden="1"/>
    <cellStyle name="Ergebnis 2 12" xfId="28334" hidden="1"/>
    <cellStyle name="Ergebnis 2 12" xfId="28400" hidden="1"/>
    <cellStyle name="Ergebnis 2 12" xfId="28422" hidden="1"/>
    <cellStyle name="Ergebnis 2 12" xfId="28463" hidden="1"/>
    <cellStyle name="Ergebnis 2 12" xfId="28498" hidden="1"/>
    <cellStyle name="Ergebnis 2 12" xfId="28566" hidden="1"/>
    <cellStyle name="Ergebnis 2 12" xfId="28692" hidden="1"/>
    <cellStyle name="Ergebnis 2 12" xfId="28714" hidden="1"/>
    <cellStyle name="Ergebnis 2 12" xfId="28755" hidden="1"/>
    <cellStyle name="Ergebnis 2 12" xfId="28790" hidden="1"/>
    <cellStyle name="Ergebnis 2 12" xfId="28620" hidden="1"/>
    <cellStyle name="Ergebnis 2 12" xfId="28834" hidden="1"/>
    <cellStyle name="Ergebnis 2 12" xfId="28856" hidden="1"/>
    <cellStyle name="Ergebnis 2 12" xfId="28897" hidden="1"/>
    <cellStyle name="Ergebnis 2 12" xfId="28932" hidden="1"/>
    <cellStyle name="Ergebnis 2 12" xfId="28986" hidden="1"/>
    <cellStyle name="Ergebnis 2 12" xfId="29052" hidden="1"/>
    <cellStyle name="Ergebnis 2 12" xfId="29074" hidden="1"/>
    <cellStyle name="Ergebnis 2 12" xfId="29115" hidden="1"/>
    <cellStyle name="Ergebnis 2 12" xfId="29150" hidden="1"/>
    <cellStyle name="Ergebnis 2 12" xfId="29253" hidden="1"/>
    <cellStyle name="Ergebnis 2 12" xfId="29415" hidden="1"/>
    <cellStyle name="Ergebnis 2 12" xfId="29437" hidden="1"/>
    <cellStyle name="Ergebnis 2 12" xfId="29478" hidden="1"/>
    <cellStyle name="Ergebnis 2 12" xfId="29513" hidden="1"/>
    <cellStyle name="Ergebnis 2 12" xfId="29320" hidden="1"/>
    <cellStyle name="Ergebnis 2 12" xfId="29562" hidden="1"/>
    <cellStyle name="Ergebnis 2 12" xfId="29584" hidden="1"/>
    <cellStyle name="Ergebnis 2 12" xfId="29625" hidden="1"/>
    <cellStyle name="Ergebnis 2 12" xfId="29660" hidden="1"/>
    <cellStyle name="Ergebnis 2 12" xfId="29246" hidden="1"/>
    <cellStyle name="Ergebnis 2 12" xfId="29703" hidden="1"/>
    <cellStyle name="Ergebnis 2 12" xfId="29725" hidden="1"/>
    <cellStyle name="Ergebnis 2 12" xfId="29766" hidden="1"/>
    <cellStyle name="Ergebnis 2 12" xfId="29801" hidden="1"/>
    <cellStyle name="Ergebnis 2 12" xfId="29854" hidden="1"/>
    <cellStyle name="Ergebnis 2 12" xfId="29920" hidden="1"/>
    <cellStyle name="Ergebnis 2 12" xfId="29942" hidden="1"/>
    <cellStyle name="Ergebnis 2 12" xfId="29983" hidden="1"/>
    <cellStyle name="Ergebnis 2 12" xfId="30018" hidden="1"/>
    <cellStyle name="Ergebnis 2 12" xfId="30086" hidden="1"/>
    <cellStyle name="Ergebnis 2 12" xfId="30212" hidden="1"/>
    <cellStyle name="Ergebnis 2 12" xfId="30234" hidden="1"/>
    <cellStyle name="Ergebnis 2 12" xfId="30275" hidden="1"/>
    <cellStyle name="Ergebnis 2 12" xfId="30310" hidden="1"/>
    <cellStyle name="Ergebnis 2 12" xfId="30140" hidden="1"/>
    <cellStyle name="Ergebnis 2 12" xfId="30354" hidden="1"/>
    <cellStyle name="Ergebnis 2 12" xfId="30376" hidden="1"/>
    <cellStyle name="Ergebnis 2 12" xfId="30417" hidden="1"/>
    <cellStyle name="Ergebnis 2 12" xfId="30452" hidden="1"/>
    <cellStyle name="Ergebnis 2 12" xfId="30505" hidden="1"/>
    <cellStyle name="Ergebnis 2 12" xfId="30571" hidden="1"/>
    <cellStyle name="Ergebnis 2 12" xfId="30593" hidden="1"/>
    <cellStyle name="Ergebnis 2 12" xfId="30634" hidden="1"/>
    <cellStyle name="Ergebnis 2 12" xfId="30669" hidden="1"/>
    <cellStyle name="Ergebnis 2 12" xfId="30756" hidden="1"/>
    <cellStyle name="Ergebnis 2 12" xfId="30962" hidden="1"/>
    <cellStyle name="Ergebnis 2 12" xfId="30984" hidden="1"/>
    <cellStyle name="Ergebnis 2 12" xfId="31025" hidden="1"/>
    <cellStyle name="Ergebnis 2 12" xfId="31060" hidden="1"/>
    <cellStyle name="Ergebnis 2 12" xfId="31145" hidden="1"/>
    <cellStyle name="Ergebnis 2 12" xfId="31271" hidden="1"/>
    <cellStyle name="Ergebnis 2 12" xfId="31293" hidden="1"/>
    <cellStyle name="Ergebnis 2 12" xfId="31334" hidden="1"/>
    <cellStyle name="Ergebnis 2 12" xfId="31369" hidden="1"/>
    <cellStyle name="Ergebnis 2 12" xfId="31199" hidden="1"/>
    <cellStyle name="Ergebnis 2 12" xfId="31415" hidden="1"/>
    <cellStyle name="Ergebnis 2 12" xfId="31437" hidden="1"/>
    <cellStyle name="Ergebnis 2 12" xfId="31478" hidden="1"/>
    <cellStyle name="Ergebnis 2 12" xfId="31513" hidden="1"/>
    <cellStyle name="Ergebnis 2 12" xfId="30846" hidden="1"/>
    <cellStyle name="Ergebnis 2 12" xfId="31572" hidden="1"/>
    <cellStyle name="Ergebnis 2 12" xfId="31594" hidden="1"/>
    <cellStyle name="Ergebnis 2 12" xfId="31635" hidden="1"/>
    <cellStyle name="Ergebnis 2 12" xfId="31670" hidden="1"/>
    <cellStyle name="Ergebnis 2 12" xfId="31779" hidden="1"/>
    <cellStyle name="Ergebnis 2 12" xfId="31942" hidden="1"/>
    <cellStyle name="Ergebnis 2 12" xfId="31964" hidden="1"/>
    <cellStyle name="Ergebnis 2 12" xfId="32005" hidden="1"/>
    <cellStyle name="Ergebnis 2 12" xfId="32040" hidden="1"/>
    <cellStyle name="Ergebnis 2 12" xfId="31846" hidden="1"/>
    <cellStyle name="Ergebnis 2 12" xfId="32091" hidden="1"/>
    <cellStyle name="Ergebnis 2 12" xfId="32113" hidden="1"/>
    <cellStyle name="Ergebnis 2 12" xfId="32154" hidden="1"/>
    <cellStyle name="Ergebnis 2 12" xfId="32189" hidden="1"/>
    <cellStyle name="Ergebnis 2 12" xfId="31772" hidden="1"/>
    <cellStyle name="Ergebnis 2 12" xfId="32234" hidden="1"/>
    <cellStyle name="Ergebnis 2 12" xfId="32256" hidden="1"/>
    <cellStyle name="Ergebnis 2 12" xfId="32297" hidden="1"/>
    <cellStyle name="Ergebnis 2 12" xfId="32332" hidden="1"/>
    <cellStyle name="Ergebnis 2 12" xfId="32387" hidden="1"/>
    <cellStyle name="Ergebnis 2 12" xfId="32453" hidden="1"/>
    <cellStyle name="Ergebnis 2 12" xfId="32475" hidden="1"/>
    <cellStyle name="Ergebnis 2 12" xfId="32516" hidden="1"/>
    <cellStyle name="Ergebnis 2 12" xfId="32551" hidden="1"/>
    <cellStyle name="Ergebnis 2 12" xfId="32619" hidden="1"/>
    <cellStyle name="Ergebnis 2 12" xfId="32745" hidden="1"/>
    <cellStyle name="Ergebnis 2 12" xfId="32767" hidden="1"/>
    <cellStyle name="Ergebnis 2 12" xfId="32808" hidden="1"/>
    <cellStyle name="Ergebnis 2 12" xfId="32843" hidden="1"/>
    <cellStyle name="Ergebnis 2 12" xfId="32673" hidden="1"/>
    <cellStyle name="Ergebnis 2 12" xfId="32887" hidden="1"/>
    <cellStyle name="Ergebnis 2 12" xfId="32909" hidden="1"/>
    <cellStyle name="Ergebnis 2 12" xfId="32950" hidden="1"/>
    <cellStyle name="Ergebnis 2 12" xfId="32985" hidden="1"/>
    <cellStyle name="Ergebnis 2 12" xfId="30915" hidden="1"/>
    <cellStyle name="Ergebnis 2 12" xfId="33027" hidden="1"/>
    <cellStyle name="Ergebnis 2 12" xfId="33049" hidden="1"/>
    <cellStyle name="Ergebnis 2 12" xfId="33090" hidden="1"/>
    <cellStyle name="Ergebnis 2 12" xfId="33125" hidden="1"/>
    <cellStyle name="Ergebnis 2 12" xfId="33231" hidden="1"/>
    <cellStyle name="Ergebnis 2 12" xfId="33393" hidden="1"/>
    <cellStyle name="Ergebnis 2 12" xfId="33415" hidden="1"/>
    <cellStyle name="Ergebnis 2 12" xfId="33456" hidden="1"/>
    <cellStyle name="Ergebnis 2 12" xfId="33491" hidden="1"/>
    <cellStyle name="Ergebnis 2 12" xfId="33298" hidden="1"/>
    <cellStyle name="Ergebnis 2 12" xfId="33542" hidden="1"/>
    <cellStyle name="Ergebnis 2 12" xfId="33564" hidden="1"/>
    <cellStyle name="Ergebnis 2 12" xfId="33605" hidden="1"/>
    <cellStyle name="Ergebnis 2 12" xfId="33640" hidden="1"/>
    <cellStyle name="Ergebnis 2 12" xfId="33224" hidden="1"/>
    <cellStyle name="Ergebnis 2 12" xfId="33685" hidden="1"/>
    <cellStyle name="Ergebnis 2 12" xfId="33707" hidden="1"/>
    <cellStyle name="Ergebnis 2 12" xfId="33748" hidden="1"/>
    <cellStyle name="Ergebnis 2 12" xfId="33783" hidden="1"/>
    <cellStyle name="Ergebnis 2 12" xfId="33837" hidden="1"/>
    <cellStyle name="Ergebnis 2 12" xfId="33903" hidden="1"/>
    <cellStyle name="Ergebnis 2 12" xfId="33925" hidden="1"/>
    <cellStyle name="Ergebnis 2 12" xfId="33966" hidden="1"/>
    <cellStyle name="Ergebnis 2 12" xfId="34001" hidden="1"/>
    <cellStyle name="Ergebnis 2 12" xfId="34069" hidden="1"/>
    <cellStyle name="Ergebnis 2 12" xfId="34195" hidden="1"/>
    <cellStyle name="Ergebnis 2 12" xfId="34217" hidden="1"/>
    <cellStyle name="Ergebnis 2 12" xfId="34258" hidden="1"/>
    <cellStyle name="Ergebnis 2 12" xfId="34293" hidden="1"/>
    <cellStyle name="Ergebnis 2 12" xfId="34123" hidden="1"/>
    <cellStyle name="Ergebnis 2 12" xfId="34337" hidden="1"/>
    <cellStyle name="Ergebnis 2 12" xfId="34359" hidden="1"/>
    <cellStyle name="Ergebnis 2 12" xfId="34400" hidden="1"/>
    <cellStyle name="Ergebnis 2 12" xfId="34435" hidden="1"/>
    <cellStyle name="Ergebnis 2 12" xfId="30815" hidden="1"/>
    <cellStyle name="Ergebnis 2 12" xfId="34477" hidden="1"/>
    <cellStyle name="Ergebnis 2 12" xfId="34499" hidden="1"/>
    <cellStyle name="Ergebnis 2 12" xfId="34540" hidden="1"/>
    <cellStyle name="Ergebnis 2 12" xfId="34575" hidden="1"/>
    <cellStyle name="Ergebnis 2 12" xfId="34678" hidden="1"/>
    <cellStyle name="Ergebnis 2 12" xfId="34840" hidden="1"/>
    <cellStyle name="Ergebnis 2 12" xfId="34862" hidden="1"/>
    <cellStyle name="Ergebnis 2 12" xfId="34903" hidden="1"/>
    <cellStyle name="Ergebnis 2 12" xfId="34938" hidden="1"/>
    <cellStyle name="Ergebnis 2 12" xfId="34745" hidden="1"/>
    <cellStyle name="Ergebnis 2 12" xfId="34987" hidden="1"/>
    <cellStyle name="Ergebnis 2 12" xfId="35009" hidden="1"/>
    <cellStyle name="Ergebnis 2 12" xfId="35050" hidden="1"/>
    <cellStyle name="Ergebnis 2 12" xfId="35085" hidden="1"/>
    <cellStyle name="Ergebnis 2 12" xfId="34671" hidden="1"/>
    <cellStyle name="Ergebnis 2 12" xfId="35128" hidden="1"/>
    <cellStyle name="Ergebnis 2 12" xfId="35150" hidden="1"/>
    <cellStyle name="Ergebnis 2 12" xfId="35191" hidden="1"/>
    <cellStyle name="Ergebnis 2 12" xfId="35226" hidden="1"/>
    <cellStyle name="Ergebnis 2 12" xfId="35279" hidden="1"/>
    <cellStyle name="Ergebnis 2 12" xfId="35345" hidden="1"/>
    <cellStyle name="Ergebnis 2 12" xfId="35367" hidden="1"/>
    <cellStyle name="Ergebnis 2 12" xfId="35408" hidden="1"/>
    <cellStyle name="Ergebnis 2 12" xfId="35443" hidden="1"/>
    <cellStyle name="Ergebnis 2 12" xfId="35511" hidden="1"/>
    <cellStyle name="Ergebnis 2 12" xfId="35637" hidden="1"/>
    <cellStyle name="Ergebnis 2 12" xfId="35659" hidden="1"/>
    <cellStyle name="Ergebnis 2 12" xfId="35700" hidden="1"/>
    <cellStyle name="Ergebnis 2 12" xfId="35735" hidden="1"/>
    <cellStyle name="Ergebnis 2 12" xfId="35565" hidden="1"/>
    <cellStyle name="Ergebnis 2 12" xfId="35779" hidden="1"/>
    <cellStyle name="Ergebnis 2 12" xfId="35801" hidden="1"/>
    <cellStyle name="Ergebnis 2 12" xfId="35842" hidden="1"/>
    <cellStyle name="Ergebnis 2 12" xfId="35877" hidden="1"/>
    <cellStyle name="Ergebnis 2 12" xfId="35932" hidden="1"/>
    <cellStyle name="Ergebnis 2 12" xfId="36072" hidden="1"/>
    <cellStyle name="Ergebnis 2 12" xfId="36094" hidden="1"/>
    <cellStyle name="Ergebnis 2 12" xfId="36135" hidden="1"/>
    <cellStyle name="Ergebnis 2 12" xfId="36170" hidden="1"/>
    <cellStyle name="Ergebnis 2 12" xfId="36274" hidden="1"/>
    <cellStyle name="Ergebnis 2 12" xfId="36436" hidden="1"/>
    <cellStyle name="Ergebnis 2 12" xfId="36458" hidden="1"/>
    <cellStyle name="Ergebnis 2 12" xfId="36499" hidden="1"/>
    <cellStyle name="Ergebnis 2 12" xfId="36534" hidden="1"/>
    <cellStyle name="Ergebnis 2 12" xfId="36341" hidden="1"/>
    <cellStyle name="Ergebnis 2 12" xfId="36583" hidden="1"/>
    <cellStyle name="Ergebnis 2 12" xfId="36605" hidden="1"/>
    <cellStyle name="Ergebnis 2 12" xfId="36646" hidden="1"/>
    <cellStyle name="Ergebnis 2 12" xfId="36681" hidden="1"/>
    <cellStyle name="Ergebnis 2 12" xfId="36267" hidden="1"/>
    <cellStyle name="Ergebnis 2 12" xfId="36724" hidden="1"/>
    <cellStyle name="Ergebnis 2 12" xfId="36746" hidden="1"/>
    <cellStyle name="Ergebnis 2 12" xfId="36787" hidden="1"/>
    <cellStyle name="Ergebnis 2 12" xfId="36822" hidden="1"/>
    <cellStyle name="Ergebnis 2 12" xfId="36875" hidden="1"/>
    <cellStyle name="Ergebnis 2 12" xfId="36941" hidden="1"/>
    <cellStyle name="Ergebnis 2 12" xfId="36963" hidden="1"/>
    <cellStyle name="Ergebnis 2 12" xfId="37004" hidden="1"/>
    <cellStyle name="Ergebnis 2 12" xfId="37039" hidden="1"/>
    <cellStyle name="Ergebnis 2 12" xfId="37107" hidden="1"/>
    <cellStyle name="Ergebnis 2 12" xfId="37233" hidden="1"/>
    <cellStyle name="Ergebnis 2 12" xfId="37255" hidden="1"/>
    <cellStyle name="Ergebnis 2 12" xfId="37296" hidden="1"/>
    <cellStyle name="Ergebnis 2 12" xfId="37331" hidden="1"/>
    <cellStyle name="Ergebnis 2 12" xfId="37161" hidden="1"/>
    <cellStyle name="Ergebnis 2 12" xfId="37375" hidden="1"/>
    <cellStyle name="Ergebnis 2 12" xfId="37397" hidden="1"/>
    <cellStyle name="Ergebnis 2 12" xfId="37438" hidden="1"/>
    <cellStyle name="Ergebnis 2 12" xfId="37473" hidden="1"/>
    <cellStyle name="Ergebnis 2 12" xfId="35988" hidden="1"/>
    <cellStyle name="Ergebnis 2 12" xfId="37515" hidden="1"/>
    <cellStyle name="Ergebnis 2 12" xfId="37537" hidden="1"/>
    <cellStyle name="Ergebnis 2 12" xfId="37578" hidden="1"/>
    <cellStyle name="Ergebnis 2 12" xfId="37613" hidden="1"/>
    <cellStyle name="Ergebnis 2 12" xfId="37716" hidden="1"/>
    <cellStyle name="Ergebnis 2 12" xfId="37878" hidden="1"/>
    <cellStyle name="Ergebnis 2 12" xfId="37900" hidden="1"/>
    <cellStyle name="Ergebnis 2 12" xfId="37941" hidden="1"/>
    <cellStyle name="Ergebnis 2 12" xfId="37976" hidden="1"/>
    <cellStyle name="Ergebnis 2 12" xfId="37783" hidden="1"/>
    <cellStyle name="Ergebnis 2 12" xfId="38025" hidden="1"/>
    <cellStyle name="Ergebnis 2 12" xfId="38047" hidden="1"/>
    <cellStyle name="Ergebnis 2 12" xfId="38088" hidden="1"/>
    <cellStyle name="Ergebnis 2 12" xfId="38123" hidden="1"/>
    <cellStyle name="Ergebnis 2 12" xfId="37709" hidden="1"/>
    <cellStyle name="Ergebnis 2 12" xfId="38166" hidden="1"/>
    <cellStyle name="Ergebnis 2 12" xfId="38188" hidden="1"/>
    <cellStyle name="Ergebnis 2 12" xfId="38229" hidden="1"/>
    <cellStyle name="Ergebnis 2 12" xfId="38264" hidden="1"/>
    <cellStyle name="Ergebnis 2 12" xfId="38317" hidden="1"/>
    <cellStyle name="Ergebnis 2 12" xfId="38383" hidden="1"/>
    <cellStyle name="Ergebnis 2 12" xfId="38405" hidden="1"/>
    <cellStyle name="Ergebnis 2 12" xfId="38446" hidden="1"/>
    <cellStyle name="Ergebnis 2 12" xfId="38481" hidden="1"/>
    <cellStyle name="Ergebnis 2 12" xfId="38549" hidden="1"/>
    <cellStyle name="Ergebnis 2 12" xfId="38675" hidden="1"/>
    <cellStyle name="Ergebnis 2 12" xfId="38697" hidden="1"/>
    <cellStyle name="Ergebnis 2 12" xfId="38738" hidden="1"/>
    <cellStyle name="Ergebnis 2 12" xfId="38773" hidden="1"/>
    <cellStyle name="Ergebnis 2 12" xfId="38603" hidden="1"/>
    <cellStyle name="Ergebnis 2 12" xfId="38817" hidden="1"/>
    <cellStyle name="Ergebnis 2 12" xfId="38839" hidden="1"/>
    <cellStyle name="Ergebnis 2 12" xfId="38880" hidden="1"/>
    <cellStyle name="Ergebnis 2 12" xfId="38915" hidden="1"/>
    <cellStyle name="Ergebnis 2 12" xfId="38978" hidden="1"/>
    <cellStyle name="Ergebnis 2 12" xfId="39055" hidden="1"/>
    <cellStyle name="Ergebnis 2 12" xfId="39077" hidden="1"/>
    <cellStyle name="Ergebnis 2 12" xfId="39118" hidden="1"/>
    <cellStyle name="Ergebnis 2 12" xfId="39153" hidden="1"/>
    <cellStyle name="Ergebnis 2 12" xfId="39256" hidden="1"/>
    <cellStyle name="Ergebnis 2 12" xfId="39418" hidden="1"/>
    <cellStyle name="Ergebnis 2 12" xfId="39440" hidden="1"/>
    <cellStyle name="Ergebnis 2 12" xfId="39481" hidden="1"/>
    <cellStyle name="Ergebnis 2 12" xfId="39516" hidden="1"/>
    <cellStyle name="Ergebnis 2 12" xfId="39323" hidden="1"/>
    <cellStyle name="Ergebnis 2 12" xfId="39565" hidden="1"/>
    <cellStyle name="Ergebnis 2 12" xfId="39587" hidden="1"/>
    <cellStyle name="Ergebnis 2 12" xfId="39628" hidden="1"/>
    <cellStyle name="Ergebnis 2 12" xfId="39663" hidden="1"/>
    <cellStyle name="Ergebnis 2 12" xfId="39249" hidden="1"/>
    <cellStyle name="Ergebnis 2 12" xfId="39706" hidden="1"/>
    <cellStyle name="Ergebnis 2 12" xfId="39728" hidden="1"/>
    <cellStyle name="Ergebnis 2 12" xfId="39769" hidden="1"/>
    <cellStyle name="Ergebnis 2 12" xfId="39804" hidden="1"/>
    <cellStyle name="Ergebnis 2 12" xfId="39857" hidden="1"/>
    <cellStyle name="Ergebnis 2 12" xfId="39923" hidden="1"/>
    <cellStyle name="Ergebnis 2 12" xfId="39945" hidden="1"/>
    <cellStyle name="Ergebnis 2 12" xfId="39986" hidden="1"/>
    <cellStyle name="Ergebnis 2 12" xfId="40021" hidden="1"/>
    <cellStyle name="Ergebnis 2 12" xfId="40089" hidden="1"/>
    <cellStyle name="Ergebnis 2 12" xfId="40215" hidden="1"/>
    <cellStyle name="Ergebnis 2 12" xfId="40237" hidden="1"/>
    <cellStyle name="Ergebnis 2 12" xfId="40278" hidden="1"/>
    <cellStyle name="Ergebnis 2 12" xfId="40313" hidden="1"/>
    <cellStyle name="Ergebnis 2 12" xfId="40143" hidden="1"/>
    <cellStyle name="Ergebnis 2 12" xfId="40357" hidden="1"/>
    <cellStyle name="Ergebnis 2 12" xfId="40379" hidden="1"/>
    <cellStyle name="Ergebnis 2 12" xfId="40420" hidden="1"/>
    <cellStyle name="Ergebnis 2 12" xfId="40455" hidden="1"/>
    <cellStyle name="Ergebnis 2 12" xfId="40508" hidden="1"/>
    <cellStyle name="Ergebnis 2 12" xfId="40574" hidden="1"/>
    <cellStyle name="Ergebnis 2 12" xfId="40596" hidden="1"/>
    <cellStyle name="Ergebnis 2 12" xfId="40637" hidden="1"/>
    <cellStyle name="Ergebnis 2 12" xfId="40672" hidden="1"/>
    <cellStyle name="Ergebnis 2 12" xfId="40759" hidden="1"/>
    <cellStyle name="Ergebnis 2 12" xfId="40965" hidden="1"/>
    <cellStyle name="Ergebnis 2 12" xfId="40987" hidden="1"/>
    <cellStyle name="Ergebnis 2 12" xfId="41028" hidden="1"/>
    <cellStyle name="Ergebnis 2 12" xfId="41063" hidden="1"/>
    <cellStyle name="Ergebnis 2 12" xfId="41148" hidden="1"/>
    <cellStyle name="Ergebnis 2 12" xfId="41274" hidden="1"/>
    <cellStyle name="Ergebnis 2 12" xfId="41296" hidden="1"/>
    <cellStyle name="Ergebnis 2 12" xfId="41337" hidden="1"/>
    <cellStyle name="Ergebnis 2 12" xfId="41372" hidden="1"/>
    <cellStyle name="Ergebnis 2 12" xfId="41202" hidden="1"/>
    <cellStyle name="Ergebnis 2 12" xfId="41418" hidden="1"/>
    <cellStyle name="Ergebnis 2 12" xfId="41440" hidden="1"/>
    <cellStyle name="Ergebnis 2 12" xfId="41481" hidden="1"/>
    <cellStyle name="Ergebnis 2 12" xfId="41516" hidden="1"/>
    <cellStyle name="Ergebnis 2 12" xfId="40849" hidden="1"/>
    <cellStyle name="Ergebnis 2 12" xfId="41575" hidden="1"/>
    <cellStyle name="Ergebnis 2 12" xfId="41597" hidden="1"/>
    <cellStyle name="Ergebnis 2 12" xfId="41638" hidden="1"/>
    <cellStyle name="Ergebnis 2 12" xfId="41673" hidden="1"/>
    <cellStyle name="Ergebnis 2 12" xfId="41782" hidden="1"/>
    <cellStyle name="Ergebnis 2 12" xfId="41945" hidden="1"/>
    <cellStyle name="Ergebnis 2 12" xfId="41967" hidden="1"/>
    <cellStyle name="Ergebnis 2 12" xfId="42008" hidden="1"/>
    <cellStyle name="Ergebnis 2 12" xfId="42043" hidden="1"/>
    <cellStyle name="Ergebnis 2 12" xfId="41849" hidden="1"/>
    <cellStyle name="Ergebnis 2 12" xfId="42094" hidden="1"/>
    <cellStyle name="Ergebnis 2 12" xfId="42116" hidden="1"/>
    <cellStyle name="Ergebnis 2 12" xfId="42157" hidden="1"/>
    <cellStyle name="Ergebnis 2 12" xfId="42192" hidden="1"/>
    <cellStyle name="Ergebnis 2 12" xfId="41775" hidden="1"/>
    <cellStyle name="Ergebnis 2 12" xfId="42237" hidden="1"/>
    <cellStyle name="Ergebnis 2 12" xfId="42259" hidden="1"/>
    <cellStyle name="Ergebnis 2 12" xfId="42300" hidden="1"/>
    <cellStyle name="Ergebnis 2 12" xfId="42335" hidden="1"/>
    <cellStyle name="Ergebnis 2 12" xfId="42390" hidden="1"/>
    <cellStyle name="Ergebnis 2 12" xfId="42456" hidden="1"/>
    <cellStyle name="Ergebnis 2 12" xfId="42478" hidden="1"/>
    <cellStyle name="Ergebnis 2 12" xfId="42519" hidden="1"/>
    <cellStyle name="Ergebnis 2 12" xfId="42554" hidden="1"/>
    <cellStyle name="Ergebnis 2 12" xfId="42622" hidden="1"/>
    <cellStyle name="Ergebnis 2 12" xfId="42748" hidden="1"/>
    <cellStyle name="Ergebnis 2 12" xfId="42770" hidden="1"/>
    <cellStyle name="Ergebnis 2 12" xfId="42811" hidden="1"/>
    <cellStyle name="Ergebnis 2 12" xfId="42846" hidden="1"/>
    <cellStyle name="Ergebnis 2 12" xfId="42676" hidden="1"/>
    <cellStyle name="Ergebnis 2 12" xfId="42890" hidden="1"/>
    <cellStyle name="Ergebnis 2 12" xfId="42912" hidden="1"/>
    <cellStyle name="Ergebnis 2 12" xfId="42953" hidden="1"/>
    <cellStyle name="Ergebnis 2 12" xfId="42988" hidden="1"/>
    <cellStyle name="Ergebnis 2 12" xfId="40918" hidden="1"/>
    <cellStyle name="Ergebnis 2 12" xfId="43030" hidden="1"/>
    <cellStyle name="Ergebnis 2 12" xfId="43052" hidden="1"/>
    <cellStyle name="Ergebnis 2 12" xfId="43093" hidden="1"/>
    <cellStyle name="Ergebnis 2 12" xfId="43128" hidden="1"/>
    <cellStyle name="Ergebnis 2 12" xfId="43234" hidden="1"/>
    <cellStyle name="Ergebnis 2 12" xfId="43396" hidden="1"/>
    <cellStyle name="Ergebnis 2 12" xfId="43418" hidden="1"/>
    <cellStyle name="Ergebnis 2 12" xfId="43459" hidden="1"/>
    <cellStyle name="Ergebnis 2 12" xfId="43494" hidden="1"/>
    <cellStyle name="Ergebnis 2 12" xfId="43301" hidden="1"/>
    <cellStyle name="Ergebnis 2 12" xfId="43545" hidden="1"/>
    <cellStyle name="Ergebnis 2 12" xfId="43567" hidden="1"/>
    <cellStyle name="Ergebnis 2 12" xfId="43608" hidden="1"/>
    <cellStyle name="Ergebnis 2 12" xfId="43643" hidden="1"/>
    <cellStyle name="Ergebnis 2 12" xfId="43227" hidden="1"/>
    <cellStyle name="Ergebnis 2 12" xfId="43688" hidden="1"/>
    <cellStyle name="Ergebnis 2 12" xfId="43710" hidden="1"/>
    <cellStyle name="Ergebnis 2 12" xfId="43751" hidden="1"/>
    <cellStyle name="Ergebnis 2 12" xfId="43786" hidden="1"/>
    <cellStyle name="Ergebnis 2 12" xfId="43840" hidden="1"/>
    <cellStyle name="Ergebnis 2 12" xfId="43906" hidden="1"/>
    <cellStyle name="Ergebnis 2 12" xfId="43928" hidden="1"/>
    <cellStyle name="Ergebnis 2 12" xfId="43969" hidden="1"/>
    <cellStyle name="Ergebnis 2 12" xfId="44004" hidden="1"/>
    <cellStyle name="Ergebnis 2 12" xfId="44072" hidden="1"/>
    <cellStyle name="Ergebnis 2 12" xfId="44198" hidden="1"/>
    <cellStyle name="Ergebnis 2 12" xfId="44220" hidden="1"/>
    <cellStyle name="Ergebnis 2 12" xfId="44261" hidden="1"/>
    <cellStyle name="Ergebnis 2 12" xfId="44296" hidden="1"/>
    <cellStyle name="Ergebnis 2 12" xfId="44126" hidden="1"/>
    <cellStyle name="Ergebnis 2 12" xfId="44340" hidden="1"/>
    <cellStyle name="Ergebnis 2 12" xfId="44362" hidden="1"/>
    <cellStyle name="Ergebnis 2 12" xfId="44403" hidden="1"/>
    <cellStyle name="Ergebnis 2 12" xfId="44438" hidden="1"/>
    <cellStyle name="Ergebnis 2 12" xfId="40818" hidden="1"/>
    <cellStyle name="Ergebnis 2 12" xfId="44480" hidden="1"/>
    <cellStyle name="Ergebnis 2 12" xfId="44502" hidden="1"/>
    <cellStyle name="Ergebnis 2 12" xfId="44543" hidden="1"/>
    <cellStyle name="Ergebnis 2 12" xfId="44578" hidden="1"/>
    <cellStyle name="Ergebnis 2 12" xfId="44681" hidden="1"/>
    <cellStyle name="Ergebnis 2 12" xfId="44843" hidden="1"/>
    <cellStyle name="Ergebnis 2 12" xfId="44865" hidden="1"/>
    <cellStyle name="Ergebnis 2 12" xfId="44906" hidden="1"/>
    <cellStyle name="Ergebnis 2 12" xfId="44941" hidden="1"/>
    <cellStyle name="Ergebnis 2 12" xfId="44748" hidden="1"/>
    <cellStyle name="Ergebnis 2 12" xfId="44990" hidden="1"/>
    <cellStyle name="Ergebnis 2 12" xfId="45012" hidden="1"/>
    <cellStyle name="Ergebnis 2 12" xfId="45053" hidden="1"/>
    <cellStyle name="Ergebnis 2 12" xfId="45088" hidden="1"/>
    <cellStyle name="Ergebnis 2 12" xfId="44674" hidden="1"/>
    <cellStyle name="Ergebnis 2 12" xfId="45131" hidden="1"/>
    <cellStyle name="Ergebnis 2 12" xfId="45153" hidden="1"/>
    <cellStyle name="Ergebnis 2 12" xfId="45194" hidden="1"/>
    <cellStyle name="Ergebnis 2 12" xfId="45229" hidden="1"/>
    <cellStyle name="Ergebnis 2 12" xfId="45282" hidden="1"/>
    <cellStyle name="Ergebnis 2 12" xfId="45348" hidden="1"/>
    <cellStyle name="Ergebnis 2 12" xfId="45370" hidden="1"/>
    <cellStyle name="Ergebnis 2 12" xfId="45411" hidden="1"/>
    <cellStyle name="Ergebnis 2 12" xfId="45446" hidden="1"/>
    <cellStyle name="Ergebnis 2 12" xfId="45514" hidden="1"/>
    <cellStyle name="Ergebnis 2 12" xfId="45640" hidden="1"/>
    <cellStyle name="Ergebnis 2 12" xfId="45662" hidden="1"/>
    <cellStyle name="Ergebnis 2 12" xfId="45703" hidden="1"/>
    <cellStyle name="Ergebnis 2 12" xfId="45738" hidden="1"/>
    <cellStyle name="Ergebnis 2 12" xfId="45568" hidden="1"/>
    <cellStyle name="Ergebnis 2 12" xfId="45782" hidden="1"/>
    <cellStyle name="Ergebnis 2 12" xfId="45804" hidden="1"/>
    <cellStyle name="Ergebnis 2 12" xfId="45845" hidden="1"/>
    <cellStyle name="Ergebnis 2 12" xfId="45880" hidden="1"/>
    <cellStyle name="Ergebnis 2 12" xfId="45935" hidden="1"/>
    <cellStyle name="Ergebnis 2 12" xfId="46075" hidden="1"/>
    <cellStyle name="Ergebnis 2 12" xfId="46097" hidden="1"/>
    <cellStyle name="Ergebnis 2 12" xfId="46138" hidden="1"/>
    <cellStyle name="Ergebnis 2 12" xfId="46173" hidden="1"/>
    <cellStyle name="Ergebnis 2 12" xfId="46277" hidden="1"/>
    <cellStyle name="Ergebnis 2 12" xfId="46439" hidden="1"/>
    <cellStyle name="Ergebnis 2 12" xfId="46461" hidden="1"/>
    <cellStyle name="Ergebnis 2 12" xfId="46502" hidden="1"/>
    <cellStyle name="Ergebnis 2 12" xfId="46537" hidden="1"/>
    <cellStyle name="Ergebnis 2 12" xfId="46344" hidden="1"/>
    <cellStyle name="Ergebnis 2 12" xfId="46586" hidden="1"/>
    <cellStyle name="Ergebnis 2 12" xfId="46608" hidden="1"/>
    <cellStyle name="Ergebnis 2 12" xfId="46649" hidden="1"/>
    <cellStyle name="Ergebnis 2 12" xfId="46684" hidden="1"/>
    <cellStyle name="Ergebnis 2 12" xfId="46270" hidden="1"/>
    <cellStyle name="Ergebnis 2 12" xfId="46727" hidden="1"/>
    <cellStyle name="Ergebnis 2 12" xfId="46749" hidden="1"/>
    <cellStyle name="Ergebnis 2 12" xfId="46790" hidden="1"/>
    <cellStyle name="Ergebnis 2 12" xfId="46825" hidden="1"/>
    <cellStyle name="Ergebnis 2 12" xfId="46878" hidden="1"/>
    <cellStyle name="Ergebnis 2 12" xfId="46944" hidden="1"/>
    <cellStyle name="Ergebnis 2 12" xfId="46966" hidden="1"/>
    <cellStyle name="Ergebnis 2 12" xfId="47007" hidden="1"/>
    <cellStyle name="Ergebnis 2 12" xfId="47042" hidden="1"/>
    <cellStyle name="Ergebnis 2 12" xfId="47110" hidden="1"/>
    <cellStyle name="Ergebnis 2 12" xfId="47236" hidden="1"/>
    <cellStyle name="Ergebnis 2 12" xfId="47258" hidden="1"/>
    <cellStyle name="Ergebnis 2 12" xfId="47299" hidden="1"/>
    <cellStyle name="Ergebnis 2 12" xfId="47334" hidden="1"/>
    <cellStyle name="Ergebnis 2 12" xfId="47164" hidden="1"/>
    <cellStyle name="Ergebnis 2 12" xfId="47378" hidden="1"/>
    <cellStyle name="Ergebnis 2 12" xfId="47400" hidden="1"/>
    <cellStyle name="Ergebnis 2 12" xfId="47441" hidden="1"/>
    <cellStyle name="Ergebnis 2 12" xfId="47476" hidden="1"/>
    <cellStyle name="Ergebnis 2 12" xfId="45991" hidden="1"/>
    <cellStyle name="Ergebnis 2 12" xfId="47518" hidden="1"/>
    <cellStyle name="Ergebnis 2 12" xfId="47540" hidden="1"/>
    <cellStyle name="Ergebnis 2 12" xfId="47581" hidden="1"/>
    <cellStyle name="Ergebnis 2 12" xfId="47616" hidden="1"/>
    <cellStyle name="Ergebnis 2 12" xfId="47719" hidden="1"/>
    <cellStyle name="Ergebnis 2 12" xfId="47881" hidden="1"/>
    <cellStyle name="Ergebnis 2 12" xfId="47903" hidden="1"/>
    <cellStyle name="Ergebnis 2 12" xfId="47944" hidden="1"/>
    <cellStyle name="Ergebnis 2 12" xfId="47979" hidden="1"/>
    <cellStyle name="Ergebnis 2 12" xfId="47786" hidden="1"/>
    <cellStyle name="Ergebnis 2 12" xfId="48028" hidden="1"/>
    <cellStyle name="Ergebnis 2 12" xfId="48050" hidden="1"/>
    <cellStyle name="Ergebnis 2 12" xfId="48091" hidden="1"/>
    <cellStyle name="Ergebnis 2 12" xfId="48126" hidden="1"/>
    <cellStyle name="Ergebnis 2 12" xfId="47712" hidden="1"/>
    <cellStyle name="Ergebnis 2 12" xfId="48169" hidden="1"/>
    <cellStyle name="Ergebnis 2 12" xfId="48191" hidden="1"/>
    <cellStyle name="Ergebnis 2 12" xfId="48232" hidden="1"/>
    <cellStyle name="Ergebnis 2 12" xfId="48267" hidden="1"/>
    <cellStyle name="Ergebnis 2 12" xfId="48320" hidden="1"/>
    <cellStyle name="Ergebnis 2 12" xfId="48386" hidden="1"/>
    <cellStyle name="Ergebnis 2 12" xfId="48408" hidden="1"/>
    <cellStyle name="Ergebnis 2 12" xfId="48449" hidden="1"/>
    <cellStyle name="Ergebnis 2 12" xfId="48484" hidden="1"/>
    <cellStyle name="Ergebnis 2 12" xfId="48552" hidden="1"/>
    <cellStyle name="Ergebnis 2 12" xfId="48678" hidden="1"/>
    <cellStyle name="Ergebnis 2 12" xfId="48700" hidden="1"/>
    <cellStyle name="Ergebnis 2 12" xfId="48741" hidden="1"/>
    <cellStyle name="Ergebnis 2 12" xfId="48776" hidden="1"/>
    <cellStyle name="Ergebnis 2 12" xfId="48606" hidden="1"/>
    <cellStyle name="Ergebnis 2 12" xfId="48820" hidden="1"/>
    <cellStyle name="Ergebnis 2 12" xfId="48842" hidden="1"/>
    <cellStyle name="Ergebnis 2 12" xfId="48883" hidden="1"/>
    <cellStyle name="Ergebnis 2 12" xfId="48918" hidden="1"/>
    <cellStyle name="Ergebnis 2 12" xfId="48971" hidden="1"/>
    <cellStyle name="Ergebnis 2 12" xfId="49037" hidden="1"/>
    <cellStyle name="Ergebnis 2 12" xfId="49059" hidden="1"/>
    <cellStyle name="Ergebnis 2 12" xfId="49100" hidden="1"/>
    <cellStyle name="Ergebnis 2 12" xfId="49135" hidden="1"/>
    <cellStyle name="Ergebnis 2 12" xfId="49238" hidden="1"/>
    <cellStyle name="Ergebnis 2 12" xfId="49400" hidden="1"/>
    <cellStyle name="Ergebnis 2 12" xfId="49422" hidden="1"/>
    <cellStyle name="Ergebnis 2 12" xfId="49463" hidden="1"/>
    <cellStyle name="Ergebnis 2 12" xfId="49498" hidden="1"/>
    <cellStyle name="Ergebnis 2 12" xfId="49305" hidden="1"/>
    <cellStyle name="Ergebnis 2 12" xfId="49547" hidden="1"/>
    <cellStyle name="Ergebnis 2 12" xfId="49569" hidden="1"/>
    <cellStyle name="Ergebnis 2 12" xfId="49610" hidden="1"/>
    <cellStyle name="Ergebnis 2 12" xfId="49645" hidden="1"/>
    <cellStyle name="Ergebnis 2 12" xfId="49231" hidden="1"/>
    <cellStyle name="Ergebnis 2 12" xfId="49688" hidden="1"/>
    <cellStyle name="Ergebnis 2 12" xfId="49710" hidden="1"/>
    <cellStyle name="Ergebnis 2 12" xfId="49751" hidden="1"/>
    <cellStyle name="Ergebnis 2 12" xfId="49786" hidden="1"/>
    <cellStyle name="Ergebnis 2 12" xfId="49839" hidden="1"/>
    <cellStyle name="Ergebnis 2 12" xfId="49905" hidden="1"/>
    <cellStyle name="Ergebnis 2 12" xfId="49927" hidden="1"/>
    <cellStyle name="Ergebnis 2 12" xfId="49968" hidden="1"/>
    <cellStyle name="Ergebnis 2 12" xfId="50003" hidden="1"/>
    <cellStyle name="Ergebnis 2 12" xfId="50071" hidden="1"/>
    <cellStyle name="Ergebnis 2 12" xfId="50197" hidden="1"/>
    <cellStyle name="Ergebnis 2 12" xfId="50219" hidden="1"/>
    <cellStyle name="Ergebnis 2 12" xfId="50260" hidden="1"/>
    <cellStyle name="Ergebnis 2 12" xfId="50295" hidden="1"/>
    <cellStyle name="Ergebnis 2 12" xfId="50125" hidden="1"/>
    <cellStyle name="Ergebnis 2 12" xfId="50339" hidden="1"/>
    <cellStyle name="Ergebnis 2 12" xfId="50361" hidden="1"/>
    <cellStyle name="Ergebnis 2 12" xfId="50402" hidden="1"/>
    <cellStyle name="Ergebnis 2 12" xfId="50437" hidden="1"/>
    <cellStyle name="Ergebnis 2 12" xfId="50490" hidden="1"/>
    <cellStyle name="Ergebnis 2 12" xfId="50556" hidden="1"/>
    <cellStyle name="Ergebnis 2 12" xfId="50578" hidden="1"/>
    <cellStyle name="Ergebnis 2 12" xfId="50619" hidden="1"/>
    <cellStyle name="Ergebnis 2 12" xfId="50654" hidden="1"/>
    <cellStyle name="Ergebnis 2 12" xfId="50741" hidden="1"/>
    <cellStyle name="Ergebnis 2 12" xfId="50947" hidden="1"/>
    <cellStyle name="Ergebnis 2 12" xfId="50969" hidden="1"/>
    <cellStyle name="Ergebnis 2 12" xfId="51010" hidden="1"/>
    <cellStyle name="Ergebnis 2 12" xfId="51045" hidden="1"/>
    <cellStyle name="Ergebnis 2 12" xfId="51130" hidden="1"/>
    <cellStyle name="Ergebnis 2 12" xfId="51256" hidden="1"/>
    <cellStyle name="Ergebnis 2 12" xfId="51278" hidden="1"/>
    <cellStyle name="Ergebnis 2 12" xfId="51319" hidden="1"/>
    <cellStyle name="Ergebnis 2 12" xfId="51354" hidden="1"/>
    <cellStyle name="Ergebnis 2 12" xfId="51184" hidden="1"/>
    <cellStyle name="Ergebnis 2 12" xfId="51400" hidden="1"/>
    <cellStyle name="Ergebnis 2 12" xfId="51422" hidden="1"/>
    <cellStyle name="Ergebnis 2 12" xfId="51463" hidden="1"/>
    <cellStyle name="Ergebnis 2 12" xfId="51498" hidden="1"/>
    <cellStyle name="Ergebnis 2 12" xfId="50831" hidden="1"/>
    <cellStyle name="Ergebnis 2 12" xfId="51557" hidden="1"/>
    <cellStyle name="Ergebnis 2 12" xfId="51579" hidden="1"/>
    <cellStyle name="Ergebnis 2 12" xfId="51620" hidden="1"/>
    <cellStyle name="Ergebnis 2 12" xfId="51655" hidden="1"/>
    <cellStyle name="Ergebnis 2 12" xfId="51764" hidden="1"/>
    <cellStyle name="Ergebnis 2 12" xfId="51927" hidden="1"/>
    <cellStyle name="Ergebnis 2 12" xfId="51949" hidden="1"/>
    <cellStyle name="Ergebnis 2 12" xfId="51990" hidden="1"/>
    <cellStyle name="Ergebnis 2 12" xfId="52025" hidden="1"/>
    <cellStyle name="Ergebnis 2 12" xfId="51831" hidden="1"/>
    <cellStyle name="Ergebnis 2 12" xfId="52076" hidden="1"/>
    <cellStyle name="Ergebnis 2 12" xfId="52098" hidden="1"/>
    <cellStyle name="Ergebnis 2 12" xfId="52139" hidden="1"/>
    <cellStyle name="Ergebnis 2 12" xfId="52174" hidden="1"/>
    <cellStyle name="Ergebnis 2 12" xfId="51757" hidden="1"/>
    <cellStyle name="Ergebnis 2 12" xfId="52219" hidden="1"/>
    <cellStyle name="Ergebnis 2 12" xfId="52241" hidden="1"/>
    <cellStyle name="Ergebnis 2 12" xfId="52282" hidden="1"/>
    <cellStyle name="Ergebnis 2 12" xfId="52317" hidden="1"/>
    <cellStyle name="Ergebnis 2 12" xfId="52372" hidden="1"/>
    <cellStyle name="Ergebnis 2 12" xfId="52438" hidden="1"/>
    <cellStyle name="Ergebnis 2 12" xfId="52460" hidden="1"/>
    <cellStyle name="Ergebnis 2 12" xfId="52501" hidden="1"/>
    <cellStyle name="Ergebnis 2 12" xfId="52536" hidden="1"/>
    <cellStyle name="Ergebnis 2 12" xfId="52604" hidden="1"/>
    <cellStyle name="Ergebnis 2 12" xfId="52730" hidden="1"/>
    <cellStyle name="Ergebnis 2 12" xfId="52752" hidden="1"/>
    <cellStyle name="Ergebnis 2 12" xfId="52793" hidden="1"/>
    <cellStyle name="Ergebnis 2 12" xfId="52828" hidden="1"/>
    <cellStyle name="Ergebnis 2 12" xfId="52658" hidden="1"/>
    <cellStyle name="Ergebnis 2 12" xfId="52872" hidden="1"/>
    <cellStyle name="Ergebnis 2 12" xfId="52894" hidden="1"/>
    <cellStyle name="Ergebnis 2 12" xfId="52935" hidden="1"/>
    <cellStyle name="Ergebnis 2 12" xfId="52970" hidden="1"/>
    <cellStyle name="Ergebnis 2 12" xfId="50900" hidden="1"/>
    <cellStyle name="Ergebnis 2 12" xfId="53012" hidden="1"/>
    <cellStyle name="Ergebnis 2 12" xfId="53034" hidden="1"/>
    <cellStyle name="Ergebnis 2 12" xfId="53075" hidden="1"/>
    <cellStyle name="Ergebnis 2 12" xfId="53110" hidden="1"/>
    <cellStyle name="Ergebnis 2 12" xfId="53216" hidden="1"/>
    <cellStyle name="Ergebnis 2 12" xfId="53378" hidden="1"/>
    <cellStyle name="Ergebnis 2 12" xfId="53400" hidden="1"/>
    <cellStyle name="Ergebnis 2 12" xfId="53441" hidden="1"/>
    <cellStyle name="Ergebnis 2 12" xfId="53476" hidden="1"/>
    <cellStyle name="Ergebnis 2 12" xfId="53283" hidden="1"/>
    <cellStyle name="Ergebnis 2 12" xfId="53527" hidden="1"/>
    <cellStyle name="Ergebnis 2 12" xfId="53549" hidden="1"/>
    <cellStyle name="Ergebnis 2 12" xfId="53590" hidden="1"/>
    <cellStyle name="Ergebnis 2 12" xfId="53625" hidden="1"/>
    <cellStyle name="Ergebnis 2 12" xfId="53209" hidden="1"/>
    <cellStyle name="Ergebnis 2 12" xfId="53670" hidden="1"/>
    <cellStyle name="Ergebnis 2 12" xfId="53692" hidden="1"/>
    <cellStyle name="Ergebnis 2 12" xfId="53733" hidden="1"/>
    <cellStyle name="Ergebnis 2 12" xfId="53768" hidden="1"/>
    <cellStyle name="Ergebnis 2 12" xfId="53822" hidden="1"/>
    <cellStyle name="Ergebnis 2 12" xfId="53888" hidden="1"/>
    <cellStyle name="Ergebnis 2 12" xfId="53910" hidden="1"/>
    <cellStyle name="Ergebnis 2 12" xfId="53951" hidden="1"/>
    <cellStyle name="Ergebnis 2 12" xfId="53986" hidden="1"/>
    <cellStyle name="Ergebnis 2 12" xfId="54054" hidden="1"/>
    <cellStyle name="Ergebnis 2 12" xfId="54180" hidden="1"/>
    <cellStyle name="Ergebnis 2 12" xfId="54202" hidden="1"/>
    <cellStyle name="Ergebnis 2 12" xfId="54243" hidden="1"/>
    <cellStyle name="Ergebnis 2 12" xfId="54278" hidden="1"/>
    <cellStyle name="Ergebnis 2 12" xfId="54108" hidden="1"/>
    <cellStyle name="Ergebnis 2 12" xfId="54322" hidden="1"/>
    <cellStyle name="Ergebnis 2 12" xfId="54344" hidden="1"/>
    <cellStyle name="Ergebnis 2 12" xfId="54385" hidden="1"/>
    <cellStyle name="Ergebnis 2 12" xfId="54420" hidden="1"/>
    <cellStyle name="Ergebnis 2 12" xfId="50800" hidden="1"/>
    <cellStyle name="Ergebnis 2 12" xfId="54462" hidden="1"/>
    <cellStyle name="Ergebnis 2 12" xfId="54484" hidden="1"/>
    <cellStyle name="Ergebnis 2 12" xfId="54525" hidden="1"/>
    <cellStyle name="Ergebnis 2 12" xfId="54560" hidden="1"/>
    <cellStyle name="Ergebnis 2 12" xfId="54663" hidden="1"/>
    <cellStyle name="Ergebnis 2 12" xfId="54825" hidden="1"/>
    <cellStyle name="Ergebnis 2 12" xfId="54847" hidden="1"/>
    <cellStyle name="Ergebnis 2 12" xfId="54888" hidden="1"/>
    <cellStyle name="Ergebnis 2 12" xfId="54923" hidden="1"/>
    <cellStyle name="Ergebnis 2 12" xfId="54730" hidden="1"/>
    <cellStyle name="Ergebnis 2 12" xfId="54972" hidden="1"/>
    <cellStyle name="Ergebnis 2 12" xfId="54994" hidden="1"/>
    <cellStyle name="Ergebnis 2 12" xfId="55035" hidden="1"/>
    <cellStyle name="Ergebnis 2 12" xfId="55070" hidden="1"/>
    <cellStyle name="Ergebnis 2 12" xfId="54656" hidden="1"/>
    <cellStyle name="Ergebnis 2 12" xfId="55113" hidden="1"/>
    <cellStyle name="Ergebnis 2 12" xfId="55135" hidden="1"/>
    <cellStyle name="Ergebnis 2 12" xfId="55176" hidden="1"/>
    <cellStyle name="Ergebnis 2 12" xfId="55211" hidden="1"/>
    <cellStyle name="Ergebnis 2 12" xfId="55264" hidden="1"/>
    <cellStyle name="Ergebnis 2 12" xfId="55330" hidden="1"/>
    <cellStyle name="Ergebnis 2 12" xfId="55352" hidden="1"/>
    <cellStyle name="Ergebnis 2 12" xfId="55393" hidden="1"/>
    <cellStyle name="Ergebnis 2 12" xfId="55428" hidden="1"/>
    <cellStyle name="Ergebnis 2 12" xfId="55496" hidden="1"/>
    <cellStyle name="Ergebnis 2 12" xfId="55622" hidden="1"/>
    <cellStyle name="Ergebnis 2 12" xfId="55644" hidden="1"/>
    <cellStyle name="Ergebnis 2 12" xfId="55685" hidden="1"/>
    <cellStyle name="Ergebnis 2 12" xfId="55720" hidden="1"/>
    <cellStyle name="Ergebnis 2 12" xfId="55550" hidden="1"/>
    <cellStyle name="Ergebnis 2 12" xfId="55764" hidden="1"/>
    <cellStyle name="Ergebnis 2 12" xfId="55786" hidden="1"/>
    <cellStyle name="Ergebnis 2 12" xfId="55827" hidden="1"/>
    <cellStyle name="Ergebnis 2 12" xfId="55862" hidden="1"/>
    <cellStyle name="Ergebnis 2 12" xfId="55917" hidden="1"/>
    <cellStyle name="Ergebnis 2 12" xfId="56057" hidden="1"/>
    <cellStyle name="Ergebnis 2 12" xfId="56079" hidden="1"/>
    <cellStyle name="Ergebnis 2 12" xfId="56120" hidden="1"/>
    <cellStyle name="Ergebnis 2 12" xfId="56155" hidden="1"/>
    <cellStyle name="Ergebnis 2 12" xfId="56259" hidden="1"/>
    <cellStyle name="Ergebnis 2 12" xfId="56421" hidden="1"/>
    <cellStyle name="Ergebnis 2 12" xfId="56443" hidden="1"/>
    <cellStyle name="Ergebnis 2 12" xfId="56484" hidden="1"/>
    <cellStyle name="Ergebnis 2 12" xfId="56519" hidden="1"/>
    <cellStyle name="Ergebnis 2 12" xfId="56326" hidden="1"/>
    <cellStyle name="Ergebnis 2 12" xfId="56568" hidden="1"/>
    <cellStyle name="Ergebnis 2 12" xfId="56590" hidden="1"/>
    <cellStyle name="Ergebnis 2 12" xfId="56631" hidden="1"/>
    <cellStyle name="Ergebnis 2 12" xfId="56666" hidden="1"/>
    <cellStyle name="Ergebnis 2 12" xfId="56252" hidden="1"/>
    <cellStyle name="Ergebnis 2 12" xfId="56709" hidden="1"/>
    <cellStyle name="Ergebnis 2 12" xfId="56731" hidden="1"/>
    <cellStyle name="Ergebnis 2 12" xfId="56772" hidden="1"/>
    <cellStyle name="Ergebnis 2 12" xfId="56807" hidden="1"/>
    <cellStyle name="Ergebnis 2 12" xfId="56860" hidden="1"/>
    <cellStyle name="Ergebnis 2 12" xfId="56926" hidden="1"/>
    <cellStyle name="Ergebnis 2 12" xfId="56948" hidden="1"/>
    <cellStyle name="Ergebnis 2 12" xfId="56989" hidden="1"/>
    <cellStyle name="Ergebnis 2 12" xfId="57024" hidden="1"/>
    <cellStyle name="Ergebnis 2 12" xfId="57092" hidden="1"/>
    <cellStyle name="Ergebnis 2 12" xfId="57218" hidden="1"/>
    <cellStyle name="Ergebnis 2 12" xfId="57240" hidden="1"/>
    <cellStyle name="Ergebnis 2 12" xfId="57281" hidden="1"/>
    <cellStyle name="Ergebnis 2 12" xfId="57316" hidden="1"/>
    <cellStyle name="Ergebnis 2 12" xfId="57146" hidden="1"/>
    <cellStyle name="Ergebnis 2 12" xfId="57360" hidden="1"/>
    <cellStyle name="Ergebnis 2 12" xfId="57382" hidden="1"/>
    <cellStyle name="Ergebnis 2 12" xfId="57423" hidden="1"/>
    <cellStyle name="Ergebnis 2 12" xfId="57458" hidden="1"/>
    <cellStyle name="Ergebnis 2 12" xfId="55973" hidden="1"/>
    <cellStyle name="Ergebnis 2 12" xfId="57500" hidden="1"/>
    <cellStyle name="Ergebnis 2 12" xfId="57522" hidden="1"/>
    <cellStyle name="Ergebnis 2 12" xfId="57563" hidden="1"/>
    <cellStyle name="Ergebnis 2 12" xfId="57598" hidden="1"/>
    <cellStyle name="Ergebnis 2 12" xfId="57701" hidden="1"/>
    <cellStyle name="Ergebnis 2 12" xfId="57863" hidden="1"/>
    <cellStyle name="Ergebnis 2 12" xfId="57885" hidden="1"/>
    <cellStyle name="Ergebnis 2 12" xfId="57926" hidden="1"/>
    <cellStyle name="Ergebnis 2 12" xfId="57961" hidden="1"/>
    <cellStyle name="Ergebnis 2 12" xfId="57768" hidden="1"/>
    <cellStyle name="Ergebnis 2 12" xfId="58010" hidden="1"/>
    <cellStyle name="Ergebnis 2 12" xfId="58032" hidden="1"/>
    <cellStyle name="Ergebnis 2 12" xfId="58073" hidden="1"/>
    <cellStyle name="Ergebnis 2 12" xfId="58108" hidden="1"/>
    <cellStyle name="Ergebnis 2 12" xfId="57694" hidden="1"/>
    <cellStyle name="Ergebnis 2 12" xfId="58151" hidden="1"/>
    <cellStyle name="Ergebnis 2 12" xfId="58173" hidden="1"/>
    <cellStyle name="Ergebnis 2 12" xfId="58214" hidden="1"/>
    <cellStyle name="Ergebnis 2 12" xfId="58249" hidden="1"/>
    <cellStyle name="Ergebnis 2 12" xfId="58302" hidden="1"/>
    <cellStyle name="Ergebnis 2 12" xfId="58368" hidden="1"/>
    <cellStyle name="Ergebnis 2 12" xfId="58390" hidden="1"/>
    <cellStyle name="Ergebnis 2 12" xfId="58431" hidden="1"/>
    <cellStyle name="Ergebnis 2 12" xfId="58466" hidden="1"/>
    <cellStyle name="Ergebnis 2 12" xfId="58534" hidden="1"/>
    <cellStyle name="Ergebnis 2 12" xfId="58660" hidden="1"/>
    <cellStyle name="Ergebnis 2 12" xfId="58682" hidden="1"/>
    <cellStyle name="Ergebnis 2 12" xfId="58723" hidden="1"/>
    <cellStyle name="Ergebnis 2 12" xfId="58758" hidden="1"/>
    <cellStyle name="Ergebnis 2 12" xfId="58588" hidden="1"/>
    <cellStyle name="Ergebnis 2 12" xfId="58802" hidden="1"/>
    <cellStyle name="Ergebnis 2 12" xfId="58824" hidden="1"/>
    <cellStyle name="Ergebnis 2 12" xfId="58865" hidden="1"/>
    <cellStyle name="Ergebnis 2 12" xfId="58900" hidden="1"/>
    <cellStyle name="Ergebnis 2 13" xfId="200" hidden="1"/>
    <cellStyle name="Ergebnis 2 13" xfId="549" hidden="1"/>
    <cellStyle name="Ergebnis 2 13" xfId="569" hidden="1"/>
    <cellStyle name="Ergebnis 2 13" xfId="612" hidden="1"/>
    <cellStyle name="Ergebnis 2 13" xfId="647" hidden="1"/>
    <cellStyle name="Ergebnis 2 13" xfId="795" hidden="1"/>
    <cellStyle name="Ergebnis 2 13" xfId="957" hidden="1"/>
    <cellStyle name="Ergebnis 2 13" xfId="977" hidden="1"/>
    <cellStyle name="Ergebnis 2 13" xfId="1020" hidden="1"/>
    <cellStyle name="Ergebnis 2 13" xfId="1055" hidden="1"/>
    <cellStyle name="Ergebnis 2 13" xfId="860" hidden="1"/>
    <cellStyle name="Ergebnis 2 13" xfId="1104" hidden="1"/>
    <cellStyle name="Ergebnis 2 13" xfId="1124" hidden="1"/>
    <cellStyle name="Ergebnis 2 13" xfId="1167" hidden="1"/>
    <cellStyle name="Ergebnis 2 13" xfId="1202" hidden="1"/>
    <cellStyle name="Ergebnis 2 13" xfId="788" hidden="1"/>
    <cellStyle name="Ergebnis 2 13" xfId="1245" hidden="1"/>
    <cellStyle name="Ergebnis 2 13" xfId="1265" hidden="1"/>
    <cellStyle name="Ergebnis 2 13" xfId="1308" hidden="1"/>
    <cellStyle name="Ergebnis 2 13" xfId="1343" hidden="1"/>
    <cellStyle name="Ergebnis 2 13" xfId="1396" hidden="1"/>
    <cellStyle name="Ergebnis 2 13" xfId="1462" hidden="1"/>
    <cellStyle name="Ergebnis 2 13" xfId="1482" hidden="1"/>
    <cellStyle name="Ergebnis 2 13" xfId="1525" hidden="1"/>
    <cellStyle name="Ergebnis 2 13" xfId="1560" hidden="1"/>
    <cellStyle name="Ergebnis 2 13" xfId="1628" hidden="1"/>
    <cellStyle name="Ergebnis 2 13" xfId="1754" hidden="1"/>
    <cellStyle name="Ergebnis 2 13" xfId="1774" hidden="1"/>
    <cellStyle name="Ergebnis 2 13" xfId="1817" hidden="1"/>
    <cellStyle name="Ergebnis 2 13" xfId="1852" hidden="1"/>
    <cellStyle name="Ergebnis 2 13" xfId="1680" hidden="1"/>
    <cellStyle name="Ergebnis 2 13" xfId="1896" hidden="1"/>
    <cellStyle name="Ergebnis 2 13" xfId="1916" hidden="1"/>
    <cellStyle name="Ergebnis 2 13" xfId="1959" hidden="1"/>
    <cellStyle name="Ergebnis 2 13" xfId="1994" hidden="1"/>
    <cellStyle name="Ergebnis 2 13" xfId="2123" hidden="1"/>
    <cellStyle name="Ergebnis 2 13" xfId="2427" hidden="1"/>
    <cellStyle name="Ergebnis 2 13" xfId="2447" hidden="1"/>
    <cellStyle name="Ergebnis 2 13" xfId="2490" hidden="1"/>
    <cellStyle name="Ergebnis 2 13" xfId="2525" hidden="1"/>
    <cellStyle name="Ergebnis 2 13" xfId="2665" hidden="1"/>
    <cellStyle name="Ergebnis 2 13" xfId="2827" hidden="1"/>
    <cellStyle name="Ergebnis 2 13" xfId="2847" hidden="1"/>
    <cellStyle name="Ergebnis 2 13" xfId="2890" hidden="1"/>
    <cellStyle name="Ergebnis 2 13" xfId="2925" hidden="1"/>
    <cellStyle name="Ergebnis 2 13" xfId="2730" hidden="1"/>
    <cellStyle name="Ergebnis 2 13" xfId="2974" hidden="1"/>
    <cellStyle name="Ergebnis 2 13" xfId="2994" hidden="1"/>
    <cellStyle name="Ergebnis 2 13" xfId="3037" hidden="1"/>
    <cellStyle name="Ergebnis 2 13" xfId="3072" hidden="1"/>
    <cellStyle name="Ergebnis 2 13" xfId="2658" hidden="1"/>
    <cellStyle name="Ergebnis 2 13" xfId="3115" hidden="1"/>
    <cellStyle name="Ergebnis 2 13" xfId="3135" hidden="1"/>
    <cellStyle name="Ergebnis 2 13" xfId="3178" hidden="1"/>
    <cellStyle name="Ergebnis 2 13" xfId="3213" hidden="1"/>
    <cellStyle name="Ergebnis 2 13" xfId="3266" hidden="1"/>
    <cellStyle name="Ergebnis 2 13" xfId="3332" hidden="1"/>
    <cellStyle name="Ergebnis 2 13" xfId="3352" hidden="1"/>
    <cellStyle name="Ergebnis 2 13" xfId="3395" hidden="1"/>
    <cellStyle name="Ergebnis 2 13" xfId="3430" hidden="1"/>
    <cellStyle name="Ergebnis 2 13" xfId="3498" hidden="1"/>
    <cellStyle name="Ergebnis 2 13" xfId="3624" hidden="1"/>
    <cellStyle name="Ergebnis 2 13" xfId="3644" hidden="1"/>
    <cellStyle name="Ergebnis 2 13" xfId="3687" hidden="1"/>
    <cellStyle name="Ergebnis 2 13" xfId="3722" hidden="1"/>
    <cellStyle name="Ergebnis 2 13" xfId="3550" hidden="1"/>
    <cellStyle name="Ergebnis 2 13" xfId="3766" hidden="1"/>
    <cellStyle name="Ergebnis 2 13" xfId="3786" hidden="1"/>
    <cellStyle name="Ergebnis 2 13" xfId="3829" hidden="1"/>
    <cellStyle name="Ergebnis 2 13" xfId="3864" hidden="1"/>
    <cellStyle name="Ergebnis 2 13" xfId="2204" hidden="1"/>
    <cellStyle name="Ergebnis 2 13" xfId="3933" hidden="1"/>
    <cellStyle name="Ergebnis 2 13" xfId="3953" hidden="1"/>
    <cellStyle name="Ergebnis 2 13" xfId="3996" hidden="1"/>
    <cellStyle name="Ergebnis 2 13" xfId="4031" hidden="1"/>
    <cellStyle name="Ergebnis 2 13" xfId="4171" hidden="1"/>
    <cellStyle name="Ergebnis 2 13" xfId="4333" hidden="1"/>
    <cellStyle name="Ergebnis 2 13" xfId="4353" hidden="1"/>
    <cellStyle name="Ergebnis 2 13" xfId="4396" hidden="1"/>
    <cellStyle name="Ergebnis 2 13" xfId="4431" hidden="1"/>
    <cellStyle name="Ergebnis 2 13" xfId="4236" hidden="1"/>
    <cellStyle name="Ergebnis 2 13" xfId="4480" hidden="1"/>
    <cellStyle name="Ergebnis 2 13" xfId="4500" hidden="1"/>
    <cellStyle name="Ergebnis 2 13" xfId="4543" hidden="1"/>
    <cellStyle name="Ergebnis 2 13" xfId="4578" hidden="1"/>
    <cellStyle name="Ergebnis 2 13" xfId="4164" hidden="1"/>
    <cellStyle name="Ergebnis 2 13" xfId="4621" hidden="1"/>
    <cellStyle name="Ergebnis 2 13" xfId="4641" hidden="1"/>
    <cellStyle name="Ergebnis 2 13" xfId="4684" hidden="1"/>
    <cellStyle name="Ergebnis 2 13" xfId="4719" hidden="1"/>
    <cellStyle name="Ergebnis 2 13" xfId="4772" hidden="1"/>
    <cellStyle name="Ergebnis 2 13" xfId="4838" hidden="1"/>
    <cellStyle name="Ergebnis 2 13" xfId="4858" hidden="1"/>
    <cellStyle name="Ergebnis 2 13" xfId="4901" hidden="1"/>
    <cellStyle name="Ergebnis 2 13" xfId="4936" hidden="1"/>
    <cellStyle name="Ergebnis 2 13" xfId="5004" hidden="1"/>
    <cellStyle name="Ergebnis 2 13" xfId="5130" hidden="1"/>
    <cellStyle name="Ergebnis 2 13" xfId="5150" hidden="1"/>
    <cellStyle name="Ergebnis 2 13" xfId="5193" hidden="1"/>
    <cellStyle name="Ergebnis 2 13" xfId="5228" hidden="1"/>
    <cellStyle name="Ergebnis 2 13" xfId="5056" hidden="1"/>
    <cellStyle name="Ergebnis 2 13" xfId="5272" hidden="1"/>
    <cellStyle name="Ergebnis 2 13" xfId="5292" hidden="1"/>
    <cellStyle name="Ergebnis 2 13" xfId="5335" hidden="1"/>
    <cellStyle name="Ergebnis 2 13" xfId="5370" hidden="1"/>
    <cellStyle name="Ergebnis 2 13" xfId="2118" hidden="1"/>
    <cellStyle name="Ergebnis 2 13" xfId="5438" hidden="1"/>
    <cellStyle name="Ergebnis 2 13" xfId="5458" hidden="1"/>
    <cellStyle name="Ergebnis 2 13" xfId="5501" hidden="1"/>
    <cellStyle name="Ergebnis 2 13" xfId="5536" hidden="1"/>
    <cellStyle name="Ergebnis 2 13" xfId="5675" hidden="1"/>
    <cellStyle name="Ergebnis 2 13" xfId="5837" hidden="1"/>
    <cellStyle name="Ergebnis 2 13" xfId="5857" hidden="1"/>
    <cellStyle name="Ergebnis 2 13" xfId="5900" hidden="1"/>
    <cellStyle name="Ergebnis 2 13" xfId="5935" hidden="1"/>
    <cellStyle name="Ergebnis 2 13" xfId="5740" hidden="1"/>
    <cellStyle name="Ergebnis 2 13" xfId="5984" hidden="1"/>
    <cellStyle name="Ergebnis 2 13" xfId="6004" hidden="1"/>
    <cellStyle name="Ergebnis 2 13" xfId="6047" hidden="1"/>
    <cellStyle name="Ergebnis 2 13" xfId="6082" hidden="1"/>
    <cellStyle name="Ergebnis 2 13" xfId="5668" hidden="1"/>
    <cellStyle name="Ergebnis 2 13" xfId="6125" hidden="1"/>
    <cellStyle name="Ergebnis 2 13" xfId="6145" hidden="1"/>
    <cellStyle name="Ergebnis 2 13" xfId="6188" hidden="1"/>
    <cellStyle name="Ergebnis 2 13" xfId="6223" hidden="1"/>
    <cellStyle name="Ergebnis 2 13" xfId="6276" hidden="1"/>
    <cellStyle name="Ergebnis 2 13" xfId="6342" hidden="1"/>
    <cellStyle name="Ergebnis 2 13" xfId="6362" hidden="1"/>
    <cellStyle name="Ergebnis 2 13" xfId="6405" hidden="1"/>
    <cellStyle name="Ergebnis 2 13" xfId="6440" hidden="1"/>
    <cellStyle name="Ergebnis 2 13" xfId="6508" hidden="1"/>
    <cellStyle name="Ergebnis 2 13" xfId="6634" hidden="1"/>
    <cellStyle name="Ergebnis 2 13" xfId="6654" hidden="1"/>
    <cellStyle name="Ergebnis 2 13" xfId="6697" hidden="1"/>
    <cellStyle name="Ergebnis 2 13" xfId="6732" hidden="1"/>
    <cellStyle name="Ergebnis 2 13" xfId="6560" hidden="1"/>
    <cellStyle name="Ergebnis 2 13" xfId="6776" hidden="1"/>
    <cellStyle name="Ergebnis 2 13" xfId="6796" hidden="1"/>
    <cellStyle name="Ergebnis 2 13" xfId="6839" hidden="1"/>
    <cellStyle name="Ergebnis 2 13" xfId="6874" hidden="1"/>
    <cellStyle name="Ergebnis 2 13" xfId="2209" hidden="1"/>
    <cellStyle name="Ergebnis 2 13" xfId="6940" hidden="1"/>
    <cellStyle name="Ergebnis 2 13" xfId="6960" hidden="1"/>
    <cellStyle name="Ergebnis 2 13" xfId="7003" hidden="1"/>
    <cellStyle name="Ergebnis 2 13" xfId="7038" hidden="1"/>
    <cellStyle name="Ergebnis 2 13" xfId="7173" hidden="1"/>
    <cellStyle name="Ergebnis 2 13" xfId="7335" hidden="1"/>
    <cellStyle name="Ergebnis 2 13" xfId="7355" hidden="1"/>
    <cellStyle name="Ergebnis 2 13" xfId="7398" hidden="1"/>
    <cellStyle name="Ergebnis 2 13" xfId="7433" hidden="1"/>
    <cellStyle name="Ergebnis 2 13" xfId="7238" hidden="1"/>
    <cellStyle name="Ergebnis 2 13" xfId="7482" hidden="1"/>
    <cellStyle name="Ergebnis 2 13" xfId="7502" hidden="1"/>
    <cellStyle name="Ergebnis 2 13" xfId="7545" hidden="1"/>
    <cellStyle name="Ergebnis 2 13" xfId="7580" hidden="1"/>
    <cellStyle name="Ergebnis 2 13" xfId="7166" hidden="1"/>
    <cellStyle name="Ergebnis 2 13" xfId="7623" hidden="1"/>
    <cellStyle name="Ergebnis 2 13" xfId="7643" hidden="1"/>
    <cellStyle name="Ergebnis 2 13" xfId="7686" hidden="1"/>
    <cellStyle name="Ergebnis 2 13" xfId="7721" hidden="1"/>
    <cellStyle name="Ergebnis 2 13" xfId="7774" hidden="1"/>
    <cellStyle name="Ergebnis 2 13" xfId="7840" hidden="1"/>
    <cellStyle name="Ergebnis 2 13" xfId="7860" hidden="1"/>
    <cellStyle name="Ergebnis 2 13" xfId="7903" hidden="1"/>
    <cellStyle name="Ergebnis 2 13" xfId="7938" hidden="1"/>
    <cellStyle name="Ergebnis 2 13" xfId="8006" hidden="1"/>
    <cellStyle name="Ergebnis 2 13" xfId="8132" hidden="1"/>
    <cellStyle name="Ergebnis 2 13" xfId="8152" hidden="1"/>
    <cellStyle name="Ergebnis 2 13" xfId="8195" hidden="1"/>
    <cellStyle name="Ergebnis 2 13" xfId="8230" hidden="1"/>
    <cellStyle name="Ergebnis 2 13" xfId="8058" hidden="1"/>
    <cellStyle name="Ergebnis 2 13" xfId="8274" hidden="1"/>
    <cellStyle name="Ergebnis 2 13" xfId="8294" hidden="1"/>
    <cellStyle name="Ergebnis 2 13" xfId="8337" hidden="1"/>
    <cellStyle name="Ergebnis 2 13" xfId="8372" hidden="1"/>
    <cellStyle name="Ergebnis 2 13" xfId="2113" hidden="1"/>
    <cellStyle name="Ergebnis 2 13" xfId="8435" hidden="1"/>
    <cellStyle name="Ergebnis 2 13" xfId="8455" hidden="1"/>
    <cellStyle name="Ergebnis 2 13" xfId="8498" hidden="1"/>
    <cellStyle name="Ergebnis 2 13" xfId="8533" hidden="1"/>
    <cellStyle name="Ergebnis 2 13" xfId="8666" hidden="1"/>
    <cellStyle name="Ergebnis 2 13" xfId="8828" hidden="1"/>
    <cellStyle name="Ergebnis 2 13" xfId="8848" hidden="1"/>
    <cellStyle name="Ergebnis 2 13" xfId="8891" hidden="1"/>
    <cellStyle name="Ergebnis 2 13" xfId="8926" hidden="1"/>
    <cellStyle name="Ergebnis 2 13" xfId="8731" hidden="1"/>
    <cellStyle name="Ergebnis 2 13" xfId="8975" hidden="1"/>
    <cellStyle name="Ergebnis 2 13" xfId="8995" hidden="1"/>
    <cellStyle name="Ergebnis 2 13" xfId="9038" hidden="1"/>
    <cellStyle name="Ergebnis 2 13" xfId="9073" hidden="1"/>
    <cellStyle name="Ergebnis 2 13" xfId="8659" hidden="1"/>
    <cellStyle name="Ergebnis 2 13" xfId="9116" hidden="1"/>
    <cellStyle name="Ergebnis 2 13" xfId="9136" hidden="1"/>
    <cellStyle name="Ergebnis 2 13" xfId="9179" hidden="1"/>
    <cellStyle name="Ergebnis 2 13" xfId="9214" hidden="1"/>
    <cellStyle name="Ergebnis 2 13" xfId="9267" hidden="1"/>
    <cellStyle name="Ergebnis 2 13" xfId="9333" hidden="1"/>
    <cellStyle name="Ergebnis 2 13" xfId="9353" hidden="1"/>
    <cellStyle name="Ergebnis 2 13" xfId="9396" hidden="1"/>
    <cellStyle name="Ergebnis 2 13" xfId="9431" hidden="1"/>
    <cellStyle name="Ergebnis 2 13" xfId="9499" hidden="1"/>
    <cellStyle name="Ergebnis 2 13" xfId="9625" hidden="1"/>
    <cellStyle name="Ergebnis 2 13" xfId="9645" hidden="1"/>
    <cellStyle name="Ergebnis 2 13" xfId="9688" hidden="1"/>
    <cellStyle name="Ergebnis 2 13" xfId="9723" hidden="1"/>
    <cellStyle name="Ergebnis 2 13" xfId="9551" hidden="1"/>
    <cellStyle name="Ergebnis 2 13" xfId="9767" hidden="1"/>
    <cellStyle name="Ergebnis 2 13" xfId="9787" hidden="1"/>
    <cellStyle name="Ergebnis 2 13" xfId="9830" hidden="1"/>
    <cellStyle name="Ergebnis 2 13" xfId="9865" hidden="1"/>
    <cellStyle name="Ergebnis 2 13" xfId="2214" hidden="1"/>
    <cellStyle name="Ergebnis 2 13" xfId="9926" hidden="1"/>
    <cellStyle name="Ergebnis 2 13" xfId="9946" hidden="1"/>
    <cellStyle name="Ergebnis 2 13" xfId="9989" hidden="1"/>
    <cellStyle name="Ergebnis 2 13" xfId="10024" hidden="1"/>
    <cellStyle name="Ergebnis 2 13" xfId="10152" hidden="1"/>
    <cellStyle name="Ergebnis 2 13" xfId="10314" hidden="1"/>
    <cellStyle name="Ergebnis 2 13" xfId="10334" hidden="1"/>
    <cellStyle name="Ergebnis 2 13" xfId="10377" hidden="1"/>
    <cellStyle name="Ergebnis 2 13" xfId="10412" hidden="1"/>
    <cellStyle name="Ergebnis 2 13" xfId="10217" hidden="1"/>
    <cellStyle name="Ergebnis 2 13" xfId="10461" hidden="1"/>
    <cellStyle name="Ergebnis 2 13" xfId="10481" hidden="1"/>
    <cellStyle name="Ergebnis 2 13" xfId="10524" hidden="1"/>
    <cellStyle name="Ergebnis 2 13" xfId="10559" hidden="1"/>
    <cellStyle name="Ergebnis 2 13" xfId="10145" hidden="1"/>
    <cellStyle name="Ergebnis 2 13" xfId="10602" hidden="1"/>
    <cellStyle name="Ergebnis 2 13" xfId="10622" hidden="1"/>
    <cellStyle name="Ergebnis 2 13" xfId="10665" hidden="1"/>
    <cellStyle name="Ergebnis 2 13" xfId="10700" hidden="1"/>
    <cellStyle name="Ergebnis 2 13" xfId="10753" hidden="1"/>
    <cellStyle name="Ergebnis 2 13" xfId="10819" hidden="1"/>
    <cellStyle name="Ergebnis 2 13" xfId="10839" hidden="1"/>
    <cellStyle name="Ergebnis 2 13" xfId="10882" hidden="1"/>
    <cellStyle name="Ergebnis 2 13" xfId="10917" hidden="1"/>
    <cellStyle name="Ergebnis 2 13" xfId="10985" hidden="1"/>
    <cellStyle name="Ergebnis 2 13" xfId="11111" hidden="1"/>
    <cellStyle name="Ergebnis 2 13" xfId="11131" hidden="1"/>
    <cellStyle name="Ergebnis 2 13" xfId="11174" hidden="1"/>
    <cellStyle name="Ergebnis 2 13" xfId="11209" hidden="1"/>
    <cellStyle name="Ergebnis 2 13" xfId="11037" hidden="1"/>
    <cellStyle name="Ergebnis 2 13" xfId="11253" hidden="1"/>
    <cellStyle name="Ergebnis 2 13" xfId="11273" hidden="1"/>
    <cellStyle name="Ergebnis 2 13" xfId="11316" hidden="1"/>
    <cellStyle name="Ergebnis 2 13" xfId="11351" hidden="1"/>
    <cellStyle name="Ergebnis 2 13" xfId="2566" hidden="1"/>
    <cellStyle name="Ergebnis 2 13" xfId="11409" hidden="1"/>
    <cellStyle name="Ergebnis 2 13" xfId="11429" hidden="1"/>
    <cellStyle name="Ergebnis 2 13" xfId="11472" hidden="1"/>
    <cellStyle name="Ergebnis 2 13" xfId="11507" hidden="1"/>
    <cellStyle name="Ergebnis 2 13" xfId="11632" hidden="1"/>
    <cellStyle name="Ergebnis 2 13" xfId="11794" hidden="1"/>
    <cellStyle name="Ergebnis 2 13" xfId="11814" hidden="1"/>
    <cellStyle name="Ergebnis 2 13" xfId="11857" hidden="1"/>
    <cellStyle name="Ergebnis 2 13" xfId="11892" hidden="1"/>
    <cellStyle name="Ergebnis 2 13" xfId="11697" hidden="1"/>
    <cellStyle name="Ergebnis 2 13" xfId="11941" hidden="1"/>
    <cellStyle name="Ergebnis 2 13" xfId="11961" hidden="1"/>
    <cellStyle name="Ergebnis 2 13" xfId="12004" hidden="1"/>
    <cellStyle name="Ergebnis 2 13" xfId="12039" hidden="1"/>
    <cellStyle name="Ergebnis 2 13" xfId="11625" hidden="1"/>
    <cellStyle name="Ergebnis 2 13" xfId="12082" hidden="1"/>
    <cellStyle name="Ergebnis 2 13" xfId="12102" hidden="1"/>
    <cellStyle name="Ergebnis 2 13" xfId="12145" hidden="1"/>
    <cellStyle name="Ergebnis 2 13" xfId="12180" hidden="1"/>
    <cellStyle name="Ergebnis 2 13" xfId="12233" hidden="1"/>
    <cellStyle name="Ergebnis 2 13" xfId="12299" hidden="1"/>
    <cellStyle name="Ergebnis 2 13" xfId="12319" hidden="1"/>
    <cellStyle name="Ergebnis 2 13" xfId="12362" hidden="1"/>
    <cellStyle name="Ergebnis 2 13" xfId="12397" hidden="1"/>
    <cellStyle name="Ergebnis 2 13" xfId="12465" hidden="1"/>
    <cellStyle name="Ergebnis 2 13" xfId="12591" hidden="1"/>
    <cellStyle name="Ergebnis 2 13" xfId="12611" hidden="1"/>
    <cellStyle name="Ergebnis 2 13" xfId="12654" hidden="1"/>
    <cellStyle name="Ergebnis 2 13" xfId="12689" hidden="1"/>
    <cellStyle name="Ergebnis 2 13" xfId="12517" hidden="1"/>
    <cellStyle name="Ergebnis 2 13" xfId="12733" hidden="1"/>
    <cellStyle name="Ergebnis 2 13" xfId="12753" hidden="1"/>
    <cellStyle name="Ergebnis 2 13" xfId="12796" hidden="1"/>
    <cellStyle name="Ergebnis 2 13" xfId="12831" hidden="1"/>
    <cellStyle name="Ergebnis 2 13" xfId="4072" hidden="1"/>
    <cellStyle name="Ergebnis 2 13" xfId="12888" hidden="1"/>
    <cellStyle name="Ergebnis 2 13" xfId="12908" hidden="1"/>
    <cellStyle name="Ergebnis 2 13" xfId="12951" hidden="1"/>
    <cellStyle name="Ergebnis 2 13" xfId="12986" hidden="1"/>
    <cellStyle name="Ergebnis 2 13" xfId="13103" hidden="1"/>
    <cellStyle name="Ergebnis 2 13" xfId="13265" hidden="1"/>
    <cellStyle name="Ergebnis 2 13" xfId="13285" hidden="1"/>
    <cellStyle name="Ergebnis 2 13" xfId="13328" hidden="1"/>
    <cellStyle name="Ergebnis 2 13" xfId="13363" hidden="1"/>
    <cellStyle name="Ergebnis 2 13" xfId="13168" hidden="1"/>
    <cellStyle name="Ergebnis 2 13" xfId="13412" hidden="1"/>
    <cellStyle name="Ergebnis 2 13" xfId="13432" hidden="1"/>
    <cellStyle name="Ergebnis 2 13" xfId="13475" hidden="1"/>
    <cellStyle name="Ergebnis 2 13" xfId="13510" hidden="1"/>
    <cellStyle name="Ergebnis 2 13" xfId="13096" hidden="1"/>
    <cellStyle name="Ergebnis 2 13" xfId="13553" hidden="1"/>
    <cellStyle name="Ergebnis 2 13" xfId="13573" hidden="1"/>
    <cellStyle name="Ergebnis 2 13" xfId="13616" hidden="1"/>
    <cellStyle name="Ergebnis 2 13" xfId="13651" hidden="1"/>
    <cellStyle name="Ergebnis 2 13" xfId="13704" hidden="1"/>
    <cellStyle name="Ergebnis 2 13" xfId="13770" hidden="1"/>
    <cellStyle name="Ergebnis 2 13" xfId="13790" hidden="1"/>
    <cellStyle name="Ergebnis 2 13" xfId="13833" hidden="1"/>
    <cellStyle name="Ergebnis 2 13" xfId="13868" hidden="1"/>
    <cellStyle name="Ergebnis 2 13" xfId="13936" hidden="1"/>
    <cellStyle name="Ergebnis 2 13" xfId="14062" hidden="1"/>
    <cellStyle name="Ergebnis 2 13" xfId="14082" hidden="1"/>
    <cellStyle name="Ergebnis 2 13" xfId="14125" hidden="1"/>
    <cellStyle name="Ergebnis 2 13" xfId="14160" hidden="1"/>
    <cellStyle name="Ergebnis 2 13" xfId="13988" hidden="1"/>
    <cellStyle name="Ergebnis 2 13" xfId="14204" hidden="1"/>
    <cellStyle name="Ergebnis 2 13" xfId="14224" hidden="1"/>
    <cellStyle name="Ergebnis 2 13" xfId="14267" hidden="1"/>
    <cellStyle name="Ergebnis 2 13" xfId="14302" hidden="1"/>
    <cellStyle name="Ergebnis 2 13" xfId="5576" hidden="1"/>
    <cellStyle name="Ergebnis 2 13" xfId="14355" hidden="1"/>
    <cellStyle name="Ergebnis 2 13" xfId="14375" hidden="1"/>
    <cellStyle name="Ergebnis 2 13" xfId="14418" hidden="1"/>
    <cellStyle name="Ergebnis 2 13" xfId="14453" hidden="1"/>
    <cellStyle name="Ergebnis 2 13" xfId="14565" hidden="1"/>
    <cellStyle name="Ergebnis 2 13" xfId="14727" hidden="1"/>
    <cellStyle name="Ergebnis 2 13" xfId="14747" hidden="1"/>
    <cellStyle name="Ergebnis 2 13" xfId="14790" hidden="1"/>
    <cellStyle name="Ergebnis 2 13" xfId="14825" hidden="1"/>
    <cellStyle name="Ergebnis 2 13" xfId="14630" hidden="1"/>
    <cellStyle name="Ergebnis 2 13" xfId="14874" hidden="1"/>
    <cellStyle name="Ergebnis 2 13" xfId="14894" hidden="1"/>
    <cellStyle name="Ergebnis 2 13" xfId="14937" hidden="1"/>
    <cellStyle name="Ergebnis 2 13" xfId="14972" hidden="1"/>
    <cellStyle name="Ergebnis 2 13" xfId="14558" hidden="1"/>
    <cellStyle name="Ergebnis 2 13" xfId="15015" hidden="1"/>
    <cellStyle name="Ergebnis 2 13" xfId="15035" hidden="1"/>
    <cellStyle name="Ergebnis 2 13" xfId="15078" hidden="1"/>
    <cellStyle name="Ergebnis 2 13" xfId="15113" hidden="1"/>
    <cellStyle name="Ergebnis 2 13" xfId="15166" hidden="1"/>
    <cellStyle name="Ergebnis 2 13" xfId="15232" hidden="1"/>
    <cellStyle name="Ergebnis 2 13" xfId="15252" hidden="1"/>
    <cellStyle name="Ergebnis 2 13" xfId="15295" hidden="1"/>
    <cellStyle name="Ergebnis 2 13" xfId="15330" hidden="1"/>
    <cellStyle name="Ergebnis 2 13" xfId="15398" hidden="1"/>
    <cellStyle name="Ergebnis 2 13" xfId="15524" hidden="1"/>
    <cellStyle name="Ergebnis 2 13" xfId="15544" hidden="1"/>
    <cellStyle name="Ergebnis 2 13" xfId="15587" hidden="1"/>
    <cellStyle name="Ergebnis 2 13" xfId="15622" hidden="1"/>
    <cellStyle name="Ergebnis 2 13" xfId="15450" hidden="1"/>
    <cellStyle name="Ergebnis 2 13" xfId="15666" hidden="1"/>
    <cellStyle name="Ergebnis 2 13" xfId="15686" hidden="1"/>
    <cellStyle name="Ergebnis 2 13" xfId="15729" hidden="1"/>
    <cellStyle name="Ergebnis 2 13" xfId="15764" hidden="1"/>
    <cellStyle name="Ergebnis 2 13" xfId="7078" hidden="1"/>
    <cellStyle name="Ergebnis 2 13" xfId="15817" hidden="1"/>
    <cellStyle name="Ergebnis 2 13" xfId="15837" hidden="1"/>
    <cellStyle name="Ergebnis 2 13" xfId="15880" hidden="1"/>
    <cellStyle name="Ergebnis 2 13" xfId="15915" hidden="1"/>
    <cellStyle name="Ergebnis 2 13" xfId="16021" hidden="1"/>
    <cellStyle name="Ergebnis 2 13" xfId="16183" hidden="1"/>
    <cellStyle name="Ergebnis 2 13" xfId="16203" hidden="1"/>
    <cellStyle name="Ergebnis 2 13" xfId="16246" hidden="1"/>
    <cellStyle name="Ergebnis 2 13" xfId="16281" hidden="1"/>
    <cellStyle name="Ergebnis 2 13" xfId="16086" hidden="1"/>
    <cellStyle name="Ergebnis 2 13" xfId="16330" hidden="1"/>
    <cellStyle name="Ergebnis 2 13" xfId="16350" hidden="1"/>
    <cellStyle name="Ergebnis 2 13" xfId="16393" hidden="1"/>
    <cellStyle name="Ergebnis 2 13" xfId="16428" hidden="1"/>
    <cellStyle name="Ergebnis 2 13" xfId="16014" hidden="1"/>
    <cellStyle name="Ergebnis 2 13" xfId="16471" hidden="1"/>
    <cellStyle name="Ergebnis 2 13" xfId="16491" hidden="1"/>
    <cellStyle name="Ergebnis 2 13" xfId="16534" hidden="1"/>
    <cellStyle name="Ergebnis 2 13" xfId="16569" hidden="1"/>
    <cellStyle name="Ergebnis 2 13" xfId="16622" hidden="1"/>
    <cellStyle name="Ergebnis 2 13" xfId="16688" hidden="1"/>
    <cellStyle name="Ergebnis 2 13" xfId="16708" hidden="1"/>
    <cellStyle name="Ergebnis 2 13" xfId="16751" hidden="1"/>
    <cellStyle name="Ergebnis 2 13" xfId="16786" hidden="1"/>
    <cellStyle name="Ergebnis 2 13" xfId="16854" hidden="1"/>
    <cellStyle name="Ergebnis 2 13" xfId="16980" hidden="1"/>
    <cellStyle name="Ergebnis 2 13" xfId="17000" hidden="1"/>
    <cellStyle name="Ergebnis 2 13" xfId="17043" hidden="1"/>
    <cellStyle name="Ergebnis 2 13" xfId="17078" hidden="1"/>
    <cellStyle name="Ergebnis 2 13" xfId="16906" hidden="1"/>
    <cellStyle name="Ergebnis 2 13" xfId="17122" hidden="1"/>
    <cellStyle name="Ergebnis 2 13" xfId="17142" hidden="1"/>
    <cellStyle name="Ergebnis 2 13" xfId="17185" hidden="1"/>
    <cellStyle name="Ergebnis 2 13" xfId="17220" hidden="1"/>
    <cellStyle name="Ergebnis 2 13" xfId="8571" hidden="1"/>
    <cellStyle name="Ergebnis 2 13" xfId="17262" hidden="1"/>
    <cellStyle name="Ergebnis 2 13" xfId="17282" hidden="1"/>
    <cellStyle name="Ergebnis 2 13" xfId="17325" hidden="1"/>
    <cellStyle name="Ergebnis 2 13" xfId="17360" hidden="1"/>
    <cellStyle name="Ergebnis 2 13" xfId="17463" hidden="1"/>
    <cellStyle name="Ergebnis 2 13" xfId="17625" hidden="1"/>
    <cellStyle name="Ergebnis 2 13" xfId="17645" hidden="1"/>
    <cellStyle name="Ergebnis 2 13" xfId="17688" hidden="1"/>
    <cellStyle name="Ergebnis 2 13" xfId="17723" hidden="1"/>
    <cellStyle name="Ergebnis 2 13" xfId="17528" hidden="1"/>
    <cellStyle name="Ergebnis 2 13" xfId="17772" hidden="1"/>
    <cellStyle name="Ergebnis 2 13" xfId="17792" hidden="1"/>
    <cellStyle name="Ergebnis 2 13" xfId="17835" hidden="1"/>
    <cellStyle name="Ergebnis 2 13" xfId="17870" hidden="1"/>
    <cellStyle name="Ergebnis 2 13" xfId="17456" hidden="1"/>
    <cellStyle name="Ergebnis 2 13" xfId="17913" hidden="1"/>
    <cellStyle name="Ergebnis 2 13" xfId="17933" hidden="1"/>
    <cellStyle name="Ergebnis 2 13" xfId="17976" hidden="1"/>
    <cellStyle name="Ergebnis 2 13" xfId="18011" hidden="1"/>
    <cellStyle name="Ergebnis 2 13" xfId="18064" hidden="1"/>
    <cellStyle name="Ergebnis 2 13" xfId="18130" hidden="1"/>
    <cellStyle name="Ergebnis 2 13" xfId="18150" hidden="1"/>
    <cellStyle name="Ergebnis 2 13" xfId="18193" hidden="1"/>
    <cellStyle name="Ergebnis 2 13" xfId="18228" hidden="1"/>
    <cellStyle name="Ergebnis 2 13" xfId="18296" hidden="1"/>
    <cellStyle name="Ergebnis 2 13" xfId="18422" hidden="1"/>
    <cellStyle name="Ergebnis 2 13" xfId="18442" hidden="1"/>
    <cellStyle name="Ergebnis 2 13" xfId="18485" hidden="1"/>
    <cellStyle name="Ergebnis 2 13" xfId="18520" hidden="1"/>
    <cellStyle name="Ergebnis 2 13" xfId="18348" hidden="1"/>
    <cellStyle name="Ergebnis 2 13" xfId="18564" hidden="1"/>
    <cellStyle name="Ergebnis 2 13" xfId="18584" hidden="1"/>
    <cellStyle name="Ergebnis 2 13" xfId="18627" hidden="1"/>
    <cellStyle name="Ergebnis 2 13" xfId="18662" hidden="1"/>
    <cellStyle name="Ergebnis 2 13" xfId="18937" hidden="1"/>
    <cellStyle name="Ergebnis 2 13" xfId="19062" hidden="1"/>
    <cellStyle name="Ergebnis 2 13" xfId="19082" hidden="1"/>
    <cellStyle name="Ergebnis 2 13" xfId="19125" hidden="1"/>
    <cellStyle name="Ergebnis 2 13" xfId="19160" hidden="1"/>
    <cellStyle name="Ergebnis 2 13" xfId="19270" hidden="1"/>
    <cellStyle name="Ergebnis 2 13" xfId="19432" hidden="1"/>
    <cellStyle name="Ergebnis 2 13" xfId="19452" hidden="1"/>
    <cellStyle name="Ergebnis 2 13" xfId="19495" hidden="1"/>
    <cellStyle name="Ergebnis 2 13" xfId="19530" hidden="1"/>
    <cellStyle name="Ergebnis 2 13" xfId="19335" hidden="1"/>
    <cellStyle name="Ergebnis 2 13" xfId="19579" hidden="1"/>
    <cellStyle name="Ergebnis 2 13" xfId="19599" hidden="1"/>
    <cellStyle name="Ergebnis 2 13" xfId="19642" hidden="1"/>
    <cellStyle name="Ergebnis 2 13" xfId="19677" hidden="1"/>
    <cellStyle name="Ergebnis 2 13" xfId="19263" hidden="1"/>
    <cellStyle name="Ergebnis 2 13" xfId="19720" hidden="1"/>
    <cellStyle name="Ergebnis 2 13" xfId="19740" hidden="1"/>
    <cellStyle name="Ergebnis 2 13" xfId="19783" hidden="1"/>
    <cellStyle name="Ergebnis 2 13" xfId="19818" hidden="1"/>
    <cellStyle name="Ergebnis 2 13" xfId="19871" hidden="1"/>
    <cellStyle name="Ergebnis 2 13" xfId="19937" hidden="1"/>
    <cellStyle name="Ergebnis 2 13" xfId="19957" hidden="1"/>
    <cellStyle name="Ergebnis 2 13" xfId="20000" hidden="1"/>
    <cellStyle name="Ergebnis 2 13" xfId="20035" hidden="1"/>
    <cellStyle name="Ergebnis 2 13" xfId="20103" hidden="1"/>
    <cellStyle name="Ergebnis 2 13" xfId="20229" hidden="1"/>
    <cellStyle name="Ergebnis 2 13" xfId="20249" hidden="1"/>
    <cellStyle name="Ergebnis 2 13" xfId="20292" hidden="1"/>
    <cellStyle name="Ergebnis 2 13" xfId="20327" hidden="1"/>
    <cellStyle name="Ergebnis 2 13" xfId="20155" hidden="1"/>
    <cellStyle name="Ergebnis 2 13" xfId="20371" hidden="1"/>
    <cellStyle name="Ergebnis 2 13" xfId="20391" hidden="1"/>
    <cellStyle name="Ergebnis 2 13" xfId="20434" hidden="1"/>
    <cellStyle name="Ergebnis 2 13" xfId="20469" hidden="1"/>
    <cellStyle name="Ergebnis 2 13" xfId="20522" hidden="1"/>
    <cellStyle name="Ergebnis 2 13" xfId="20588" hidden="1"/>
    <cellStyle name="Ergebnis 2 13" xfId="20608" hidden="1"/>
    <cellStyle name="Ergebnis 2 13" xfId="20651" hidden="1"/>
    <cellStyle name="Ergebnis 2 13" xfId="20686" hidden="1"/>
    <cellStyle name="Ergebnis 2 13" xfId="20773" hidden="1"/>
    <cellStyle name="Ergebnis 2 13" xfId="20979" hidden="1"/>
    <cellStyle name="Ergebnis 2 13" xfId="20999" hidden="1"/>
    <cellStyle name="Ergebnis 2 13" xfId="21042" hidden="1"/>
    <cellStyle name="Ergebnis 2 13" xfId="21077" hidden="1"/>
    <cellStyle name="Ergebnis 2 13" xfId="21162" hidden="1"/>
    <cellStyle name="Ergebnis 2 13" xfId="21288" hidden="1"/>
    <cellStyle name="Ergebnis 2 13" xfId="21308" hidden="1"/>
    <cellStyle name="Ergebnis 2 13" xfId="21351" hidden="1"/>
    <cellStyle name="Ergebnis 2 13" xfId="21386" hidden="1"/>
    <cellStyle name="Ergebnis 2 13" xfId="21214" hidden="1"/>
    <cellStyle name="Ergebnis 2 13" xfId="21432" hidden="1"/>
    <cellStyle name="Ergebnis 2 13" xfId="21452" hidden="1"/>
    <cellStyle name="Ergebnis 2 13" xfId="21495" hidden="1"/>
    <cellStyle name="Ergebnis 2 13" xfId="21530" hidden="1"/>
    <cellStyle name="Ergebnis 2 13" xfId="20861" hidden="1"/>
    <cellStyle name="Ergebnis 2 13" xfId="21589" hidden="1"/>
    <cellStyle name="Ergebnis 2 13" xfId="21609" hidden="1"/>
    <cellStyle name="Ergebnis 2 13" xfId="21652" hidden="1"/>
    <cellStyle name="Ergebnis 2 13" xfId="21687" hidden="1"/>
    <cellStyle name="Ergebnis 2 13" xfId="21796" hidden="1"/>
    <cellStyle name="Ergebnis 2 13" xfId="21959" hidden="1"/>
    <cellStyle name="Ergebnis 2 13" xfId="21979" hidden="1"/>
    <cellStyle name="Ergebnis 2 13" xfId="22022" hidden="1"/>
    <cellStyle name="Ergebnis 2 13" xfId="22057" hidden="1"/>
    <cellStyle name="Ergebnis 2 13" xfId="21861" hidden="1"/>
    <cellStyle name="Ergebnis 2 13" xfId="22108" hidden="1"/>
    <cellStyle name="Ergebnis 2 13" xfId="22128" hidden="1"/>
    <cellStyle name="Ergebnis 2 13" xfId="22171" hidden="1"/>
    <cellStyle name="Ergebnis 2 13" xfId="22206" hidden="1"/>
    <cellStyle name="Ergebnis 2 13" xfId="21789" hidden="1"/>
    <cellStyle name="Ergebnis 2 13" xfId="22251" hidden="1"/>
    <cellStyle name="Ergebnis 2 13" xfId="22271" hidden="1"/>
    <cellStyle name="Ergebnis 2 13" xfId="22314" hidden="1"/>
    <cellStyle name="Ergebnis 2 13" xfId="22349" hidden="1"/>
    <cellStyle name="Ergebnis 2 13" xfId="22404" hidden="1"/>
    <cellStyle name="Ergebnis 2 13" xfId="22470" hidden="1"/>
    <cellStyle name="Ergebnis 2 13" xfId="22490" hidden="1"/>
    <cellStyle name="Ergebnis 2 13" xfId="22533" hidden="1"/>
    <cellStyle name="Ergebnis 2 13" xfId="22568" hidden="1"/>
    <cellStyle name="Ergebnis 2 13" xfId="22636" hidden="1"/>
    <cellStyle name="Ergebnis 2 13" xfId="22762" hidden="1"/>
    <cellStyle name="Ergebnis 2 13" xfId="22782" hidden="1"/>
    <cellStyle name="Ergebnis 2 13" xfId="22825" hidden="1"/>
    <cellStyle name="Ergebnis 2 13" xfId="22860" hidden="1"/>
    <cellStyle name="Ergebnis 2 13" xfId="22688" hidden="1"/>
    <cellStyle name="Ergebnis 2 13" xfId="22904" hidden="1"/>
    <cellStyle name="Ergebnis 2 13" xfId="22924" hidden="1"/>
    <cellStyle name="Ergebnis 2 13" xfId="22967" hidden="1"/>
    <cellStyle name="Ergebnis 2 13" xfId="23002" hidden="1"/>
    <cellStyle name="Ergebnis 2 13" xfId="20932" hidden="1"/>
    <cellStyle name="Ergebnis 2 13" xfId="23044" hidden="1"/>
    <cellStyle name="Ergebnis 2 13" xfId="23064" hidden="1"/>
    <cellStyle name="Ergebnis 2 13" xfId="23107" hidden="1"/>
    <cellStyle name="Ergebnis 2 13" xfId="23142" hidden="1"/>
    <cellStyle name="Ergebnis 2 13" xfId="23249" hidden="1"/>
    <cellStyle name="Ergebnis 2 13" xfId="23411" hidden="1"/>
    <cellStyle name="Ergebnis 2 13" xfId="23431" hidden="1"/>
    <cellStyle name="Ergebnis 2 13" xfId="23474" hidden="1"/>
    <cellStyle name="Ergebnis 2 13" xfId="23509" hidden="1"/>
    <cellStyle name="Ergebnis 2 13" xfId="23314" hidden="1"/>
    <cellStyle name="Ergebnis 2 13" xfId="23560" hidden="1"/>
    <cellStyle name="Ergebnis 2 13" xfId="23580" hidden="1"/>
    <cellStyle name="Ergebnis 2 13" xfId="23623" hidden="1"/>
    <cellStyle name="Ergebnis 2 13" xfId="23658" hidden="1"/>
    <cellStyle name="Ergebnis 2 13" xfId="23242" hidden="1"/>
    <cellStyle name="Ergebnis 2 13" xfId="23703" hidden="1"/>
    <cellStyle name="Ergebnis 2 13" xfId="23723" hidden="1"/>
    <cellStyle name="Ergebnis 2 13" xfId="23766" hidden="1"/>
    <cellStyle name="Ergebnis 2 13" xfId="23801" hidden="1"/>
    <cellStyle name="Ergebnis 2 13" xfId="23855" hidden="1"/>
    <cellStyle name="Ergebnis 2 13" xfId="23921" hidden="1"/>
    <cellStyle name="Ergebnis 2 13" xfId="23941" hidden="1"/>
    <cellStyle name="Ergebnis 2 13" xfId="23984" hidden="1"/>
    <cellStyle name="Ergebnis 2 13" xfId="24019" hidden="1"/>
    <cellStyle name="Ergebnis 2 13" xfId="24087" hidden="1"/>
    <cellStyle name="Ergebnis 2 13" xfId="24213" hidden="1"/>
    <cellStyle name="Ergebnis 2 13" xfId="24233" hidden="1"/>
    <cellStyle name="Ergebnis 2 13" xfId="24276" hidden="1"/>
    <cellStyle name="Ergebnis 2 13" xfId="24311" hidden="1"/>
    <cellStyle name="Ergebnis 2 13" xfId="24139" hidden="1"/>
    <cellStyle name="Ergebnis 2 13" xfId="24355" hidden="1"/>
    <cellStyle name="Ergebnis 2 13" xfId="24375" hidden="1"/>
    <cellStyle name="Ergebnis 2 13" xfId="24418" hidden="1"/>
    <cellStyle name="Ergebnis 2 13" xfId="24453" hidden="1"/>
    <cellStyle name="Ergebnis 2 13" xfId="20925" hidden="1"/>
    <cellStyle name="Ergebnis 2 13" xfId="24495" hidden="1"/>
    <cellStyle name="Ergebnis 2 13" xfId="24515" hidden="1"/>
    <cellStyle name="Ergebnis 2 13" xfId="24558" hidden="1"/>
    <cellStyle name="Ergebnis 2 13" xfId="24593" hidden="1"/>
    <cellStyle name="Ergebnis 2 13" xfId="24696" hidden="1"/>
    <cellStyle name="Ergebnis 2 13" xfId="24858" hidden="1"/>
    <cellStyle name="Ergebnis 2 13" xfId="24878" hidden="1"/>
    <cellStyle name="Ergebnis 2 13" xfId="24921" hidden="1"/>
    <cellStyle name="Ergebnis 2 13" xfId="24956" hidden="1"/>
    <cellStyle name="Ergebnis 2 13" xfId="24761" hidden="1"/>
    <cellStyle name="Ergebnis 2 13" xfId="25005" hidden="1"/>
    <cellStyle name="Ergebnis 2 13" xfId="25025" hidden="1"/>
    <cellStyle name="Ergebnis 2 13" xfId="25068" hidden="1"/>
    <cellStyle name="Ergebnis 2 13" xfId="25103" hidden="1"/>
    <cellStyle name="Ergebnis 2 13" xfId="24689" hidden="1"/>
    <cellStyle name="Ergebnis 2 13" xfId="25146" hidden="1"/>
    <cellStyle name="Ergebnis 2 13" xfId="25166" hidden="1"/>
    <cellStyle name="Ergebnis 2 13" xfId="25209" hidden="1"/>
    <cellStyle name="Ergebnis 2 13" xfId="25244" hidden="1"/>
    <cellStyle name="Ergebnis 2 13" xfId="25297" hidden="1"/>
    <cellStyle name="Ergebnis 2 13" xfId="25363" hidden="1"/>
    <cellStyle name="Ergebnis 2 13" xfId="25383" hidden="1"/>
    <cellStyle name="Ergebnis 2 13" xfId="25426" hidden="1"/>
    <cellStyle name="Ergebnis 2 13" xfId="25461" hidden="1"/>
    <cellStyle name="Ergebnis 2 13" xfId="25529" hidden="1"/>
    <cellStyle name="Ergebnis 2 13" xfId="25655" hidden="1"/>
    <cellStyle name="Ergebnis 2 13" xfId="25675" hidden="1"/>
    <cellStyle name="Ergebnis 2 13" xfId="25718" hidden="1"/>
    <cellStyle name="Ergebnis 2 13" xfId="25753" hidden="1"/>
    <cellStyle name="Ergebnis 2 13" xfId="25581" hidden="1"/>
    <cellStyle name="Ergebnis 2 13" xfId="25797" hidden="1"/>
    <cellStyle name="Ergebnis 2 13" xfId="25817" hidden="1"/>
    <cellStyle name="Ergebnis 2 13" xfId="25860" hidden="1"/>
    <cellStyle name="Ergebnis 2 13" xfId="25895" hidden="1"/>
    <cellStyle name="Ergebnis 2 13" xfId="25950" hidden="1"/>
    <cellStyle name="Ergebnis 2 13" xfId="26090" hidden="1"/>
    <cellStyle name="Ergebnis 2 13" xfId="26110" hidden="1"/>
    <cellStyle name="Ergebnis 2 13" xfId="26153" hidden="1"/>
    <cellStyle name="Ergebnis 2 13" xfId="26188" hidden="1"/>
    <cellStyle name="Ergebnis 2 13" xfId="26292" hidden="1"/>
    <cellStyle name="Ergebnis 2 13" xfId="26454" hidden="1"/>
    <cellStyle name="Ergebnis 2 13" xfId="26474" hidden="1"/>
    <cellStyle name="Ergebnis 2 13" xfId="26517" hidden="1"/>
    <cellStyle name="Ergebnis 2 13" xfId="26552" hidden="1"/>
    <cellStyle name="Ergebnis 2 13" xfId="26357" hidden="1"/>
    <cellStyle name="Ergebnis 2 13" xfId="26601" hidden="1"/>
    <cellStyle name="Ergebnis 2 13" xfId="26621" hidden="1"/>
    <cellStyle name="Ergebnis 2 13" xfId="26664" hidden="1"/>
    <cellStyle name="Ergebnis 2 13" xfId="26699" hidden="1"/>
    <cellStyle name="Ergebnis 2 13" xfId="26285" hidden="1"/>
    <cellStyle name="Ergebnis 2 13" xfId="26742" hidden="1"/>
    <cellStyle name="Ergebnis 2 13" xfId="26762" hidden="1"/>
    <cellStyle name="Ergebnis 2 13" xfId="26805" hidden="1"/>
    <cellStyle name="Ergebnis 2 13" xfId="26840" hidden="1"/>
    <cellStyle name="Ergebnis 2 13" xfId="26893" hidden="1"/>
    <cellStyle name="Ergebnis 2 13" xfId="26959" hidden="1"/>
    <cellStyle name="Ergebnis 2 13" xfId="26979" hidden="1"/>
    <cellStyle name="Ergebnis 2 13" xfId="27022" hidden="1"/>
    <cellStyle name="Ergebnis 2 13" xfId="27057" hidden="1"/>
    <cellStyle name="Ergebnis 2 13" xfId="27125" hidden="1"/>
    <cellStyle name="Ergebnis 2 13" xfId="27251" hidden="1"/>
    <cellStyle name="Ergebnis 2 13" xfId="27271" hidden="1"/>
    <cellStyle name="Ergebnis 2 13" xfId="27314" hidden="1"/>
    <cellStyle name="Ergebnis 2 13" xfId="27349" hidden="1"/>
    <cellStyle name="Ergebnis 2 13" xfId="27177" hidden="1"/>
    <cellStyle name="Ergebnis 2 13" xfId="27393" hidden="1"/>
    <cellStyle name="Ergebnis 2 13" xfId="27413" hidden="1"/>
    <cellStyle name="Ergebnis 2 13" xfId="27456" hidden="1"/>
    <cellStyle name="Ergebnis 2 13" xfId="27491" hidden="1"/>
    <cellStyle name="Ergebnis 2 13" xfId="26004" hidden="1"/>
    <cellStyle name="Ergebnis 2 13" xfId="27533" hidden="1"/>
    <cellStyle name="Ergebnis 2 13" xfId="27553" hidden="1"/>
    <cellStyle name="Ergebnis 2 13" xfId="27596" hidden="1"/>
    <cellStyle name="Ergebnis 2 13" xfId="27631" hidden="1"/>
    <cellStyle name="Ergebnis 2 13" xfId="27734" hidden="1"/>
    <cellStyle name="Ergebnis 2 13" xfId="27896" hidden="1"/>
    <cellStyle name="Ergebnis 2 13" xfId="27916" hidden="1"/>
    <cellStyle name="Ergebnis 2 13" xfId="27959" hidden="1"/>
    <cellStyle name="Ergebnis 2 13" xfId="27994" hidden="1"/>
    <cellStyle name="Ergebnis 2 13" xfId="27799" hidden="1"/>
    <cellStyle name="Ergebnis 2 13" xfId="28043" hidden="1"/>
    <cellStyle name="Ergebnis 2 13" xfId="28063" hidden="1"/>
    <cellStyle name="Ergebnis 2 13" xfId="28106" hidden="1"/>
    <cellStyle name="Ergebnis 2 13" xfId="28141" hidden="1"/>
    <cellStyle name="Ergebnis 2 13" xfId="27727" hidden="1"/>
    <cellStyle name="Ergebnis 2 13" xfId="28184" hidden="1"/>
    <cellStyle name="Ergebnis 2 13" xfId="28204" hidden="1"/>
    <cellStyle name="Ergebnis 2 13" xfId="28247" hidden="1"/>
    <cellStyle name="Ergebnis 2 13" xfId="28282" hidden="1"/>
    <cellStyle name="Ergebnis 2 13" xfId="28335" hidden="1"/>
    <cellStyle name="Ergebnis 2 13" xfId="28401" hidden="1"/>
    <cellStyle name="Ergebnis 2 13" xfId="28421" hidden="1"/>
    <cellStyle name="Ergebnis 2 13" xfId="28464" hidden="1"/>
    <cellStyle name="Ergebnis 2 13" xfId="28499" hidden="1"/>
    <cellStyle name="Ergebnis 2 13" xfId="28567" hidden="1"/>
    <cellStyle name="Ergebnis 2 13" xfId="28693" hidden="1"/>
    <cellStyle name="Ergebnis 2 13" xfId="28713" hidden="1"/>
    <cellStyle name="Ergebnis 2 13" xfId="28756" hidden="1"/>
    <cellStyle name="Ergebnis 2 13" xfId="28791" hidden="1"/>
    <cellStyle name="Ergebnis 2 13" xfId="28619" hidden="1"/>
    <cellStyle name="Ergebnis 2 13" xfId="28835" hidden="1"/>
    <cellStyle name="Ergebnis 2 13" xfId="28855" hidden="1"/>
    <cellStyle name="Ergebnis 2 13" xfId="28898" hidden="1"/>
    <cellStyle name="Ergebnis 2 13" xfId="28933" hidden="1"/>
    <cellStyle name="Ergebnis 2 13" xfId="28987" hidden="1"/>
    <cellStyle name="Ergebnis 2 13" xfId="29053" hidden="1"/>
    <cellStyle name="Ergebnis 2 13" xfId="29073" hidden="1"/>
    <cellStyle name="Ergebnis 2 13" xfId="29116" hidden="1"/>
    <cellStyle name="Ergebnis 2 13" xfId="29151" hidden="1"/>
    <cellStyle name="Ergebnis 2 13" xfId="29254" hidden="1"/>
    <cellStyle name="Ergebnis 2 13" xfId="29416" hidden="1"/>
    <cellStyle name="Ergebnis 2 13" xfId="29436" hidden="1"/>
    <cellStyle name="Ergebnis 2 13" xfId="29479" hidden="1"/>
    <cellStyle name="Ergebnis 2 13" xfId="29514" hidden="1"/>
    <cellStyle name="Ergebnis 2 13" xfId="29319" hidden="1"/>
    <cellStyle name="Ergebnis 2 13" xfId="29563" hidden="1"/>
    <cellStyle name="Ergebnis 2 13" xfId="29583" hidden="1"/>
    <cellStyle name="Ergebnis 2 13" xfId="29626" hidden="1"/>
    <cellStyle name="Ergebnis 2 13" xfId="29661" hidden="1"/>
    <cellStyle name="Ergebnis 2 13" xfId="29247" hidden="1"/>
    <cellStyle name="Ergebnis 2 13" xfId="29704" hidden="1"/>
    <cellStyle name="Ergebnis 2 13" xfId="29724" hidden="1"/>
    <cellStyle name="Ergebnis 2 13" xfId="29767" hidden="1"/>
    <cellStyle name="Ergebnis 2 13" xfId="29802" hidden="1"/>
    <cellStyle name="Ergebnis 2 13" xfId="29855" hidden="1"/>
    <cellStyle name="Ergebnis 2 13" xfId="29921" hidden="1"/>
    <cellStyle name="Ergebnis 2 13" xfId="29941" hidden="1"/>
    <cellStyle name="Ergebnis 2 13" xfId="29984" hidden="1"/>
    <cellStyle name="Ergebnis 2 13" xfId="30019" hidden="1"/>
    <cellStyle name="Ergebnis 2 13" xfId="30087" hidden="1"/>
    <cellStyle name="Ergebnis 2 13" xfId="30213" hidden="1"/>
    <cellStyle name="Ergebnis 2 13" xfId="30233" hidden="1"/>
    <cellStyle name="Ergebnis 2 13" xfId="30276" hidden="1"/>
    <cellStyle name="Ergebnis 2 13" xfId="30311" hidden="1"/>
    <cellStyle name="Ergebnis 2 13" xfId="30139" hidden="1"/>
    <cellStyle name="Ergebnis 2 13" xfId="30355" hidden="1"/>
    <cellStyle name="Ergebnis 2 13" xfId="30375" hidden="1"/>
    <cellStyle name="Ergebnis 2 13" xfId="30418" hidden="1"/>
    <cellStyle name="Ergebnis 2 13" xfId="30453" hidden="1"/>
    <cellStyle name="Ergebnis 2 13" xfId="30506" hidden="1"/>
    <cellStyle name="Ergebnis 2 13" xfId="30572" hidden="1"/>
    <cellStyle name="Ergebnis 2 13" xfId="30592" hidden="1"/>
    <cellStyle name="Ergebnis 2 13" xfId="30635" hidden="1"/>
    <cellStyle name="Ergebnis 2 13" xfId="30670" hidden="1"/>
    <cellStyle name="Ergebnis 2 13" xfId="30757" hidden="1"/>
    <cellStyle name="Ergebnis 2 13" xfId="30963" hidden="1"/>
    <cellStyle name="Ergebnis 2 13" xfId="30983" hidden="1"/>
    <cellStyle name="Ergebnis 2 13" xfId="31026" hidden="1"/>
    <cellStyle name="Ergebnis 2 13" xfId="31061" hidden="1"/>
    <cellStyle name="Ergebnis 2 13" xfId="31146" hidden="1"/>
    <cellStyle name="Ergebnis 2 13" xfId="31272" hidden="1"/>
    <cellStyle name="Ergebnis 2 13" xfId="31292" hidden="1"/>
    <cellStyle name="Ergebnis 2 13" xfId="31335" hidden="1"/>
    <cellStyle name="Ergebnis 2 13" xfId="31370" hidden="1"/>
    <cellStyle name="Ergebnis 2 13" xfId="31198" hidden="1"/>
    <cellStyle name="Ergebnis 2 13" xfId="31416" hidden="1"/>
    <cellStyle name="Ergebnis 2 13" xfId="31436" hidden="1"/>
    <cellStyle name="Ergebnis 2 13" xfId="31479" hidden="1"/>
    <cellStyle name="Ergebnis 2 13" xfId="31514" hidden="1"/>
    <cellStyle name="Ergebnis 2 13" xfId="30845" hidden="1"/>
    <cellStyle name="Ergebnis 2 13" xfId="31573" hidden="1"/>
    <cellStyle name="Ergebnis 2 13" xfId="31593" hidden="1"/>
    <cellStyle name="Ergebnis 2 13" xfId="31636" hidden="1"/>
    <cellStyle name="Ergebnis 2 13" xfId="31671" hidden="1"/>
    <cellStyle name="Ergebnis 2 13" xfId="31780" hidden="1"/>
    <cellStyle name="Ergebnis 2 13" xfId="31943" hidden="1"/>
    <cellStyle name="Ergebnis 2 13" xfId="31963" hidden="1"/>
    <cellStyle name="Ergebnis 2 13" xfId="32006" hidden="1"/>
    <cellStyle name="Ergebnis 2 13" xfId="32041" hidden="1"/>
    <cellStyle name="Ergebnis 2 13" xfId="31845" hidden="1"/>
    <cellStyle name="Ergebnis 2 13" xfId="32092" hidden="1"/>
    <cellStyle name="Ergebnis 2 13" xfId="32112" hidden="1"/>
    <cellStyle name="Ergebnis 2 13" xfId="32155" hidden="1"/>
    <cellStyle name="Ergebnis 2 13" xfId="32190" hidden="1"/>
    <cellStyle name="Ergebnis 2 13" xfId="31773" hidden="1"/>
    <cellStyle name="Ergebnis 2 13" xfId="32235" hidden="1"/>
    <cellStyle name="Ergebnis 2 13" xfId="32255" hidden="1"/>
    <cellStyle name="Ergebnis 2 13" xfId="32298" hidden="1"/>
    <cellStyle name="Ergebnis 2 13" xfId="32333" hidden="1"/>
    <cellStyle name="Ergebnis 2 13" xfId="32388" hidden="1"/>
    <cellStyle name="Ergebnis 2 13" xfId="32454" hidden="1"/>
    <cellStyle name="Ergebnis 2 13" xfId="32474" hidden="1"/>
    <cellStyle name="Ergebnis 2 13" xfId="32517" hidden="1"/>
    <cellStyle name="Ergebnis 2 13" xfId="32552" hidden="1"/>
    <cellStyle name="Ergebnis 2 13" xfId="32620" hidden="1"/>
    <cellStyle name="Ergebnis 2 13" xfId="32746" hidden="1"/>
    <cellStyle name="Ergebnis 2 13" xfId="32766" hidden="1"/>
    <cellStyle name="Ergebnis 2 13" xfId="32809" hidden="1"/>
    <cellStyle name="Ergebnis 2 13" xfId="32844" hidden="1"/>
    <cellStyle name="Ergebnis 2 13" xfId="32672" hidden="1"/>
    <cellStyle name="Ergebnis 2 13" xfId="32888" hidden="1"/>
    <cellStyle name="Ergebnis 2 13" xfId="32908" hidden="1"/>
    <cellStyle name="Ergebnis 2 13" xfId="32951" hidden="1"/>
    <cellStyle name="Ergebnis 2 13" xfId="32986" hidden="1"/>
    <cellStyle name="Ergebnis 2 13" xfId="30916" hidden="1"/>
    <cellStyle name="Ergebnis 2 13" xfId="33028" hidden="1"/>
    <cellStyle name="Ergebnis 2 13" xfId="33048" hidden="1"/>
    <cellStyle name="Ergebnis 2 13" xfId="33091" hidden="1"/>
    <cellStyle name="Ergebnis 2 13" xfId="33126" hidden="1"/>
    <cellStyle name="Ergebnis 2 13" xfId="33232" hidden="1"/>
    <cellStyle name="Ergebnis 2 13" xfId="33394" hidden="1"/>
    <cellStyle name="Ergebnis 2 13" xfId="33414" hidden="1"/>
    <cellStyle name="Ergebnis 2 13" xfId="33457" hidden="1"/>
    <cellStyle name="Ergebnis 2 13" xfId="33492" hidden="1"/>
    <cellStyle name="Ergebnis 2 13" xfId="33297" hidden="1"/>
    <cellStyle name="Ergebnis 2 13" xfId="33543" hidden="1"/>
    <cellStyle name="Ergebnis 2 13" xfId="33563" hidden="1"/>
    <cellStyle name="Ergebnis 2 13" xfId="33606" hidden="1"/>
    <cellStyle name="Ergebnis 2 13" xfId="33641" hidden="1"/>
    <cellStyle name="Ergebnis 2 13" xfId="33225" hidden="1"/>
    <cellStyle name="Ergebnis 2 13" xfId="33686" hidden="1"/>
    <cellStyle name="Ergebnis 2 13" xfId="33706" hidden="1"/>
    <cellStyle name="Ergebnis 2 13" xfId="33749" hidden="1"/>
    <cellStyle name="Ergebnis 2 13" xfId="33784" hidden="1"/>
    <cellStyle name="Ergebnis 2 13" xfId="33838" hidden="1"/>
    <cellStyle name="Ergebnis 2 13" xfId="33904" hidden="1"/>
    <cellStyle name="Ergebnis 2 13" xfId="33924" hidden="1"/>
    <cellStyle name="Ergebnis 2 13" xfId="33967" hidden="1"/>
    <cellStyle name="Ergebnis 2 13" xfId="34002" hidden="1"/>
    <cellStyle name="Ergebnis 2 13" xfId="34070" hidden="1"/>
    <cellStyle name="Ergebnis 2 13" xfId="34196" hidden="1"/>
    <cellStyle name="Ergebnis 2 13" xfId="34216" hidden="1"/>
    <cellStyle name="Ergebnis 2 13" xfId="34259" hidden="1"/>
    <cellStyle name="Ergebnis 2 13" xfId="34294" hidden="1"/>
    <cellStyle name="Ergebnis 2 13" xfId="34122" hidden="1"/>
    <cellStyle name="Ergebnis 2 13" xfId="34338" hidden="1"/>
    <cellStyle name="Ergebnis 2 13" xfId="34358" hidden="1"/>
    <cellStyle name="Ergebnis 2 13" xfId="34401" hidden="1"/>
    <cellStyle name="Ergebnis 2 13" xfId="34436" hidden="1"/>
    <cellStyle name="Ergebnis 2 13" xfId="30909" hidden="1"/>
    <cellStyle name="Ergebnis 2 13" xfId="34478" hidden="1"/>
    <cellStyle name="Ergebnis 2 13" xfId="34498" hidden="1"/>
    <cellStyle name="Ergebnis 2 13" xfId="34541" hidden="1"/>
    <cellStyle name="Ergebnis 2 13" xfId="34576" hidden="1"/>
    <cellStyle name="Ergebnis 2 13" xfId="34679" hidden="1"/>
    <cellStyle name="Ergebnis 2 13" xfId="34841" hidden="1"/>
    <cellStyle name="Ergebnis 2 13" xfId="34861" hidden="1"/>
    <cellStyle name="Ergebnis 2 13" xfId="34904" hidden="1"/>
    <cellStyle name="Ergebnis 2 13" xfId="34939" hidden="1"/>
    <cellStyle name="Ergebnis 2 13" xfId="34744" hidden="1"/>
    <cellStyle name="Ergebnis 2 13" xfId="34988" hidden="1"/>
    <cellStyle name="Ergebnis 2 13" xfId="35008" hidden="1"/>
    <cellStyle name="Ergebnis 2 13" xfId="35051" hidden="1"/>
    <cellStyle name="Ergebnis 2 13" xfId="35086" hidden="1"/>
    <cellStyle name="Ergebnis 2 13" xfId="34672" hidden="1"/>
    <cellStyle name="Ergebnis 2 13" xfId="35129" hidden="1"/>
    <cellStyle name="Ergebnis 2 13" xfId="35149" hidden="1"/>
    <cellStyle name="Ergebnis 2 13" xfId="35192" hidden="1"/>
    <cellStyle name="Ergebnis 2 13" xfId="35227" hidden="1"/>
    <cellStyle name="Ergebnis 2 13" xfId="35280" hidden="1"/>
    <cellStyle name="Ergebnis 2 13" xfId="35346" hidden="1"/>
    <cellStyle name="Ergebnis 2 13" xfId="35366" hidden="1"/>
    <cellStyle name="Ergebnis 2 13" xfId="35409" hidden="1"/>
    <cellStyle name="Ergebnis 2 13" xfId="35444" hidden="1"/>
    <cellStyle name="Ergebnis 2 13" xfId="35512" hidden="1"/>
    <cellStyle name="Ergebnis 2 13" xfId="35638" hidden="1"/>
    <cellStyle name="Ergebnis 2 13" xfId="35658" hidden="1"/>
    <cellStyle name="Ergebnis 2 13" xfId="35701" hidden="1"/>
    <cellStyle name="Ergebnis 2 13" xfId="35736" hidden="1"/>
    <cellStyle name="Ergebnis 2 13" xfId="35564" hidden="1"/>
    <cellStyle name="Ergebnis 2 13" xfId="35780" hidden="1"/>
    <cellStyle name="Ergebnis 2 13" xfId="35800" hidden="1"/>
    <cellStyle name="Ergebnis 2 13" xfId="35843" hidden="1"/>
    <cellStyle name="Ergebnis 2 13" xfId="35878" hidden="1"/>
    <cellStyle name="Ergebnis 2 13" xfId="35933" hidden="1"/>
    <cellStyle name="Ergebnis 2 13" xfId="36073" hidden="1"/>
    <cellStyle name="Ergebnis 2 13" xfId="36093" hidden="1"/>
    <cellStyle name="Ergebnis 2 13" xfId="36136" hidden="1"/>
    <cellStyle name="Ergebnis 2 13" xfId="36171" hidden="1"/>
    <cellStyle name="Ergebnis 2 13" xfId="36275" hidden="1"/>
    <cellStyle name="Ergebnis 2 13" xfId="36437" hidden="1"/>
    <cellStyle name="Ergebnis 2 13" xfId="36457" hidden="1"/>
    <cellStyle name="Ergebnis 2 13" xfId="36500" hidden="1"/>
    <cellStyle name="Ergebnis 2 13" xfId="36535" hidden="1"/>
    <cellStyle name="Ergebnis 2 13" xfId="36340" hidden="1"/>
    <cellStyle name="Ergebnis 2 13" xfId="36584" hidden="1"/>
    <cellStyle name="Ergebnis 2 13" xfId="36604" hidden="1"/>
    <cellStyle name="Ergebnis 2 13" xfId="36647" hidden="1"/>
    <cellStyle name="Ergebnis 2 13" xfId="36682" hidden="1"/>
    <cellStyle name="Ergebnis 2 13" xfId="36268" hidden="1"/>
    <cellStyle name="Ergebnis 2 13" xfId="36725" hidden="1"/>
    <cellStyle name="Ergebnis 2 13" xfId="36745" hidden="1"/>
    <cellStyle name="Ergebnis 2 13" xfId="36788" hidden="1"/>
    <cellStyle name="Ergebnis 2 13" xfId="36823" hidden="1"/>
    <cellStyle name="Ergebnis 2 13" xfId="36876" hidden="1"/>
    <cellStyle name="Ergebnis 2 13" xfId="36942" hidden="1"/>
    <cellStyle name="Ergebnis 2 13" xfId="36962" hidden="1"/>
    <cellStyle name="Ergebnis 2 13" xfId="37005" hidden="1"/>
    <cellStyle name="Ergebnis 2 13" xfId="37040" hidden="1"/>
    <cellStyle name="Ergebnis 2 13" xfId="37108" hidden="1"/>
    <cellStyle name="Ergebnis 2 13" xfId="37234" hidden="1"/>
    <cellStyle name="Ergebnis 2 13" xfId="37254" hidden="1"/>
    <cellStyle name="Ergebnis 2 13" xfId="37297" hidden="1"/>
    <cellStyle name="Ergebnis 2 13" xfId="37332" hidden="1"/>
    <cellStyle name="Ergebnis 2 13" xfId="37160" hidden="1"/>
    <cellStyle name="Ergebnis 2 13" xfId="37376" hidden="1"/>
    <cellStyle name="Ergebnis 2 13" xfId="37396" hidden="1"/>
    <cellStyle name="Ergebnis 2 13" xfId="37439" hidden="1"/>
    <cellStyle name="Ergebnis 2 13" xfId="37474" hidden="1"/>
    <cellStyle name="Ergebnis 2 13" xfId="35987" hidden="1"/>
    <cellStyle name="Ergebnis 2 13" xfId="37516" hidden="1"/>
    <cellStyle name="Ergebnis 2 13" xfId="37536" hidden="1"/>
    <cellStyle name="Ergebnis 2 13" xfId="37579" hidden="1"/>
    <cellStyle name="Ergebnis 2 13" xfId="37614" hidden="1"/>
    <cellStyle name="Ergebnis 2 13" xfId="37717" hidden="1"/>
    <cellStyle name="Ergebnis 2 13" xfId="37879" hidden="1"/>
    <cellStyle name="Ergebnis 2 13" xfId="37899" hidden="1"/>
    <cellStyle name="Ergebnis 2 13" xfId="37942" hidden="1"/>
    <cellStyle name="Ergebnis 2 13" xfId="37977" hidden="1"/>
    <cellStyle name="Ergebnis 2 13" xfId="37782" hidden="1"/>
    <cellStyle name="Ergebnis 2 13" xfId="38026" hidden="1"/>
    <cellStyle name="Ergebnis 2 13" xfId="38046" hidden="1"/>
    <cellStyle name="Ergebnis 2 13" xfId="38089" hidden="1"/>
    <cellStyle name="Ergebnis 2 13" xfId="38124" hidden="1"/>
    <cellStyle name="Ergebnis 2 13" xfId="37710" hidden="1"/>
    <cellStyle name="Ergebnis 2 13" xfId="38167" hidden="1"/>
    <cellStyle name="Ergebnis 2 13" xfId="38187" hidden="1"/>
    <cellStyle name="Ergebnis 2 13" xfId="38230" hidden="1"/>
    <cellStyle name="Ergebnis 2 13" xfId="38265" hidden="1"/>
    <cellStyle name="Ergebnis 2 13" xfId="38318" hidden="1"/>
    <cellStyle name="Ergebnis 2 13" xfId="38384" hidden="1"/>
    <cellStyle name="Ergebnis 2 13" xfId="38404" hidden="1"/>
    <cellStyle name="Ergebnis 2 13" xfId="38447" hidden="1"/>
    <cellStyle name="Ergebnis 2 13" xfId="38482" hidden="1"/>
    <cellStyle name="Ergebnis 2 13" xfId="38550" hidden="1"/>
    <cellStyle name="Ergebnis 2 13" xfId="38676" hidden="1"/>
    <cellStyle name="Ergebnis 2 13" xfId="38696" hidden="1"/>
    <cellStyle name="Ergebnis 2 13" xfId="38739" hidden="1"/>
    <cellStyle name="Ergebnis 2 13" xfId="38774" hidden="1"/>
    <cellStyle name="Ergebnis 2 13" xfId="38602" hidden="1"/>
    <cellStyle name="Ergebnis 2 13" xfId="38818" hidden="1"/>
    <cellStyle name="Ergebnis 2 13" xfId="38838" hidden="1"/>
    <cellStyle name="Ergebnis 2 13" xfId="38881" hidden="1"/>
    <cellStyle name="Ergebnis 2 13" xfId="38916" hidden="1"/>
    <cellStyle name="Ergebnis 2 13" xfId="38979" hidden="1"/>
    <cellStyle name="Ergebnis 2 13" xfId="39056" hidden="1"/>
    <cellStyle name="Ergebnis 2 13" xfId="39076" hidden="1"/>
    <cellStyle name="Ergebnis 2 13" xfId="39119" hidden="1"/>
    <cellStyle name="Ergebnis 2 13" xfId="39154" hidden="1"/>
    <cellStyle name="Ergebnis 2 13" xfId="39257" hidden="1"/>
    <cellStyle name="Ergebnis 2 13" xfId="39419" hidden="1"/>
    <cellStyle name="Ergebnis 2 13" xfId="39439" hidden="1"/>
    <cellStyle name="Ergebnis 2 13" xfId="39482" hidden="1"/>
    <cellStyle name="Ergebnis 2 13" xfId="39517" hidden="1"/>
    <cellStyle name="Ergebnis 2 13" xfId="39322" hidden="1"/>
    <cellStyle name="Ergebnis 2 13" xfId="39566" hidden="1"/>
    <cellStyle name="Ergebnis 2 13" xfId="39586" hidden="1"/>
    <cellStyle name="Ergebnis 2 13" xfId="39629" hidden="1"/>
    <cellStyle name="Ergebnis 2 13" xfId="39664" hidden="1"/>
    <cellStyle name="Ergebnis 2 13" xfId="39250" hidden="1"/>
    <cellStyle name="Ergebnis 2 13" xfId="39707" hidden="1"/>
    <cellStyle name="Ergebnis 2 13" xfId="39727" hidden="1"/>
    <cellStyle name="Ergebnis 2 13" xfId="39770" hidden="1"/>
    <cellStyle name="Ergebnis 2 13" xfId="39805" hidden="1"/>
    <cellStyle name="Ergebnis 2 13" xfId="39858" hidden="1"/>
    <cellStyle name="Ergebnis 2 13" xfId="39924" hidden="1"/>
    <cellStyle name="Ergebnis 2 13" xfId="39944" hidden="1"/>
    <cellStyle name="Ergebnis 2 13" xfId="39987" hidden="1"/>
    <cellStyle name="Ergebnis 2 13" xfId="40022" hidden="1"/>
    <cellStyle name="Ergebnis 2 13" xfId="40090" hidden="1"/>
    <cellStyle name="Ergebnis 2 13" xfId="40216" hidden="1"/>
    <cellStyle name="Ergebnis 2 13" xfId="40236" hidden="1"/>
    <cellStyle name="Ergebnis 2 13" xfId="40279" hidden="1"/>
    <cellStyle name="Ergebnis 2 13" xfId="40314" hidden="1"/>
    <cellStyle name="Ergebnis 2 13" xfId="40142" hidden="1"/>
    <cellStyle name="Ergebnis 2 13" xfId="40358" hidden="1"/>
    <cellStyle name="Ergebnis 2 13" xfId="40378" hidden="1"/>
    <cellStyle name="Ergebnis 2 13" xfId="40421" hidden="1"/>
    <cellStyle name="Ergebnis 2 13" xfId="40456" hidden="1"/>
    <cellStyle name="Ergebnis 2 13" xfId="40509" hidden="1"/>
    <cellStyle name="Ergebnis 2 13" xfId="40575" hidden="1"/>
    <cellStyle name="Ergebnis 2 13" xfId="40595" hidden="1"/>
    <cellStyle name="Ergebnis 2 13" xfId="40638" hidden="1"/>
    <cellStyle name="Ergebnis 2 13" xfId="40673" hidden="1"/>
    <cellStyle name="Ergebnis 2 13" xfId="40760" hidden="1"/>
    <cellStyle name="Ergebnis 2 13" xfId="40966" hidden="1"/>
    <cellStyle name="Ergebnis 2 13" xfId="40986" hidden="1"/>
    <cellStyle name="Ergebnis 2 13" xfId="41029" hidden="1"/>
    <cellStyle name="Ergebnis 2 13" xfId="41064" hidden="1"/>
    <cellStyle name="Ergebnis 2 13" xfId="41149" hidden="1"/>
    <cellStyle name="Ergebnis 2 13" xfId="41275" hidden="1"/>
    <cellStyle name="Ergebnis 2 13" xfId="41295" hidden="1"/>
    <cellStyle name="Ergebnis 2 13" xfId="41338" hidden="1"/>
    <cellStyle name="Ergebnis 2 13" xfId="41373" hidden="1"/>
    <cellStyle name="Ergebnis 2 13" xfId="41201" hidden="1"/>
    <cellStyle name="Ergebnis 2 13" xfId="41419" hidden="1"/>
    <cellStyle name="Ergebnis 2 13" xfId="41439" hidden="1"/>
    <cellStyle name="Ergebnis 2 13" xfId="41482" hidden="1"/>
    <cellStyle name="Ergebnis 2 13" xfId="41517" hidden="1"/>
    <cellStyle name="Ergebnis 2 13" xfId="40848" hidden="1"/>
    <cellStyle name="Ergebnis 2 13" xfId="41576" hidden="1"/>
    <cellStyle name="Ergebnis 2 13" xfId="41596" hidden="1"/>
    <cellStyle name="Ergebnis 2 13" xfId="41639" hidden="1"/>
    <cellStyle name="Ergebnis 2 13" xfId="41674" hidden="1"/>
    <cellStyle name="Ergebnis 2 13" xfId="41783" hidden="1"/>
    <cellStyle name="Ergebnis 2 13" xfId="41946" hidden="1"/>
    <cellStyle name="Ergebnis 2 13" xfId="41966" hidden="1"/>
    <cellStyle name="Ergebnis 2 13" xfId="42009" hidden="1"/>
    <cellStyle name="Ergebnis 2 13" xfId="42044" hidden="1"/>
    <cellStyle name="Ergebnis 2 13" xfId="41848" hidden="1"/>
    <cellStyle name="Ergebnis 2 13" xfId="42095" hidden="1"/>
    <cellStyle name="Ergebnis 2 13" xfId="42115" hidden="1"/>
    <cellStyle name="Ergebnis 2 13" xfId="42158" hidden="1"/>
    <cellStyle name="Ergebnis 2 13" xfId="42193" hidden="1"/>
    <cellStyle name="Ergebnis 2 13" xfId="41776" hidden="1"/>
    <cellStyle name="Ergebnis 2 13" xfId="42238" hidden="1"/>
    <cellStyle name="Ergebnis 2 13" xfId="42258" hidden="1"/>
    <cellStyle name="Ergebnis 2 13" xfId="42301" hidden="1"/>
    <cellStyle name="Ergebnis 2 13" xfId="42336" hidden="1"/>
    <cellStyle name="Ergebnis 2 13" xfId="42391" hidden="1"/>
    <cellStyle name="Ergebnis 2 13" xfId="42457" hidden="1"/>
    <cellStyle name="Ergebnis 2 13" xfId="42477" hidden="1"/>
    <cellStyle name="Ergebnis 2 13" xfId="42520" hidden="1"/>
    <cellStyle name="Ergebnis 2 13" xfId="42555" hidden="1"/>
    <cellStyle name="Ergebnis 2 13" xfId="42623" hidden="1"/>
    <cellStyle name="Ergebnis 2 13" xfId="42749" hidden="1"/>
    <cellStyle name="Ergebnis 2 13" xfId="42769" hidden="1"/>
    <cellStyle name="Ergebnis 2 13" xfId="42812" hidden="1"/>
    <cellStyle name="Ergebnis 2 13" xfId="42847" hidden="1"/>
    <cellStyle name="Ergebnis 2 13" xfId="42675" hidden="1"/>
    <cellStyle name="Ergebnis 2 13" xfId="42891" hidden="1"/>
    <cellStyle name="Ergebnis 2 13" xfId="42911" hidden="1"/>
    <cellStyle name="Ergebnis 2 13" xfId="42954" hidden="1"/>
    <cellStyle name="Ergebnis 2 13" xfId="42989" hidden="1"/>
    <cellStyle name="Ergebnis 2 13" xfId="40919" hidden="1"/>
    <cellStyle name="Ergebnis 2 13" xfId="43031" hidden="1"/>
    <cellStyle name="Ergebnis 2 13" xfId="43051" hidden="1"/>
    <cellStyle name="Ergebnis 2 13" xfId="43094" hidden="1"/>
    <cellStyle name="Ergebnis 2 13" xfId="43129" hidden="1"/>
    <cellStyle name="Ergebnis 2 13" xfId="43235" hidden="1"/>
    <cellStyle name="Ergebnis 2 13" xfId="43397" hidden="1"/>
    <cellStyle name="Ergebnis 2 13" xfId="43417" hidden="1"/>
    <cellStyle name="Ergebnis 2 13" xfId="43460" hidden="1"/>
    <cellStyle name="Ergebnis 2 13" xfId="43495" hidden="1"/>
    <cellStyle name="Ergebnis 2 13" xfId="43300" hidden="1"/>
    <cellStyle name="Ergebnis 2 13" xfId="43546" hidden="1"/>
    <cellStyle name="Ergebnis 2 13" xfId="43566" hidden="1"/>
    <cellStyle name="Ergebnis 2 13" xfId="43609" hidden="1"/>
    <cellStyle name="Ergebnis 2 13" xfId="43644" hidden="1"/>
    <cellStyle name="Ergebnis 2 13" xfId="43228" hidden="1"/>
    <cellStyle name="Ergebnis 2 13" xfId="43689" hidden="1"/>
    <cellStyle name="Ergebnis 2 13" xfId="43709" hidden="1"/>
    <cellStyle name="Ergebnis 2 13" xfId="43752" hidden="1"/>
    <cellStyle name="Ergebnis 2 13" xfId="43787" hidden="1"/>
    <cellStyle name="Ergebnis 2 13" xfId="43841" hidden="1"/>
    <cellStyle name="Ergebnis 2 13" xfId="43907" hidden="1"/>
    <cellStyle name="Ergebnis 2 13" xfId="43927" hidden="1"/>
    <cellStyle name="Ergebnis 2 13" xfId="43970" hidden="1"/>
    <cellStyle name="Ergebnis 2 13" xfId="44005" hidden="1"/>
    <cellStyle name="Ergebnis 2 13" xfId="44073" hidden="1"/>
    <cellStyle name="Ergebnis 2 13" xfId="44199" hidden="1"/>
    <cellStyle name="Ergebnis 2 13" xfId="44219" hidden="1"/>
    <cellStyle name="Ergebnis 2 13" xfId="44262" hidden="1"/>
    <cellStyle name="Ergebnis 2 13" xfId="44297" hidden="1"/>
    <cellStyle name="Ergebnis 2 13" xfId="44125" hidden="1"/>
    <cellStyle name="Ergebnis 2 13" xfId="44341" hidden="1"/>
    <cellStyle name="Ergebnis 2 13" xfId="44361" hidden="1"/>
    <cellStyle name="Ergebnis 2 13" xfId="44404" hidden="1"/>
    <cellStyle name="Ergebnis 2 13" xfId="44439" hidden="1"/>
    <cellStyle name="Ergebnis 2 13" xfId="40912" hidden="1"/>
    <cellStyle name="Ergebnis 2 13" xfId="44481" hidden="1"/>
    <cellStyle name="Ergebnis 2 13" xfId="44501" hidden="1"/>
    <cellStyle name="Ergebnis 2 13" xfId="44544" hidden="1"/>
    <cellStyle name="Ergebnis 2 13" xfId="44579" hidden="1"/>
    <cellStyle name="Ergebnis 2 13" xfId="44682" hidden="1"/>
    <cellStyle name="Ergebnis 2 13" xfId="44844" hidden="1"/>
    <cellStyle name="Ergebnis 2 13" xfId="44864" hidden="1"/>
    <cellStyle name="Ergebnis 2 13" xfId="44907" hidden="1"/>
    <cellStyle name="Ergebnis 2 13" xfId="44942" hidden="1"/>
    <cellStyle name="Ergebnis 2 13" xfId="44747" hidden="1"/>
    <cellStyle name="Ergebnis 2 13" xfId="44991" hidden="1"/>
    <cellStyle name="Ergebnis 2 13" xfId="45011" hidden="1"/>
    <cellStyle name="Ergebnis 2 13" xfId="45054" hidden="1"/>
    <cellStyle name="Ergebnis 2 13" xfId="45089" hidden="1"/>
    <cellStyle name="Ergebnis 2 13" xfId="44675" hidden="1"/>
    <cellStyle name="Ergebnis 2 13" xfId="45132" hidden="1"/>
    <cellStyle name="Ergebnis 2 13" xfId="45152" hidden="1"/>
    <cellStyle name="Ergebnis 2 13" xfId="45195" hidden="1"/>
    <cellStyle name="Ergebnis 2 13" xfId="45230" hidden="1"/>
    <cellStyle name="Ergebnis 2 13" xfId="45283" hidden="1"/>
    <cellStyle name="Ergebnis 2 13" xfId="45349" hidden="1"/>
    <cellStyle name="Ergebnis 2 13" xfId="45369" hidden="1"/>
    <cellStyle name="Ergebnis 2 13" xfId="45412" hidden="1"/>
    <cellStyle name="Ergebnis 2 13" xfId="45447" hidden="1"/>
    <cellStyle name="Ergebnis 2 13" xfId="45515" hidden="1"/>
    <cellStyle name="Ergebnis 2 13" xfId="45641" hidden="1"/>
    <cellStyle name="Ergebnis 2 13" xfId="45661" hidden="1"/>
    <cellStyle name="Ergebnis 2 13" xfId="45704" hidden="1"/>
    <cellStyle name="Ergebnis 2 13" xfId="45739" hidden="1"/>
    <cellStyle name="Ergebnis 2 13" xfId="45567" hidden="1"/>
    <cellStyle name="Ergebnis 2 13" xfId="45783" hidden="1"/>
    <cellStyle name="Ergebnis 2 13" xfId="45803" hidden="1"/>
    <cellStyle name="Ergebnis 2 13" xfId="45846" hidden="1"/>
    <cellStyle name="Ergebnis 2 13" xfId="45881" hidden="1"/>
    <cellStyle name="Ergebnis 2 13" xfId="45936" hidden="1"/>
    <cellStyle name="Ergebnis 2 13" xfId="46076" hidden="1"/>
    <cellStyle name="Ergebnis 2 13" xfId="46096" hidden="1"/>
    <cellStyle name="Ergebnis 2 13" xfId="46139" hidden="1"/>
    <cellStyle name="Ergebnis 2 13" xfId="46174" hidden="1"/>
    <cellStyle name="Ergebnis 2 13" xfId="46278" hidden="1"/>
    <cellStyle name="Ergebnis 2 13" xfId="46440" hidden="1"/>
    <cellStyle name="Ergebnis 2 13" xfId="46460" hidden="1"/>
    <cellStyle name="Ergebnis 2 13" xfId="46503" hidden="1"/>
    <cellStyle name="Ergebnis 2 13" xfId="46538" hidden="1"/>
    <cellStyle name="Ergebnis 2 13" xfId="46343" hidden="1"/>
    <cellStyle name="Ergebnis 2 13" xfId="46587" hidden="1"/>
    <cellStyle name="Ergebnis 2 13" xfId="46607" hidden="1"/>
    <cellStyle name="Ergebnis 2 13" xfId="46650" hidden="1"/>
    <cellStyle name="Ergebnis 2 13" xfId="46685" hidden="1"/>
    <cellStyle name="Ergebnis 2 13" xfId="46271" hidden="1"/>
    <cellStyle name="Ergebnis 2 13" xfId="46728" hidden="1"/>
    <cellStyle name="Ergebnis 2 13" xfId="46748" hidden="1"/>
    <cellStyle name="Ergebnis 2 13" xfId="46791" hidden="1"/>
    <cellStyle name="Ergebnis 2 13" xfId="46826" hidden="1"/>
    <cellStyle name="Ergebnis 2 13" xfId="46879" hidden="1"/>
    <cellStyle name="Ergebnis 2 13" xfId="46945" hidden="1"/>
    <cellStyle name="Ergebnis 2 13" xfId="46965" hidden="1"/>
    <cellStyle name="Ergebnis 2 13" xfId="47008" hidden="1"/>
    <cellStyle name="Ergebnis 2 13" xfId="47043" hidden="1"/>
    <cellStyle name="Ergebnis 2 13" xfId="47111" hidden="1"/>
    <cellStyle name="Ergebnis 2 13" xfId="47237" hidden="1"/>
    <cellStyle name="Ergebnis 2 13" xfId="47257" hidden="1"/>
    <cellStyle name="Ergebnis 2 13" xfId="47300" hidden="1"/>
    <cellStyle name="Ergebnis 2 13" xfId="47335" hidden="1"/>
    <cellStyle name="Ergebnis 2 13" xfId="47163" hidden="1"/>
    <cellStyle name="Ergebnis 2 13" xfId="47379" hidden="1"/>
    <cellStyle name="Ergebnis 2 13" xfId="47399" hidden="1"/>
    <cellStyle name="Ergebnis 2 13" xfId="47442" hidden="1"/>
    <cellStyle name="Ergebnis 2 13" xfId="47477" hidden="1"/>
    <cellStyle name="Ergebnis 2 13" xfId="45990" hidden="1"/>
    <cellStyle name="Ergebnis 2 13" xfId="47519" hidden="1"/>
    <cellStyle name="Ergebnis 2 13" xfId="47539" hidden="1"/>
    <cellStyle name="Ergebnis 2 13" xfId="47582" hidden="1"/>
    <cellStyle name="Ergebnis 2 13" xfId="47617" hidden="1"/>
    <cellStyle name="Ergebnis 2 13" xfId="47720" hidden="1"/>
    <cellStyle name="Ergebnis 2 13" xfId="47882" hidden="1"/>
    <cellStyle name="Ergebnis 2 13" xfId="47902" hidden="1"/>
    <cellStyle name="Ergebnis 2 13" xfId="47945" hidden="1"/>
    <cellStyle name="Ergebnis 2 13" xfId="47980" hidden="1"/>
    <cellStyle name="Ergebnis 2 13" xfId="47785" hidden="1"/>
    <cellStyle name="Ergebnis 2 13" xfId="48029" hidden="1"/>
    <cellStyle name="Ergebnis 2 13" xfId="48049" hidden="1"/>
    <cellStyle name="Ergebnis 2 13" xfId="48092" hidden="1"/>
    <cellStyle name="Ergebnis 2 13" xfId="48127" hidden="1"/>
    <cellStyle name="Ergebnis 2 13" xfId="47713" hidden="1"/>
    <cellStyle name="Ergebnis 2 13" xfId="48170" hidden="1"/>
    <cellStyle name="Ergebnis 2 13" xfId="48190" hidden="1"/>
    <cellStyle name="Ergebnis 2 13" xfId="48233" hidden="1"/>
    <cellStyle name="Ergebnis 2 13" xfId="48268" hidden="1"/>
    <cellStyle name="Ergebnis 2 13" xfId="48321" hidden="1"/>
    <cellStyle name="Ergebnis 2 13" xfId="48387" hidden="1"/>
    <cellStyle name="Ergebnis 2 13" xfId="48407" hidden="1"/>
    <cellStyle name="Ergebnis 2 13" xfId="48450" hidden="1"/>
    <cellStyle name="Ergebnis 2 13" xfId="48485" hidden="1"/>
    <cellStyle name="Ergebnis 2 13" xfId="48553" hidden="1"/>
    <cellStyle name="Ergebnis 2 13" xfId="48679" hidden="1"/>
    <cellStyle name="Ergebnis 2 13" xfId="48699" hidden="1"/>
    <cellStyle name="Ergebnis 2 13" xfId="48742" hidden="1"/>
    <cellStyle name="Ergebnis 2 13" xfId="48777" hidden="1"/>
    <cellStyle name="Ergebnis 2 13" xfId="48605" hidden="1"/>
    <cellStyle name="Ergebnis 2 13" xfId="48821" hidden="1"/>
    <cellStyle name="Ergebnis 2 13" xfId="48841" hidden="1"/>
    <cellStyle name="Ergebnis 2 13" xfId="48884" hidden="1"/>
    <cellStyle name="Ergebnis 2 13" xfId="48919" hidden="1"/>
    <cellStyle name="Ergebnis 2 13" xfId="48972" hidden="1"/>
    <cellStyle name="Ergebnis 2 13" xfId="49038" hidden="1"/>
    <cellStyle name="Ergebnis 2 13" xfId="49058" hidden="1"/>
    <cellStyle name="Ergebnis 2 13" xfId="49101" hidden="1"/>
    <cellStyle name="Ergebnis 2 13" xfId="49136" hidden="1"/>
    <cellStyle name="Ergebnis 2 13" xfId="49239" hidden="1"/>
    <cellStyle name="Ergebnis 2 13" xfId="49401" hidden="1"/>
    <cellStyle name="Ergebnis 2 13" xfId="49421" hidden="1"/>
    <cellStyle name="Ergebnis 2 13" xfId="49464" hidden="1"/>
    <cellStyle name="Ergebnis 2 13" xfId="49499" hidden="1"/>
    <cellStyle name="Ergebnis 2 13" xfId="49304" hidden="1"/>
    <cellStyle name="Ergebnis 2 13" xfId="49548" hidden="1"/>
    <cellStyle name="Ergebnis 2 13" xfId="49568" hidden="1"/>
    <cellStyle name="Ergebnis 2 13" xfId="49611" hidden="1"/>
    <cellStyle name="Ergebnis 2 13" xfId="49646" hidden="1"/>
    <cellStyle name="Ergebnis 2 13" xfId="49232" hidden="1"/>
    <cellStyle name="Ergebnis 2 13" xfId="49689" hidden="1"/>
    <cellStyle name="Ergebnis 2 13" xfId="49709" hidden="1"/>
    <cellStyle name="Ergebnis 2 13" xfId="49752" hidden="1"/>
    <cellStyle name="Ergebnis 2 13" xfId="49787" hidden="1"/>
    <cellStyle name="Ergebnis 2 13" xfId="49840" hidden="1"/>
    <cellStyle name="Ergebnis 2 13" xfId="49906" hidden="1"/>
    <cellStyle name="Ergebnis 2 13" xfId="49926" hidden="1"/>
    <cellStyle name="Ergebnis 2 13" xfId="49969" hidden="1"/>
    <cellStyle name="Ergebnis 2 13" xfId="50004" hidden="1"/>
    <cellStyle name="Ergebnis 2 13" xfId="50072" hidden="1"/>
    <cellStyle name="Ergebnis 2 13" xfId="50198" hidden="1"/>
    <cellStyle name="Ergebnis 2 13" xfId="50218" hidden="1"/>
    <cellStyle name="Ergebnis 2 13" xfId="50261" hidden="1"/>
    <cellStyle name="Ergebnis 2 13" xfId="50296" hidden="1"/>
    <cellStyle name="Ergebnis 2 13" xfId="50124" hidden="1"/>
    <cellStyle name="Ergebnis 2 13" xfId="50340" hidden="1"/>
    <cellStyle name="Ergebnis 2 13" xfId="50360" hidden="1"/>
    <cellStyle name="Ergebnis 2 13" xfId="50403" hidden="1"/>
    <cellStyle name="Ergebnis 2 13" xfId="50438" hidden="1"/>
    <cellStyle name="Ergebnis 2 13" xfId="50491" hidden="1"/>
    <cellStyle name="Ergebnis 2 13" xfId="50557" hidden="1"/>
    <cellStyle name="Ergebnis 2 13" xfId="50577" hidden="1"/>
    <cellStyle name="Ergebnis 2 13" xfId="50620" hidden="1"/>
    <cellStyle name="Ergebnis 2 13" xfId="50655" hidden="1"/>
    <cellStyle name="Ergebnis 2 13" xfId="50742" hidden="1"/>
    <cellStyle name="Ergebnis 2 13" xfId="50948" hidden="1"/>
    <cellStyle name="Ergebnis 2 13" xfId="50968" hidden="1"/>
    <cellStyle name="Ergebnis 2 13" xfId="51011" hidden="1"/>
    <cellStyle name="Ergebnis 2 13" xfId="51046" hidden="1"/>
    <cellStyle name="Ergebnis 2 13" xfId="51131" hidden="1"/>
    <cellStyle name="Ergebnis 2 13" xfId="51257" hidden="1"/>
    <cellStyle name="Ergebnis 2 13" xfId="51277" hidden="1"/>
    <cellStyle name="Ergebnis 2 13" xfId="51320" hidden="1"/>
    <cellStyle name="Ergebnis 2 13" xfId="51355" hidden="1"/>
    <cellStyle name="Ergebnis 2 13" xfId="51183" hidden="1"/>
    <cellStyle name="Ergebnis 2 13" xfId="51401" hidden="1"/>
    <cellStyle name="Ergebnis 2 13" xfId="51421" hidden="1"/>
    <cellStyle name="Ergebnis 2 13" xfId="51464" hidden="1"/>
    <cellStyle name="Ergebnis 2 13" xfId="51499" hidden="1"/>
    <cellStyle name="Ergebnis 2 13" xfId="50830" hidden="1"/>
    <cellStyle name="Ergebnis 2 13" xfId="51558" hidden="1"/>
    <cellStyle name="Ergebnis 2 13" xfId="51578" hidden="1"/>
    <cellStyle name="Ergebnis 2 13" xfId="51621" hidden="1"/>
    <cellStyle name="Ergebnis 2 13" xfId="51656" hidden="1"/>
    <cellStyle name="Ergebnis 2 13" xfId="51765" hidden="1"/>
    <cellStyle name="Ergebnis 2 13" xfId="51928" hidden="1"/>
    <cellStyle name="Ergebnis 2 13" xfId="51948" hidden="1"/>
    <cellStyle name="Ergebnis 2 13" xfId="51991" hidden="1"/>
    <cellStyle name="Ergebnis 2 13" xfId="52026" hidden="1"/>
    <cellStyle name="Ergebnis 2 13" xfId="51830" hidden="1"/>
    <cellStyle name="Ergebnis 2 13" xfId="52077" hidden="1"/>
    <cellStyle name="Ergebnis 2 13" xfId="52097" hidden="1"/>
    <cellStyle name="Ergebnis 2 13" xfId="52140" hidden="1"/>
    <cellStyle name="Ergebnis 2 13" xfId="52175" hidden="1"/>
    <cellStyle name="Ergebnis 2 13" xfId="51758" hidden="1"/>
    <cellStyle name="Ergebnis 2 13" xfId="52220" hidden="1"/>
    <cellStyle name="Ergebnis 2 13" xfId="52240" hidden="1"/>
    <cellStyle name="Ergebnis 2 13" xfId="52283" hidden="1"/>
    <cellStyle name="Ergebnis 2 13" xfId="52318" hidden="1"/>
    <cellStyle name="Ergebnis 2 13" xfId="52373" hidden="1"/>
    <cellStyle name="Ergebnis 2 13" xfId="52439" hidden="1"/>
    <cellStyle name="Ergebnis 2 13" xfId="52459" hidden="1"/>
    <cellStyle name="Ergebnis 2 13" xfId="52502" hidden="1"/>
    <cellStyle name="Ergebnis 2 13" xfId="52537" hidden="1"/>
    <cellStyle name="Ergebnis 2 13" xfId="52605" hidden="1"/>
    <cellStyle name="Ergebnis 2 13" xfId="52731" hidden="1"/>
    <cellStyle name="Ergebnis 2 13" xfId="52751" hidden="1"/>
    <cellStyle name="Ergebnis 2 13" xfId="52794" hidden="1"/>
    <cellStyle name="Ergebnis 2 13" xfId="52829" hidden="1"/>
    <cellStyle name="Ergebnis 2 13" xfId="52657" hidden="1"/>
    <cellStyle name="Ergebnis 2 13" xfId="52873" hidden="1"/>
    <cellStyle name="Ergebnis 2 13" xfId="52893" hidden="1"/>
    <cellStyle name="Ergebnis 2 13" xfId="52936" hidden="1"/>
    <cellStyle name="Ergebnis 2 13" xfId="52971" hidden="1"/>
    <cellStyle name="Ergebnis 2 13" xfId="50901" hidden="1"/>
    <cellStyle name="Ergebnis 2 13" xfId="53013" hidden="1"/>
    <cellStyle name="Ergebnis 2 13" xfId="53033" hidden="1"/>
    <cellStyle name="Ergebnis 2 13" xfId="53076" hidden="1"/>
    <cellStyle name="Ergebnis 2 13" xfId="53111" hidden="1"/>
    <cellStyle name="Ergebnis 2 13" xfId="53217" hidden="1"/>
    <cellStyle name="Ergebnis 2 13" xfId="53379" hidden="1"/>
    <cellStyle name="Ergebnis 2 13" xfId="53399" hidden="1"/>
    <cellStyle name="Ergebnis 2 13" xfId="53442" hidden="1"/>
    <cellStyle name="Ergebnis 2 13" xfId="53477" hidden="1"/>
    <cellStyle name="Ergebnis 2 13" xfId="53282" hidden="1"/>
    <cellStyle name="Ergebnis 2 13" xfId="53528" hidden="1"/>
    <cellStyle name="Ergebnis 2 13" xfId="53548" hidden="1"/>
    <cellStyle name="Ergebnis 2 13" xfId="53591" hidden="1"/>
    <cellStyle name="Ergebnis 2 13" xfId="53626" hidden="1"/>
    <cellStyle name="Ergebnis 2 13" xfId="53210" hidden="1"/>
    <cellStyle name="Ergebnis 2 13" xfId="53671" hidden="1"/>
    <cellStyle name="Ergebnis 2 13" xfId="53691" hidden="1"/>
    <cellStyle name="Ergebnis 2 13" xfId="53734" hidden="1"/>
    <cellStyle name="Ergebnis 2 13" xfId="53769" hidden="1"/>
    <cellStyle name="Ergebnis 2 13" xfId="53823" hidden="1"/>
    <cellStyle name="Ergebnis 2 13" xfId="53889" hidden="1"/>
    <cellStyle name="Ergebnis 2 13" xfId="53909" hidden="1"/>
    <cellStyle name="Ergebnis 2 13" xfId="53952" hidden="1"/>
    <cellStyle name="Ergebnis 2 13" xfId="53987" hidden="1"/>
    <cellStyle name="Ergebnis 2 13" xfId="54055" hidden="1"/>
    <cellStyle name="Ergebnis 2 13" xfId="54181" hidden="1"/>
    <cellStyle name="Ergebnis 2 13" xfId="54201" hidden="1"/>
    <cellStyle name="Ergebnis 2 13" xfId="54244" hidden="1"/>
    <cellStyle name="Ergebnis 2 13" xfId="54279" hidden="1"/>
    <cellStyle name="Ergebnis 2 13" xfId="54107" hidden="1"/>
    <cellStyle name="Ergebnis 2 13" xfId="54323" hidden="1"/>
    <cellStyle name="Ergebnis 2 13" xfId="54343" hidden="1"/>
    <cellStyle name="Ergebnis 2 13" xfId="54386" hidden="1"/>
    <cellStyle name="Ergebnis 2 13" xfId="54421" hidden="1"/>
    <cellStyle name="Ergebnis 2 13" xfId="50894" hidden="1"/>
    <cellStyle name="Ergebnis 2 13" xfId="54463" hidden="1"/>
    <cellStyle name="Ergebnis 2 13" xfId="54483" hidden="1"/>
    <cellStyle name="Ergebnis 2 13" xfId="54526" hidden="1"/>
    <cellStyle name="Ergebnis 2 13" xfId="54561" hidden="1"/>
    <cellStyle name="Ergebnis 2 13" xfId="54664" hidden="1"/>
    <cellStyle name="Ergebnis 2 13" xfId="54826" hidden="1"/>
    <cellStyle name="Ergebnis 2 13" xfId="54846" hidden="1"/>
    <cellStyle name="Ergebnis 2 13" xfId="54889" hidden="1"/>
    <cellStyle name="Ergebnis 2 13" xfId="54924" hidden="1"/>
    <cellStyle name="Ergebnis 2 13" xfId="54729" hidden="1"/>
    <cellStyle name="Ergebnis 2 13" xfId="54973" hidden="1"/>
    <cellStyle name="Ergebnis 2 13" xfId="54993" hidden="1"/>
    <cellStyle name="Ergebnis 2 13" xfId="55036" hidden="1"/>
    <cellStyle name="Ergebnis 2 13" xfId="55071" hidden="1"/>
    <cellStyle name="Ergebnis 2 13" xfId="54657" hidden="1"/>
    <cellStyle name="Ergebnis 2 13" xfId="55114" hidden="1"/>
    <cellStyle name="Ergebnis 2 13" xfId="55134" hidden="1"/>
    <cellStyle name="Ergebnis 2 13" xfId="55177" hidden="1"/>
    <cellStyle name="Ergebnis 2 13" xfId="55212" hidden="1"/>
    <cellStyle name="Ergebnis 2 13" xfId="55265" hidden="1"/>
    <cellStyle name="Ergebnis 2 13" xfId="55331" hidden="1"/>
    <cellStyle name="Ergebnis 2 13" xfId="55351" hidden="1"/>
    <cellStyle name="Ergebnis 2 13" xfId="55394" hidden="1"/>
    <cellStyle name="Ergebnis 2 13" xfId="55429" hidden="1"/>
    <cellStyle name="Ergebnis 2 13" xfId="55497" hidden="1"/>
    <cellStyle name="Ergebnis 2 13" xfId="55623" hidden="1"/>
    <cellStyle name="Ergebnis 2 13" xfId="55643" hidden="1"/>
    <cellStyle name="Ergebnis 2 13" xfId="55686" hidden="1"/>
    <cellStyle name="Ergebnis 2 13" xfId="55721" hidden="1"/>
    <cellStyle name="Ergebnis 2 13" xfId="55549" hidden="1"/>
    <cellStyle name="Ergebnis 2 13" xfId="55765" hidden="1"/>
    <cellStyle name="Ergebnis 2 13" xfId="55785" hidden="1"/>
    <cellStyle name="Ergebnis 2 13" xfId="55828" hidden="1"/>
    <cellStyle name="Ergebnis 2 13" xfId="55863" hidden="1"/>
    <cellStyle name="Ergebnis 2 13" xfId="55918" hidden="1"/>
    <cellStyle name="Ergebnis 2 13" xfId="56058" hidden="1"/>
    <cellStyle name="Ergebnis 2 13" xfId="56078" hidden="1"/>
    <cellStyle name="Ergebnis 2 13" xfId="56121" hidden="1"/>
    <cellStyle name="Ergebnis 2 13" xfId="56156" hidden="1"/>
    <cellStyle name="Ergebnis 2 13" xfId="56260" hidden="1"/>
    <cellStyle name="Ergebnis 2 13" xfId="56422" hidden="1"/>
    <cellStyle name="Ergebnis 2 13" xfId="56442" hidden="1"/>
    <cellStyle name="Ergebnis 2 13" xfId="56485" hidden="1"/>
    <cellStyle name="Ergebnis 2 13" xfId="56520" hidden="1"/>
    <cellStyle name="Ergebnis 2 13" xfId="56325" hidden="1"/>
    <cellStyle name="Ergebnis 2 13" xfId="56569" hidden="1"/>
    <cellStyle name="Ergebnis 2 13" xfId="56589" hidden="1"/>
    <cellStyle name="Ergebnis 2 13" xfId="56632" hidden="1"/>
    <cellStyle name="Ergebnis 2 13" xfId="56667" hidden="1"/>
    <cellStyle name="Ergebnis 2 13" xfId="56253" hidden="1"/>
    <cellStyle name="Ergebnis 2 13" xfId="56710" hidden="1"/>
    <cellStyle name="Ergebnis 2 13" xfId="56730" hidden="1"/>
    <cellStyle name="Ergebnis 2 13" xfId="56773" hidden="1"/>
    <cellStyle name="Ergebnis 2 13" xfId="56808" hidden="1"/>
    <cellStyle name="Ergebnis 2 13" xfId="56861" hidden="1"/>
    <cellStyle name="Ergebnis 2 13" xfId="56927" hidden="1"/>
    <cellStyle name="Ergebnis 2 13" xfId="56947" hidden="1"/>
    <cellStyle name="Ergebnis 2 13" xfId="56990" hidden="1"/>
    <cellStyle name="Ergebnis 2 13" xfId="57025" hidden="1"/>
    <cellStyle name="Ergebnis 2 13" xfId="57093" hidden="1"/>
    <cellStyle name="Ergebnis 2 13" xfId="57219" hidden="1"/>
    <cellStyle name="Ergebnis 2 13" xfId="57239" hidden="1"/>
    <cellStyle name="Ergebnis 2 13" xfId="57282" hidden="1"/>
    <cellStyle name="Ergebnis 2 13" xfId="57317" hidden="1"/>
    <cellStyle name="Ergebnis 2 13" xfId="57145" hidden="1"/>
    <cellStyle name="Ergebnis 2 13" xfId="57361" hidden="1"/>
    <cellStyle name="Ergebnis 2 13" xfId="57381" hidden="1"/>
    <cellStyle name="Ergebnis 2 13" xfId="57424" hidden="1"/>
    <cellStyle name="Ergebnis 2 13" xfId="57459" hidden="1"/>
    <cellStyle name="Ergebnis 2 13" xfId="55972" hidden="1"/>
    <cellStyle name="Ergebnis 2 13" xfId="57501" hidden="1"/>
    <cellStyle name="Ergebnis 2 13" xfId="57521" hidden="1"/>
    <cellStyle name="Ergebnis 2 13" xfId="57564" hidden="1"/>
    <cellStyle name="Ergebnis 2 13" xfId="57599" hidden="1"/>
    <cellStyle name="Ergebnis 2 13" xfId="57702" hidden="1"/>
    <cellStyle name="Ergebnis 2 13" xfId="57864" hidden="1"/>
    <cellStyle name="Ergebnis 2 13" xfId="57884" hidden="1"/>
    <cellStyle name="Ergebnis 2 13" xfId="57927" hidden="1"/>
    <cellStyle name="Ergebnis 2 13" xfId="57962" hidden="1"/>
    <cellStyle name="Ergebnis 2 13" xfId="57767" hidden="1"/>
    <cellStyle name="Ergebnis 2 13" xfId="58011" hidden="1"/>
    <cellStyle name="Ergebnis 2 13" xfId="58031" hidden="1"/>
    <cellStyle name="Ergebnis 2 13" xfId="58074" hidden="1"/>
    <cellStyle name="Ergebnis 2 13" xfId="58109" hidden="1"/>
    <cellStyle name="Ergebnis 2 13" xfId="57695" hidden="1"/>
    <cellStyle name="Ergebnis 2 13" xfId="58152" hidden="1"/>
    <cellStyle name="Ergebnis 2 13" xfId="58172" hidden="1"/>
    <cellStyle name="Ergebnis 2 13" xfId="58215" hidden="1"/>
    <cellStyle name="Ergebnis 2 13" xfId="58250" hidden="1"/>
    <cellStyle name="Ergebnis 2 13" xfId="58303" hidden="1"/>
    <cellStyle name="Ergebnis 2 13" xfId="58369" hidden="1"/>
    <cellStyle name="Ergebnis 2 13" xfId="58389" hidden="1"/>
    <cellStyle name="Ergebnis 2 13" xfId="58432" hidden="1"/>
    <cellStyle name="Ergebnis 2 13" xfId="58467" hidden="1"/>
    <cellStyle name="Ergebnis 2 13" xfId="58535" hidden="1"/>
    <cellStyle name="Ergebnis 2 13" xfId="58661" hidden="1"/>
    <cellStyle name="Ergebnis 2 13" xfId="58681" hidden="1"/>
    <cellStyle name="Ergebnis 2 13" xfId="58724" hidden="1"/>
    <cellStyle name="Ergebnis 2 13" xfId="58759" hidden="1"/>
    <cellStyle name="Ergebnis 2 13" xfId="58587" hidden="1"/>
    <cellStyle name="Ergebnis 2 13" xfId="58803" hidden="1"/>
    <cellStyle name="Ergebnis 2 13" xfId="58823" hidden="1"/>
    <cellStyle name="Ergebnis 2 13" xfId="58866" hidden="1"/>
    <cellStyle name="Ergebnis 2 13" xfId="58901" hidden="1"/>
    <cellStyle name="Ergebnis 2 14" xfId="201" hidden="1"/>
    <cellStyle name="Ergebnis 2 14" xfId="550" hidden="1"/>
    <cellStyle name="Ergebnis 2 14" xfId="568" hidden="1"/>
    <cellStyle name="Ergebnis 2 14" xfId="613" hidden="1"/>
    <cellStyle name="Ergebnis 2 14" xfId="648" hidden="1"/>
    <cellStyle name="Ergebnis 2 14" xfId="796" hidden="1"/>
    <cellStyle name="Ergebnis 2 14" xfId="958" hidden="1"/>
    <cellStyle name="Ergebnis 2 14" xfId="976" hidden="1"/>
    <cellStyle name="Ergebnis 2 14" xfId="1021" hidden="1"/>
    <cellStyle name="Ergebnis 2 14" xfId="1056" hidden="1"/>
    <cellStyle name="Ergebnis 2 14" xfId="859" hidden="1"/>
    <cellStyle name="Ergebnis 2 14" xfId="1105" hidden="1"/>
    <cellStyle name="Ergebnis 2 14" xfId="1123" hidden="1"/>
    <cellStyle name="Ergebnis 2 14" xfId="1168" hidden="1"/>
    <cellStyle name="Ergebnis 2 14" xfId="1203" hidden="1"/>
    <cellStyle name="Ergebnis 2 14" xfId="734" hidden="1"/>
    <cellStyle name="Ergebnis 2 14" xfId="1246" hidden="1"/>
    <cellStyle name="Ergebnis 2 14" xfId="1264" hidden="1"/>
    <cellStyle name="Ergebnis 2 14" xfId="1309" hidden="1"/>
    <cellStyle name="Ergebnis 2 14" xfId="1344" hidden="1"/>
    <cellStyle name="Ergebnis 2 14" xfId="1397" hidden="1"/>
    <cellStyle name="Ergebnis 2 14" xfId="1463" hidden="1"/>
    <cellStyle name="Ergebnis 2 14" xfId="1481" hidden="1"/>
    <cellStyle name="Ergebnis 2 14" xfId="1526" hidden="1"/>
    <cellStyle name="Ergebnis 2 14" xfId="1561" hidden="1"/>
    <cellStyle name="Ergebnis 2 14" xfId="1629" hidden="1"/>
    <cellStyle name="Ergebnis 2 14" xfId="1755" hidden="1"/>
    <cellStyle name="Ergebnis 2 14" xfId="1773" hidden="1"/>
    <cellStyle name="Ergebnis 2 14" xfId="1818" hidden="1"/>
    <cellStyle name="Ergebnis 2 14" xfId="1853" hidden="1"/>
    <cellStyle name="Ergebnis 2 14" xfId="1679" hidden="1"/>
    <cellStyle name="Ergebnis 2 14" xfId="1897" hidden="1"/>
    <cellStyle name="Ergebnis 2 14" xfId="1915" hidden="1"/>
    <cellStyle name="Ergebnis 2 14" xfId="1960" hidden="1"/>
    <cellStyle name="Ergebnis 2 14" xfId="1995" hidden="1"/>
    <cellStyle name="Ergebnis 2 14" xfId="2124" hidden="1"/>
    <cellStyle name="Ergebnis 2 14" xfId="2428" hidden="1"/>
    <cellStyle name="Ergebnis 2 14" xfId="2446" hidden="1"/>
    <cellStyle name="Ergebnis 2 14" xfId="2491" hidden="1"/>
    <cellStyle name="Ergebnis 2 14" xfId="2526" hidden="1"/>
    <cellStyle name="Ergebnis 2 14" xfId="2666" hidden="1"/>
    <cellStyle name="Ergebnis 2 14" xfId="2828" hidden="1"/>
    <cellStyle name="Ergebnis 2 14" xfId="2846" hidden="1"/>
    <cellStyle name="Ergebnis 2 14" xfId="2891" hidden="1"/>
    <cellStyle name="Ergebnis 2 14" xfId="2926" hidden="1"/>
    <cellStyle name="Ergebnis 2 14" xfId="2729" hidden="1"/>
    <cellStyle name="Ergebnis 2 14" xfId="2975" hidden="1"/>
    <cellStyle name="Ergebnis 2 14" xfId="2993" hidden="1"/>
    <cellStyle name="Ergebnis 2 14" xfId="3038" hidden="1"/>
    <cellStyle name="Ergebnis 2 14" xfId="3073" hidden="1"/>
    <cellStyle name="Ergebnis 2 14" xfId="2604" hidden="1"/>
    <cellStyle name="Ergebnis 2 14" xfId="3116" hidden="1"/>
    <cellStyle name="Ergebnis 2 14" xfId="3134" hidden="1"/>
    <cellStyle name="Ergebnis 2 14" xfId="3179" hidden="1"/>
    <cellStyle name="Ergebnis 2 14" xfId="3214" hidden="1"/>
    <cellStyle name="Ergebnis 2 14" xfId="3267" hidden="1"/>
    <cellStyle name="Ergebnis 2 14" xfId="3333" hidden="1"/>
    <cellStyle name="Ergebnis 2 14" xfId="3351" hidden="1"/>
    <cellStyle name="Ergebnis 2 14" xfId="3396" hidden="1"/>
    <cellStyle name="Ergebnis 2 14" xfId="3431" hidden="1"/>
    <cellStyle name="Ergebnis 2 14" xfId="3499" hidden="1"/>
    <cellStyle name="Ergebnis 2 14" xfId="3625" hidden="1"/>
    <cellStyle name="Ergebnis 2 14" xfId="3643" hidden="1"/>
    <cellStyle name="Ergebnis 2 14" xfId="3688" hidden="1"/>
    <cellStyle name="Ergebnis 2 14" xfId="3723" hidden="1"/>
    <cellStyle name="Ergebnis 2 14" xfId="3549" hidden="1"/>
    <cellStyle name="Ergebnis 2 14" xfId="3767" hidden="1"/>
    <cellStyle name="Ergebnis 2 14" xfId="3785" hidden="1"/>
    <cellStyle name="Ergebnis 2 14" xfId="3830" hidden="1"/>
    <cellStyle name="Ergebnis 2 14" xfId="3865" hidden="1"/>
    <cellStyle name="Ergebnis 2 14" xfId="2203" hidden="1"/>
    <cellStyle name="Ergebnis 2 14" xfId="3934" hidden="1"/>
    <cellStyle name="Ergebnis 2 14" xfId="3952" hidden="1"/>
    <cellStyle name="Ergebnis 2 14" xfId="3997" hidden="1"/>
    <cellStyle name="Ergebnis 2 14" xfId="4032" hidden="1"/>
    <cellStyle name="Ergebnis 2 14" xfId="4172" hidden="1"/>
    <cellStyle name="Ergebnis 2 14" xfId="4334" hidden="1"/>
    <cellStyle name="Ergebnis 2 14" xfId="4352" hidden="1"/>
    <cellStyle name="Ergebnis 2 14" xfId="4397" hidden="1"/>
    <cellStyle name="Ergebnis 2 14" xfId="4432" hidden="1"/>
    <cellStyle name="Ergebnis 2 14" xfId="4235" hidden="1"/>
    <cellStyle name="Ergebnis 2 14" xfId="4481" hidden="1"/>
    <cellStyle name="Ergebnis 2 14" xfId="4499" hidden="1"/>
    <cellStyle name="Ergebnis 2 14" xfId="4544" hidden="1"/>
    <cellStyle name="Ergebnis 2 14" xfId="4579" hidden="1"/>
    <cellStyle name="Ergebnis 2 14" xfId="4110" hidden="1"/>
    <cellStyle name="Ergebnis 2 14" xfId="4622" hidden="1"/>
    <cellStyle name="Ergebnis 2 14" xfId="4640" hidden="1"/>
    <cellStyle name="Ergebnis 2 14" xfId="4685" hidden="1"/>
    <cellStyle name="Ergebnis 2 14" xfId="4720" hidden="1"/>
    <cellStyle name="Ergebnis 2 14" xfId="4773" hidden="1"/>
    <cellStyle name="Ergebnis 2 14" xfId="4839" hidden="1"/>
    <cellStyle name="Ergebnis 2 14" xfId="4857" hidden="1"/>
    <cellStyle name="Ergebnis 2 14" xfId="4902" hidden="1"/>
    <cellStyle name="Ergebnis 2 14" xfId="4937" hidden="1"/>
    <cellStyle name="Ergebnis 2 14" xfId="5005" hidden="1"/>
    <cellStyle name="Ergebnis 2 14" xfId="5131" hidden="1"/>
    <cellStyle name="Ergebnis 2 14" xfId="5149" hidden="1"/>
    <cellStyle name="Ergebnis 2 14" xfId="5194" hidden="1"/>
    <cellStyle name="Ergebnis 2 14" xfId="5229" hidden="1"/>
    <cellStyle name="Ergebnis 2 14" xfId="5055" hidden="1"/>
    <cellStyle name="Ergebnis 2 14" xfId="5273" hidden="1"/>
    <cellStyle name="Ergebnis 2 14" xfId="5291" hidden="1"/>
    <cellStyle name="Ergebnis 2 14" xfId="5336" hidden="1"/>
    <cellStyle name="Ergebnis 2 14" xfId="5371" hidden="1"/>
    <cellStyle name="Ergebnis 2 14" xfId="2119" hidden="1"/>
    <cellStyle name="Ergebnis 2 14" xfId="5439" hidden="1"/>
    <cellStyle name="Ergebnis 2 14" xfId="5457" hidden="1"/>
    <cellStyle name="Ergebnis 2 14" xfId="5502" hidden="1"/>
    <cellStyle name="Ergebnis 2 14" xfId="5537" hidden="1"/>
    <cellStyle name="Ergebnis 2 14" xfId="5676" hidden="1"/>
    <cellStyle name="Ergebnis 2 14" xfId="5838" hidden="1"/>
    <cellStyle name="Ergebnis 2 14" xfId="5856" hidden="1"/>
    <cellStyle name="Ergebnis 2 14" xfId="5901" hidden="1"/>
    <cellStyle name="Ergebnis 2 14" xfId="5936" hidden="1"/>
    <cellStyle name="Ergebnis 2 14" xfId="5739" hidden="1"/>
    <cellStyle name="Ergebnis 2 14" xfId="5985" hidden="1"/>
    <cellStyle name="Ergebnis 2 14" xfId="6003" hidden="1"/>
    <cellStyle name="Ergebnis 2 14" xfId="6048" hidden="1"/>
    <cellStyle name="Ergebnis 2 14" xfId="6083" hidden="1"/>
    <cellStyle name="Ergebnis 2 14" xfId="5614" hidden="1"/>
    <cellStyle name="Ergebnis 2 14" xfId="6126" hidden="1"/>
    <cellStyle name="Ergebnis 2 14" xfId="6144" hidden="1"/>
    <cellStyle name="Ergebnis 2 14" xfId="6189" hidden="1"/>
    <cellStyle name="Ergebnis 2 14" xfId="6224" hidden="1"/>
    <cellStyle name="Ergebnis 2 14" xfId="6277" hidden="1"/>
    <cellStyle name="Ergebnis 2 14" xfId="6343" hidden="1"/>
    <cellStyle name="Ergebnis 2 14" xfId="6361" hidden="1"/>
    <cellStyle name="Ergebnis 2 14" xfId="6406" hidden="1"/>
    <cellStyle name="Ergebnis 2 14" xfId="6441" hidden="1"/>
    <cellStyle name="Ergebnis 2 14" xfId="6509" hidden="1"/>
    <cellStyle name="Ergebnis 2 14" xfId="6635" hidden="1"/>
    <cellStyle name="Ergebnis 2 14" xfId="6653" hidden="1"/>
    <cellStyle name="Ergebnis 2 14" xfId="6698" hidden="1"/>
    <cellStyle name="Ergebnis 2 14" xfId="6733" hidden="1"/>
    <cellStyle name="Ergebnis 2 14" xfId="6559" hidden="1"/>
    <cellStyle name="Ergebnis 2 14" xfId="6777" hidden="1"/>
    <cellStyle name="Ergebnis 2 14" xfId="6795" hidden="1"/>
    <cellStyle name="Ergebnis 2 14" xfId="6840" hidden="1"/>
    <cellStyle name="Ergebnis 2 14" xfId="6875" hidden="1"/>
    <cellStyle name="Ergebnis 2 14" xfId="2208" hidden="1"/>
    <cellStyle name="Ergebnis 2 14" xfId="6941" hidden="1"/>
    <cellStyle name="Ergebnis 2 14" xfId="6959" hidden="1"/>
    <cellStyle name="Ergebnis 2 14" xfId="7004" hidden="1"/>
    <cellStyle name="Ergebnis 2 14" xfId="7039" hidden="1"/>
    <cellStyle name="Ergebnis 2 14" xfId="7174" hidden="1"/>
    <cellStyle name="Ergebnis 2 14" xfId="7336" hidden="1"/>
    <cellStyle name="Ergebnis 2 14" xfId="7354" hidden="1"/>
    <cellStyle name="Ergebnis 2 14" xfId="7399" hidden="1"/>
    <cellStyle name="Ergebnis 2 14" xfId="7434" hidden="1"/>
    <cellStyle name="Ergebnis 2 14" xfId="7237" hidden="1"/>
    <cellStyle name="Ergebnis 2 14" xfId="7483" hidden="1"/>
    <cellStyle name="Ergebnis 2 14" xfId="7501" hidden="1"/>
    <cellStyle name="Ergebnis 2 14" xfId="7546" hidden="1"/>
    <cellStyle name="Ergebnis 2 14" xfId="7581" hidden="1"/>
    <cellStyle name="Ergebnis 2 14" xfId="7112" hidden="1"/>
    <cellStyle name="Ergebnis 2 14" xfId="7624" hidden="1"/>
    <cellStyle name="Ergebnis 2 14" xfId="7642" hidden="1"/>
    <cellStyle name="Ergebnis 2 14" xfId="7687" hidden="1"/>
    <cellStyle name="Ergebnis 2 14" xfId="7722" hidden="1"/>
    <cellStyle name="Ergebnis 2 14" xfId="7775" hidden="1"/>
    <cellStyle name="Ergebnis 2 14" xfId="7841" hidden="1"/>
    <cellStyle name="Ergebnis 2 14" xfId="7859" hidden="1"/>
    <cellStyle name="Ergebnis 2 14" xfId="7904" hidden="1"/>
    <cellStyle name="Ergebnis 2 14" xfId="7939" hidden="1"/>
    <cellStyle name="Ergebnis 2 14" xfId="8007" hidden="1"/>
    <cellStyle name="Ergebnis 2 14" xfId="8133" hidden="1"/>
    <cellStyle name="Ergebnis 2 14" xfId="8151" hidden="1"/>
    <cellStyle name="Ergebnis 2 14" xfId="8196" hidden="1"/>
    <cellStyle name="Ergebnis 2 14" xfId="8231" hidden="1"/>
    <cellStyle name="Ergebnis 2 14" xfId="8057" hidden="1"/>
    <cellStyle name="Ergebnis 2 14" xfId="8275" hidden="1"/>
    <cellStyle name="Ergebnis 2 14" xfId="8293" hidden="1"/>
    <cellStyle name="Ergebnis 2 14" xfId="8338" hidden="1"/>
    <cellStyle name="Ergebnis 2 14" xfId="8373" hidden="1"/>
    <cellStyle name="Ergebnis 2 14" xfId="2114" hidden="1"/>
    <cellStyle name="Ergebnis 2 14" xfId="8436" hidden="1"/>
    <cellStyle name="Ergebnis 2 14" xfId="8454" hidden="1"/>
    <cellStyle name="Ergebnis 2 14" xfId="8499" hidden="1"/>
    <cellStyle name="Ergebnis 2 14" xfId="8534" hidden="1"/>
    <cellStyle name="Ergebnis 2 14" xfId="8667" hidden="1"/>
    <cellStyle name="Ergebnis 2 14" xfId="8829" hidden="1"/>
    <cellStyle name="Ergebnis 2 14" xfId="8847" hidden="1"/>
    <cellStyle name="Ergebnis 2 14" xfId="8892" hidden="1"/>
    <cellStyle name="Ergebnis 2 14" xfId="8927" hidden="1"/>
    <cellStyle name="Ergebnis 2 14" xfId="8730" hidden="1"/>
    <cellStyle name="Ergebnis 2 14" xfId="8976" hidden="1"/>
    <cellStyle name="Ergebnis 2 14" xfId="8994" hidden="1"/>
    <cellStyle name="Ergebnis 2 14" xfId="9039" hidden="1"/>
    <cellStyle name="Ergebnis 2 14" xfId="9074" hidden="1"/>
    <cellStyle name="Ergebnis 2 14" xfId="8605" hidden="1"/>
    <cellStyle name="Ergebnis 2 14" xfId="9117" hidden="1"/>
    <cellStyle name="Ergebnis 2 14" xfId="9135" hidden="1"/>
    <cellStyle name="Ergebnis 2 14" xfId="9180" hidden="1"/>
    <cellStyle name="Ergebnis 2 14" xfId="9215" hidden="1"/>
    <cellStyle name="Ergebnis 2 14" xfId="9268" hidden="1"/>
    <cellStyle name="Ergebnis 2 14" xfId="9334" hidden="1"/>
    <cellStyle name="Ergebnis 2 14" xfId="9352" hidden="1"/>
    <cellStyle name="Ergebnis 2 14" xfId="9397" hidden="1"/>
    <cellStyle name="Ergebnis 2 14" xfId="9432" hidden="1"/>
    <cellStyle name="Ergebnis 2 14" xfId="9500" hidden="1"/>
    <cellStyle name="Ergebnis 2 14" xfId="9626" hidden="1"/>
    <cellStyle name="Ergebnis 2 14" xfId="9644" hidden="1"/>
    <cellStyle name="Ergebnis 2 14" xfId="9689" hidden="1"/>
    <cellStyle name="Ergebnis 2 14" xfId="9724" hidden="1"/>
    <cellStyle name="Ergebnis 2 14" xfId="9550" hidden="1"/>
    <cellStyle name="Ergebnis 2 14" xfId="9768" hidden="1"/>
    <cellStyle name="Ergebnis 2 14" xfId="9786" hidden="1"/>
    <cellStyle name="Ergebnis 2 14" xfId="9831" hidden="1"/>
    <cellStyle name="Ergebnis 2 14" xfId="9866" hidden="1"/>
    <cellStyle name="Ergebnis 2 14" xfId="2213" hidden="1"/>
    <cellStyle name="Ergebnis 2 14" xfId="9927" hidden="1"/>
    <cellStyle name="Ergebnis 2 14" xfId="9945" hidden="1"/>
    <cellStyle name="Ergebnis 2 14" xfId="9990" hidden="1"/>
    <cellStyle name="Ergebnis 2 14" xfId="10025" hidden="1"/>
    <cellStyle name="Ergebnis 2 14" xfId="10153" hidden="1"/>
    <cellStyle name="Ergebnis 2 14" xfId="10315" hidden="1"/>
    <cellStyle name="Ergebnis 2 14" xfId="10333" hidden="1"/>
    <cellStyle name="Ergebnis 2 14" xfId="10378" hidden="1"/>
    <cellStyle name="Ergebnis 2 14" xfId="10413" hidden="1"/>
    <cellStyle name="Ergebnis 2 14" xfId="10216" hidden="1"/>
    <cellStyle name="Ergebnis 2 14" xfId="10462" hidden="1"/>
    <cellStyle name="Ergebnis 2 14" xfId="10480" hidden="1"/>
    <cellStyle name="Ergebnis 2 14" xfId="10525" hidden="1"/>
    <cellStyle name="Ergebnis 2 14" xfId="10560" hidden="1"/>
    <cellStyle name="Ergebnis 2 14" xfId="10091" hidden="1"/>
    <cellStyle name="Ergebnis 2 14" xfId="10603" hidden="1"/>
    <cellStyle name="Ergebnis 2 14" xfId="10621" hidden="1"/>
    <cellStyle name="Ergebnis 2 14" xfId="10666" hidden="1"/>
    <cellStyle name="Ergebnis 2 14" xfId="10701" hidden="1"/>
    <cellStyle name="Ergebnis 2 14" xfId="10754" hidden="1"/>
    <cellStyle name="Ergebnis 2 14" xfId="10820" hidden="1"/>
    <cellStyle name="Ergebnis 2 14" xfId="10838" hidden="1"/>
    <cellStyle name="Ergebnis 2 14" xfId="10883" hidden="1"/>
    <cellStyle name="Ergebnis 2 14" xfId="10918" hidden="1"/>
    <cellStyle name="Ergebnis 2 14" xfId="10986" hidden="1"/>
    <cellStyle name="Ergebnis 2 14" xfId="11112" hidden="1"/>
    <cellStyle name="Ergebnis 2 14" xfId="11130" hidden="1"/>
    <cellStyle name="Ergebnis 2 14" xfId="11175" hidden="1"/>
    <cellStyle name="Ergebnis 2 14" xfId="11210" hidden="1"/>
    <cellStyle name="Ergebnis 2 14" xfId="11036" hidden="1"/>
    <cellStyle name="Ergebnis 2 14" xfId="11254" hidden="1"/>
    <cellStyle name="Ergebnis 2 14" xfId="11272" hidden="1"/>
    <cellStyle name="Ergebnis 2 14" xfId="11317" hidden="1"/>
    <cellStyle name="Ergebnis 2 14" xfId="11352" hidden="1"/>
    <cellStyle name="Ergebnis 2 14" xfId="2108" hidden="1"/>
    <cellStyle name="Ergebnis 2 14" xfId="11410" hidden="1"/>
    <cellStyle name="Ergebnis 2 14" xfId="11428" hidden="1"/>
    <cellStyle name="Ergebnis 2 14" xfId="11473" hidden="1"/>
    <cellStyle name="Ergebnis 2 14" xfId="11508" hidden="1"/>
    <cellStyle name="Ergebnis 2 14" xfId="11633" hidden="1"/>
    <cellStyle name="Ergebnis 2 14" xfId="11795" hidden="1"/>
    <cellStyle name="Ergebnis 2 14" xfId="11813" hidden="1"/>
    <cellStyle name="Ergebnis 2 14" xfId="11858" hidden="1"/>
    <cellStyle name="Ergebnis 2 14" xfId="11893" hidden="1"/>
    <cellStyle name="Ergebnis 2 14" xfId="11696" hidden="1"/>
    <cellStyle name="Ergebnis 2 14" xfId="11942" hidden="1"/>
    <cellStyle name="Ergebnis 2 14" xfId="11960" hidden="1"/>
    <cellStyle name="Ergebnis 2 14" xfId="12005" hidden="1"/>
    <cellStyle name="Ergebnis 2 14" xfId="12040" hidden="1"/>
    <cellStyle name="Ergebnis 2 14" xfId="11571" hidden="1"/>
    <cellStyle name="Ergebnis 2 14" xfId="12083" hidden="1"/>
    <cellStyle name="Ergebnis 2 14" xfId="12101" hidden="1"/>
    <cellStyle name="Ergebnis 2 14" xfId="12146" hidden="1"/>
    <cellStyle name="Ergebnis 2 14" xfId="12181" hidden="1"/>
    <cellStyle name="Ergebnis 2 14" xfId="12234" hidden="1"/>
    <cellStyle name="Ergebnis 2 14" xfId="12300" hidden="1"/>
    <cellStyle name="Ergebnis 2 14" xfId="12318" hidden="1"/>
    <cellStyle name="Ergebnis 2 14" xfId="12363" hidden="1"/>
    <cellStyle name="Ergebnis 2 14" xfId="12398" hidden="1"/>
    <cellStyle name="Ergebnis 2 14" xfId="12466" hidden="1"/>
    <cellStyle name="Ergebnis 2 14" xfId="12592" hidden="1"/>
    <cellStyle name="Ergebnis 2 14" xfId="12610" hidden="1"/>
    <cellStyle name="Ergebnis 2 14" xfId="12655" hidden="1"/>
    <cellStyle name="Ergebnis 2 14" xfId="12690" hidden="1"/>
    <cellStyle name="Ergebnis 2 14" xfId="12516" hidden="1"/>
    <cellStyle name="Ergebnis 2 14" xfId="12734" hidden="1"/>
    <cellStyle name="Ergebnis 2 14" xfId="12752" hidden="1"/>
    <cellStyle name="Ergebnis 2 14" xfId="12797" hidden="1"/>
    <cellStyle name="Ergebnis 2 14" xfId="12832" hidden="1"/>
    <cellStyle name="Ergebnis 2 14" xfId="2219" hidden="1"/>
    <cellStyle name="Ergebnis 2 14" xfId="12889" hidden="1"/>
    <cellStyle name="Ergebnis 2 14" xfId="12907" hidden="1"/>
    <cellStyle name="Ergebnis 2 14" xfId="12952" hidden="1"/>
    <cellStyle name="Ergebnis 2 14" xfId="12987" hidden="1"/>
    <cellStyle name="Ergebnis 2 14" xfId="13104" hidden="1"/>
    <cellStyle name="Ergebnis 2 14" xfId="13266" hidden="1"/>
    <cellStyle name="Ergebnis 2 14" xfId="13284" hidden="1"/>
    <cellStyle name="Ergebnis 2 14" xfId="13329" hidden="1"/>
    <cellStyle name="Ergebnis 2 14" xfId="13364" hidden="1"/>
    <cellStyle name="Ergebnis 2 14" xfId="13167" hidden="1"/>
    <cellStyle name="Ergebnis 2 14" xfId="13413" hidden="1"/>
    <cellStyle name="Ergebnis 2 14" xfId="13431" hidden="1"/>
    <cellStyle name="Ergebnis 2 14" xfId="13476" hidden="1"/>
    <cellStyle name="Ergebnis 2 14" xfId="13511" hidden="1"/>
    <cellStyle name="Ergebnis 2 14" xfId="13042" hidden="1"/>
    <cellStyle name="Ergebnis 2 14" xfId="13554" hidden="1"/>
    <cellStyle name="Ergebnis 2 14" xfId="13572" hidden="1"/>
    <cellStyle name="Ergebnis 2 14" xfId="13617" hidden="1"/>
    <cellStyle name="Ergebnis 2 14" xfId="13652" hidden="1"/>
    <cellStyle name="Ergebnis 2 14" xfId="13705" hidden="1"/>
    <cellStyle name="Ergebnis 2 14" xfId="13771" hidden="1"/>
    <cellStyle name="Ergebnis 2 14" xfId="13789" hidden="1"/>
    <cellStyle name="Ergebnis 2 14" xfId="13834" hidden="1"/>
    <cellStyle name="Ergebnis 2 14" xfId="13869" hidden="1"/>
    <cellStyle name="Ergebnis 2 14" xfId="13937" hidden="1"/>
    <cellStyle name="Ergebnis 2 14" xfId="14063" hidden="1"/>
    <cellStyle name="Ergebnis 2 14" xfId="14081" hidden="1"/>
    <cellStyle name="Ergebnis 2 14" xfId="14126" hidden="1"/>
    <cellStyle name="Ergebnis 2 14" xfId="14161" hidden="1"/>
    <cellStyle name="Ergebnis 2 14" xfId="13987" hidden="1"/>
    <cellStyle name="Ergebnis 2 14" xfId="14205" hidden="1"/>
    <cellStyle name="Ergebnis 2 14" xfId="14223" hidden="1"/>
    <cellStyle name="Ergebnis 2 14" xfId="14268" hidden="1"/>
    <cellStyle name="Ergebnis 2 14" xfId="14303" hidden="1"/>
    <cellStyle name="Ergebnis 2 14" xfId="2095" hidden="1"/>
    <cellStyle name="Ergebnis 2 14" xfId="14356" hidden="1"/>
    <cellStyle name="Ergebnis 2 14" xfId="14374" hidden="1"/>
    <cellStyle name="Ergebnis 2 14" xfId="14419" hidden="1"/>
    <cellStyle name="Ergebnis 2 14" xfId="14454" hidden="1"/>
    <cellStyle name="Ergebnis 2 14" xfId="14566" hidden="1"/>
    <cellStyle name="Ergebnis 2 14" xfId="14728" hidden="1"/>
    <cellStyle name="Ergebnis 2 14" xfId="14746" hidden="1"/>
    <cellStyle name="Ergebnis 2 14" xfId="14791" hidden="1"/>
    <cellStyle name="Ergebnis 2 14" xfId="14826" hidden="1"/>
    <cellStyle name="Ergebnis 2 14" xfId="14629" hidden="1"/>
    <cellStyle name="Ergebnis 2 14" xfId="14875" hidden="1"/>
    <cellStyle name="Ergebnis 2 14" xfId="14893" hidden="1"/>
    <cellStyle name="Ergebnis 2 14" xfId="14938" hidden="1"/>
    <cellStyle name="Ergebnis 2 14" xfId="14973" hidden="1"/>
    <cellStyle name="Ergebnis 2 14" xfId="14504" hidden="1"/>
    <cellStyle name="Ergebnis 2 14" xfId="15016" hidden="1"/>
    <cellStyle name="Ergebnis 2 14" xfId="15034" hidden="1"/>
    <cellStyle name="Ergebnis 2 14" xfId="15079" hidden="1"/>
    <cellStyle name="Ergebnis 2 14" xfId="15114" hidden="1"/>
    <cellStyle name="Ergebnis 2 14" xfId="15167" hidden="1"/>
    <cellStyle name="Ergebnis 2 14" xfId="15233" hidden="1"/>
    <cellStyle name="Ergebnis 2 14" xfId="15251" hidden="1"/>
    <cellStyle name="Ergebnis 2 14" xfId="15296" hidden="1"/>
    <cellStyle name="Ergebnis 2 14" xfId="15331" hidden="1"/>
    <cellStyle name="Ergebnis 2 14" xfId="15399" hidden="1"/>
    <cellStyle name="Ergebnis 2 14" xfId="15525" hidden="1"/>
    <cellStyle name="Ergebnis 2 14" xfId="15543" hidden="1"/>
    <cellStyle name="Ergebnis 2 14" xfId="15588" hidden="1"/>
    <cellStyle name="Ergebnis 2 14" xfId="15623" hidden="1"/>
    <cellStyle name="Ergebnis 2 14" xfId="15449" hidden="1"/>
    <cellStyle name="Ergebnis 2 14" xfId="15667" hidden="1"/>
    <cellStyle name="Ergebnis 2 14" xfId="15685" hidden="1"/>
    <cellStyle name="Ergebnis 2 14" xfId="15730" hidden="1"/>
    <cellStyle name="Ergebnis 2 14" xfId="15765" hidden="1"/>
    <cellStyle name="Ergebnis 2 14" xfId="2014" hidden="1"/>
    <cellStyle name="Ergebnis 2 14" xfId="15818" hidden="1"/>
    <cellStyle name="Ergebnis 2 14" xfId="15836" hidden="1"/>
    <cellStyle name="Ergebnis 2 14" xfId="15881" hidden="1"/>
    <cellStyle name="Ergebnis 2 14" xfId="15916" hidden="1"/>
    <cellStyle name="Ergebnis 2 14" xfId="16022" hidden="1"/>
    <cellStyle name="Ergebnis 2 14" xfId="16184" hidden="1"/>
    <cellStyle name="Ergebnis 2 14" xfId="16202" hidden="1"/>
    <cellStyle name="Ergebnis 2 14" xfId="16247" hidden="1"/>
    <cellStyle name="Ergebnis 2 14" xfId="16282" hidden="1"/>
    <cellStyle name="Ergebnis 2 14" xfId="16085" hidden="1"/>
    <cellStyle name="Ergebnis 2 14" xfId="16331" hidden="1"/>
    <cellStyle name="Ergebnis 2 14" xfId="16349" hidden="1"/>
    <cellStyle name="Ergebnis 2 14" xfId="16394" hidden="1"/>
    <cellStyle name="Ergebnis 2 14" xfId="16429" hidden="1"/>
    <cellStyle name="Ergebnis 2 14" xfId="15960" hidden="1"/>
    <cellStyle name="Ergebnis 2 14" xfId="16472" hidden="1"/>
    <cellStyle name="Ergebnis 2 14" xfId="16490" hidden="1"/>
    <cellStyle name="Ergebnis 2 14" xfId="16535" hidden="1"/>
    <cellStyle name="Ergebnis 2 14" xfId="16570" hidden="1"/>
    <cellStyle name="Ergebnis 2 14" xfId="16623" hidden="1"/>
    <cellStyle name="Ergebnis 2 14" xfId="16689" hidden="1"/>
    <cellStyle name="Ergebnis 2 14" xfId="16707" hidden="1"/>
    <cellStyle name="Ergebnis 2 14" xfId="16752" hidden="1"/>
    <cellStyle name="Ergebnis 2 14" xfId="16787" hidden="1"/>
    <cellStyle name="Ergebnis 2 14" xfId="16855" hidden="1"/>
    <cellStyle name="Ergebnis 2 14" xfId="16981" hidden="1"/>
    <cellStyle name="Ergebnis 2 14" xfId="16999" hidden="1"/>
    <cellStyle name="Ergebnis 2 14" xfId="17044" hidden="1"/>
    <cellStyle name="Ergebnis 2 14" xfId="17079" hidden="1"/>
    <cellStyle name="Ergebnis 2 14" xfId="16905" hidden="1"/>
    <cellStyle name="Ergebnis 2 14" xfId="17123" hidden="1"/>
    <cellStyle name="Ergebnis 2 14" xfId="17141" hidden="1"/>
    <cellStyle name="Ergebnis 2 14" xfId="17186" hidden="1"/>
    <cellStyle name="Ergebnis 2 14" xfId="17221" hidden="1"/>
    <cellStyle name="Ergebnis 2 14" xfId="2262" hidden="1"/>
    <cellStyle name="Ergebnis 2 14" xfId="17263" hidden="1"/>
    <cellStyle name="Ergebnis 2 14" xfId="17281" hidden="1"/>
    <cellStyle name="Ergebnis 2 14" xfId="17326" hidden="1"/>
    <cellStyle name="Ergebnis 2 14" xfId="17361" hidden="1"/>
    <cellStyle name="Ergebnis 2 14" xfId="17464" hidden="1"/>
    <cellStyle name="Ergebnis 2 14" xfId="17626" hidden="1"/>
    <cellStyle name="Ergebnis 2 14" xfId="17644" hidden="1"/>
    <cellStyle name="Ergebnis 2 14" xfId="17689" hidden="1"/>
    <cellStyle name="Ergebnis 2 14" xfId="17724" hidden="1"/>
    <cellStyle name="Ergebnis 2 14" xfId="17527" hidden="1"/>
    <cellStyle name="Ergebnis 2 14" xfId="17773" hidden="1"/>
    <cellStyle name="Ergebnis 2 14" xfId="17791" hidden="1"/>
    <cellStyle name="Ergebnis 2 14" xfId="17836" hidden="1"/>
    <cellStyle name="Ergebnis 2 14" xfId="17871" hidden="1"/>
    <cellStyle name="Ergebnis 2 14" xfId="17402" hidden="1"/>
    <cellStyle name="Ergebnis 2 14" xfId="17914" hidden="1"/>
    <cellStyle name="Ergebnis 2 14" xfId="17932" hidden="1"/>
    <cellStyle name="Ergebnis 2 14" xfId="17977" hidden="1"/>
    <cellStyle name="Ergebnis 2 14" xfId="18012" hidden="1"/>
    <cellStyle name="Ergebnis 2 14" xfId="18065" hidden="1"/>
    <cellStyle name="Ergebnis 2 14" xfId="18131" hidden="1"/>
    <cellStyle name="Ergebnis 2 14" xfId="18149" hidden="1"/>
    <cellStyle name="Ergebnis 2 14" xfId="18194" hidden="1"/>
    <cellStyle name="Ergebnis 2 14" xfId="18229" hidden="1"/>
    <cellStyle name="Ergebnis 2 14" xfId="18297" hidden="1"/>
    <cellStyle name="Ergebnis 2 14" xfId="18423" hidden="1"/>
    <cellStyle name="Ergebnis 2 14" xfId="18441" hidden="1"/>
    <cellStyle name="Ergebnis 2 14" xfId="18486" hidden="1"/>
    <cellStyle name="Ergebnis 2 14" xfId="18521" hidden="1"/>
    <cellStyle name="Ergebnis 2 14" xfId="18347" hidden="1"/>
    <cellStyle name="Ergebnis 2 14" xfId="18565" hidden="1"/>
    <cellStyle name="Ergebnis 2 14" xfId="18583" hidden="1"/>
    <cellStyle name="Ergebnis 2 14" xfId="18628" hidden="1"/>
    <cellStyle name="Ergebnis 2 14" xfId="18663" hidden="1"/>
    <cellStyle name="Ergebnis 2 14" xfId="18938" hidden="1"/>
    <cellStyle name="Ergebnis 2 14" xfId="19063" hidden="1"/>
    <cellStyle name="Ergebnis 2 14" xfId="19081" hidden="1"/>
    <cellStyle name="Ergebnis 2 14" xfId="19126" hidden="1"/>
    <cellStyle name="Ergebnis 2 14" xfId="19161" hidden="1"/>
    <cellStyle name="Ergebnis 2 14" xfId="19271" hidden="1"/>
    <cellStyle name="Ergebnis 2 14" xfId="19433" hidden="1"/>
    <cellStyle name="Ergebnis 2 14" xfId="19451" hidden="1"/>
    <cellStyle name="Ergebnis 2 14" xfId="19496" hidden="1"/>
    <cellStyle name="Ergebnis 2 14" xfId="19531" hidden="1"/>
    <cellStyle name="Ergebnis 2 14" xfId="19334" hidden="1"/>
    <cellStyle name="Ergebnis 2 14" xfId="19580" hidden="1"/>
    <cellStyle name="Ergebnis 2 14" xfId="19598" hidden="1"/>
    <cellStyle name="Ergebnis 2 14" xfId="19643" hidden="1"/>
    <cellStyle name="Ergebnis 2 14" xfId="19678" hidden="1"/>
    <cellStyle name="Ergebnis 2 14" xfId="19209" hidden="1"/>
    <cellStyle name="Ergebnis 2 14" xfId="19721" hidden="1"/>
    <cellStyle name="Ergebnis 2 14" xfId="19739" hidden="1"/>
    <cellStyle name="Ergebnis 2 14" xfId="19784" hidden="1"/>
    <cellStyle name="Ergebnis 2 14" xfId="19819" hidden="1"/>
    <cellStyle name="Ergebnis 2 14" xfId="19872" hidden="1"/>
    <cellStyle name="Ergebnis 2 14" xfId="19938" hidden="1"/>
    <cellStyle name="Ergebnis 2 14" xfId="19956" hidden="1"/>
    <cellStyle name="Ergebnis 2 14" xfId="20001" hidden="1"/>
    <cellStyle name="Ergebnis 2 14" xfId="20036" hidden="1"/>
    <cellStyle name="Ergebnis 2 14" xfId="20104" hidden="1"/>
    <cellStyle name="Ergebnis 2 14" xfId="20230" hidden="1"/>
    <cellStyle name="Ergebnis 2 14" xfId="20248" hidden="1"/>
    <cellStyle name="Ergebnis 2 14" xfId="20293" hidden="1"/>
    <cellStyle name="Ergebnis 2 14" xfId="20328" hidden="1"/>
    <cellStyle name="Ergebnis 2 14" xfId="20154" hidden="1"/>
    <cellStyle name="Ergebnis 2 14" xfId="20372" hidden="1"/>
    <cellStyle name="Ergebnis 2 14" xfId="20390" hidden="1"/>
    <cellStyle name="Ergebnis 2 14" xfId="20435" hidden="1"/>
    <cellStyle name="Ergebnis 2 14" xfId="20470" hidden="1"/>
    <cellStyle name="Ergebnis 2 14" xfId="20523" hidden="1"/>
    <cellStyle name="Ergebnis 2 14" xfId="20589" hidden="1"/>
    <cellStyle name="Ergebnis 2 14" xfId="20607" hidden="1"/>
    <cellStyle name="Ergebnis 2 14" xfId="20652" hidden="1"/>
    <cellStyle name="Ergebnis 2 14" xfId="20687" hidden="1"/>
    <cellStyle name="Ergebnis 2 14" xfId="20774" hidden="1"/>
    <cellStyle name="Ergebnis 2 14" xfId="20980" hidden="1"/>
    <cellStyle name="Ergebnis 2 14" xfId="20998" hidden="1"/>
    <cellStyle name="Ergebnis 2 14" xfId="21043" hidden="1"/>
    <cellStyle name="Ergebnis 2 14" xfId="21078" hidden="1"/>
    <cellStyle name="Ergebnis 2 14" xfId="21163" hidden="1"/>
    <cellStyle name="Ergebnis 2 14" xfId="21289" hidden="1"/>
    <cellStyle name="Ergebnis 2 14" xfId="21307" hidden="1"/>
    <cellStyle name="Ergebnis 2 14" xfId="21352" hidden="1"/>
    <cellStyle name="Ergebnis 2 14" xfId="21387" hidden="1"/>
    <cellStyle name="Ergebnis 2 14" xfId="21213" hidden="1"/>
    <cellStyle name="Ergebnis 2 14" xfId="21433" hidden="1"/>
    <cellStyle name="Ergebnis 2 14" xfId="21451" hidden="1"/>
    <cellStyle name="Ergebnis 2 14" xfId="21496" hidden="1"/>
    <cellStyle name="Ergebnis 2 14" xfId="21531" hidden="1"/>
    <cellStyle name="Ergebnis 2 14" xfId="20860" hidden="1"/>
    <cellStyle name="Ergebnis 2 14" xfId="21590" hidden="1"/>
    <cellStyle name="Ergebnis 2 14" xfId="21608" hidden="1"/>
    <cellStyle name="Ergebnis 2 14" xfId="21653" hidden="1"/>
    <cellStyle name="Ergebnis 2 14" xfId="21688" hidden="1"/>
    <cellStyle name="Ergebnis 2 14" xfId="21797" hidden="1"/>
    <cellStyle name="Ergebnis 2 14" xfId="21960" hidden="1"/>
    <cellStyle name="Ergebnis 2 14" xfId="21978" hidden="1"/>
    <cellStyle name="Ergebnis 2 14" xfId="22023" hidden="1"/>
    <cellStyle name="Ergebnis 2 14" xfId="22058" hidden="1"/>
    <cellStyle name="Ergebnis 2 14" xfId="21860" hidden="1"/>
    <cellStyle name="Ergebnis 2 14" xfId="22109" hidden="1"/>
    <cellStyle name="Ergebnis 2 14" xfId="22127" hidden="1"/>
    <cellStyle name="Ergebnis 2 14" xfId="22172" hidden="1"/>
    <cellStyle name="Ergebnis 2 14" xfId="22207" hidden="1"/>
    <cellStyle name="Ergebnis 2 14" xfId="21735" hidden="1"/>
    <cellStyle name="Ergebnis 2 14" xfId="22252" hidden="1"/>
    <cellStyle name="Ergebnis 2 14" xfId="22270" hidden="1"/>
    <cellStyle name="Ergebnis 2 14" xfId="22315" hidden="1"/>
    <cellStyle name="Ergebnis 2 14" xfId="22350" hidden="1"/>
    <cellStyle name="Ergebnis 2 14" xfId="22405" hidden="1"/>
    <cellStyle name="Ergebnis 2 14" xfId="22471" hidden="1"/>
    <cellStyle name="Ergebnis 2 14" xfId="22489" hidden="1"/>
    <cellStyle name="Ergebnis 2 14" xfId="22534" hidden="1"/>
    <cellStyle name="Ergebnis 2 14" xfId="22569" hidden="1"/>
    <cellStyle name="Ergebnis 2 14" xfId="22637" hidden="1"/>
    <cellStyle name="Ergebnis 2 14" xfId="22763" hidden="1"/>
    <cellStyle name="Ergebnis 2 14" xfId="22781" hidden="1"/>
    <cellStyle name="Ergebnis 2 14" xfId="22826" hidden="1"/>
    <cellStyle name="Ergebnis 2 14" xfId="22861" hidden="1"/>
    <cellStyle name="Ergebnis 2 14" xfId="22687" hidden="1"/>
    <cellStyle name="Ergebnis 2 14" xfId="22905" hidden="1"/>
    <cellStyle name="Ergebnis 2 14" xfId="22923" hidden="1"/>
    <cellStyle name="Ergebnis 2 14" xfId="22968" hidden="1"/>
    <cellStyle name="Ergebnis 2 14" xfId="23003" hidden="1"/>
    <cellStyle name="Ergebnis 2 14" xfId="20909" hidden="1"/>
    <cellStyle name="Ergebnis 2 14" xfId="23045" hidden="1"/>
    <cellStyle name="Ergebnis 2 14" xfId="23063" hidden="1"/>
    <cellStyle name="Ergebnis 2 14" xfId="23108" hidden="1"/>
    <cellStyle name="Ergebnis 2 14" xfId="23143" hidden="1"/>
    <cellStyle name="Ergebnis 2 14" xfId="23250" hidden="1"/>
    <cellStyle name="Ergebnis 2 14" xfId="23412" hidden="1"/>
    <cellStyle name="Ergebnis 2 14" xfId="23430" hidden="1"/>
    <cellStyle name="Ergebnis 2 14" xfId="23475" hidden="1"/>
    <cellStyle name="Ergebnis 2 14" xfId="23510" hidden="1"/>
    <cellStyle name="Ergebnis 2 14" xfId="23313" hidden="1"/>
    <cellStyle name="Ergebnis 2 14" xfId="23561" hidden="1"/>
    <cellStyle name="Ergebnis 2 14" xfId="23579" hidden="1"/>
    <cellStyle name="Ergebnis 2 14" xfId="23624" hidden="1"/>
    <cellStyle name="Ergebnis 2 14" xfId="23659" hidden="1"/>
    <cellStyle name="Ergebnis 2 14" xfId="23188" hidden="1"/>
    <cellStyle name="Ergebnis 2 14" xfId="23704" hidden="1"/>
    <cellStyle name="Ergebnis 2 14" xfId="23722" hidden="1"/>
    <cellStyle name="Ergebnis 2 14" xfId="23767" hidden="1"/>
    <cellStyle name="Ergebnis 2 14" xfId="23802" hidden="1"/>
    <cellStyle name="Ergebnis 2 14" xfId="23856" hidden="1"/>
    <cellStyle name="Ergebnis 2 14" xfId="23922" hidden="1"/>
    <cellStyle name="Ergebnis 2 14" xfId="23940" hidden="1"/>
    <cellStyle name="Ergebnis 2 14" xfId="23985" hidden="1"/>
    <cellStyle name="Ergebnis 2 14" xfId="24020" hidden="1"/>
    <cellStyle name="Ergebnis 2 14" xfId="24088" hidden="1"/>
    <cellStyle name="Ergebnis 2 14" xfId="24214" hidden="1"/>
    <cellStyle name="Ergebnis 2 14" xfId="24232" hidden="1"/>
    <cellStyle name="Ergebnis 2 14" xfId="24277" hidden="1"/>
    <cellStyle name="Ergebnis 2 14" xfId="24312" hidden="1"/>
    <cellStyle name="Ergebnis 2 14" xfId="24138" hidden="1"/>
    <cellStyle name="Ergebnis 2 14" xfId="24356" hidden="1"/>
    <cellStyle name="Ergebnis 2 14" xfId="24374" hidden="1"/>
    <cellStyle name="Ergebnis 2 14" xfId="24419" hidden="1"/>
    <cellStyle name="Ergebnis 2 14" xfId="24454" hidden="1"/>
    <cellStyle name="Ergebnis 2 14" xfId="20903" hidden="1"/>
    <cellStyle name="Ergebnis 2 14" xfId="24496" hidden="1"/>
    <cellStyle name="Ergebnis 2 14" xfId="24514" hidden="1"/>
    <cellStyle name="Ergebnis 2 14" xfId="24559" hidden="1"/>
    <cellStyle name="Ergebnis 2 14" xfId="24594" hidden="1"/>
    <cellStyle name="Ergebnis 2 14" xfId="24697" hidden="1"/>
    <cellStyle name="Ergebnis 2 14" xfId="24859" hidden="1"/>
    <cellStyle name="Ergebnis 2 14" xfId="24877" hidden="1"/>
    <cellStyle name="Ergebnis 2 14" xfId="24922" hidden="1"/>
    <cellStyle name="Ergebnis 2 14" xfId="24957" hidden="1"/>
    <cellStyle name="Ergebnis 2 14" xfId="24760" hidden="1"/>
    <cellStyle name="Ergebnis 2 14" xfId="25006" hidden="1"/>
    <cellStyle name="Ergebnis 2 14" xfId="25024" hidden="1"/>
    <cellStyle name="Ergebnis 2 14" xfId="25069" hidden="1"/>
    <cellStyle name="Ergebnis 2 14" xfId="25104" hidden="1"/>
    <cellStyle name="Ergebnis 2 14" xfId="24635" hidden="1"/>
    <cellStyle name="Ergebnis 2 14" xfId="25147" hidden="1"/>
    <cellStyle name="Ergebnis 2 14" xfId="25165" hidden="1"/>
    <cellStyle name="Ergebnis 2 14" xfId="25210" hidden="1"/>
    <cellStyle name="Ergebnis 2 14" xfId="25245" hidden="1"/>
    <cellStyle name="Ergebnis 2 14" xfId="25298" hidden="1"/>
    <cellStyle name="Ergebnis 2 14" xfId="25364" hidden="1"/>
    <cellStyle name="Ergebnis 2 14" xfId="25382" hidden="1"/>
    <cellStyle name="Ergebnis 2 14" xfId="25427" hidden="1"/>
    <cellStyle name="Ergebnis 2 14" xfId="25462" hidden="1"/>
    <cellStyle name="Ergebnis 2 14" xfId="25530" hidden="1"/>
    <cellStyle name="Ergebnis 2 14" xfId="25656" hidden="1"/>
    <cellStyle name="Ergebnis 2 14" xfId="25674" hidden="1"/>
    <cellStyle name="Ergebnis 2 14" xfId="25719" hidden="1"/>
    <cellStyle name="Ergebnis 2 14" xfId="25754" hidden="1"/>
    <cellStyle name="Ergebnis 2 14" xfId="25580" hidden="1"/>
    <cellStyle name="Ergebnis 2 14" xfId="25798" hidden="1"/>
    <cellStyle name="Ergebnis 2 14" xfId="25816" hidden="1"/>
    <cellStyle name="Ergebnis 2 14" xfId="25861" hidden="1"/>
    <cellStyle name="Ergebnis 2 14" xfId="25896" hidden="1"/>
    <cellStyle name="Ergebnis 2 14" xfId="25951" hidden="1"/>
    <cellStyle name="Ergebnis 2 14" xfId="26091" hidden="1"/>
    <cellStyle name="Ergebnis 2 14" xfId="26109" hidden="1"/>
    <cellStyle name="Ergebnis 2 14" xfId="26154" hidden="1"/>
    <cellStyle name="Ergebnis 2 14" xfId="26189" hidden="1"/>
    <cellStyle name="Ergebnis 2 14" xfId="26293" hidden="1"/>
    <cellStyle name="Ergebnis 2 14" xfId="26455" hidden="1"/>
    <cellStyle name="Ergebnis 2 14" xfId="26473" hidden="1"/>
    <cellStyle name="Ergebnis 2 14" xfId="26518" hidden="1"/>
    <cellStyle name="Ergebnis 2 14" xfId="26553" hidden="1"/>
    <cellStyle name="Ergebnis 2 14" xfId="26356" hidden="1"/>
    <cellStyle name="Ergebnis 2 14" xfId="26602" hidden="1"/>
    <cellStyle name="Ergebnis 2 14" xfId="26620" hidden="1"/>
    <cellStyle name="Ergebnis 2 14" xfId="26665" hidden="1"/>
    <cellStyle name="Ergebnis 2 14" xfId="26700" hidden="1"/>
    <cellStyle name="Ergebnis 2 14" xfId="26231" hidden="1"/>
    <cellStyle name="Ergebnis 2 14" xfId="26743" hidden="1"/>
    <cellStyle name="Ergebnis 2 14" xfId="26761" hidden="1"/>
    <cellStyle name="Ergebnis 2 14" xfId="26806" hidden="1"/>
    <cellStyle name="Ergebnis 2 14" xfId="26841" hidden="1"/>
    <cellStyle name="Ergebnis 2 14" xfId="26894" hidden="1"/>
    <cellStyle name="Ergebnis 2 14" xfId="26960" hidden="1"/>
    <cellStyle name="Ergebnis 2 14" xfId="26978" hidden="1"/>
    <cellStyle name="Ergebnis 2 14" xfId="27023" hidden="1"/>
    <cellStyle name="Ergebnis 2 14" xfId="27058" hidden="1"/>
    <cellStyle name="Ergebnis 2 14" xfId="27126" hidden="1"/>
    <cellStyle name="Ergebnis 2 14" xfId="27252" hidden="1"/>
    <cellStyle name="Ergebnis 2 14" xfId="27270" hidden="1"/>
    <cellStyle name="Ergebnis 2 14" xfId="27315" hidden="1"/>
    <cellStyle name="Ergebnis 2 14" xfId="27350" hidden="1"/>
    <cellStyle name="Ergebnis 2 14" xfId="27176" hidden="1"/>
    <cellStyle name="Ergebnis 2 14" xfId="27394" hidden="1"/>
    <cellStyle name="Ergebnis 2 14" xfId="27412" hidden="1"/>
    <cellStyle name="Ergebnis 2 14" xfId="27457" hidden="1"/>
    <cellStyle name="Ergebnis 2 14" xfId="27492" hidden="1"/>
    <cellStyle name="Ergebnis 2 14" xfId="26003" hidden="1"/>
    <cellStyle name="Ergebnis 2 14" xfId="27534" hidden="1"/>
    <cellStyle name="Ergebnis 2 14" xfId="27552" hidden="1"/>
    <cellStyle name="Ergebnis 2 14" xfId="27597" hidden="1"/>
    <cellStyle name="Ergebnis 2 14" xfId="27632" hidden="1"/>
    <cellStyle name="Ergebnis 2 14" xfId="27735" hidden="1"/>
    <cellStyle name="Ergebnis 2 14" xfId="27897" hidden="1"/>
    <cellStyle name="Ergebnis 2 14" xfId="27915" hidden="1"/>
    <cellStyle name="Ergebnis 2 14" xfId="27960" hidden="1"/>
    <cellStyle name="Ergebnis 2 14" xfId="27995" hidden="1"/>
    <cellStyle name="Ergebnis 2 14" xfId="27798" hidden="1"/>
    <cellStyle name="Ergebnis 2 14" xfId="28044" hidden="1"/>
    <cellStyle name="Ergebnis 2 14" xfId="28062" hidden="1"/>
    <cellStyle name="Ergebnis 2 14" xfId="28107" hidden="1"/>
    <cellStyle name="Ergebnis 2 14" xfId="28142" hidden="1"/>
    <cellStyle name="Ergebnis 2 14" xfId="27673" hidden="1"/>
    <cellStyle name="Ergebnis 2 14" xfId="28185" hidden="1"/>
    <cellStyle name="Ergebnis 2 14" xfId="28203" hidden="1"/>
    <cellStyle name="Ergebnis 2 14" xfId="28248" hidden="1"/>
    <cellStyle name="Ergebnis 2 14" xfId="28283" hidden="1"/>
    <cellStyle name="Ergebnis 2 14" xfId="28336" hidden="1"/>
    <cellStyle name="Ergebnis 2 14" xfId="28402" hidden="1"/>
    <cellStyle name="Ergebnis 2 14" xfId="28420" hidden="1"/>
    <cellStyle name="Ergebnis 2 14" xfId="28465" hidden="1"/>
    <cellStyle name="Ergebnis 2 14" xfId="28500" hidden="1"/>
    <cellStyle name="Ergebnis 2 14" xfId="28568" hidden="1"/>
    <cellStyle name="Ergebnis 2 14" xfId="28694" hidden="1"/>
    <cellStyle name="Ergebnis 2 14" xfId="28712" hidden="1"/>
    <cellStyle name="Ergebnis 2 14" xfId="28757" hidden="1"/>
    <cellStyle name="Ergebnis 2 14" xfId="28792" hidden="1"/>
    <cellStyle name="Ergebnis 2 14" xfId="28618" hidden="1"/>
    <cellStyle name="Ergebnis 2 14" xfId="28836" hidden="1"/>
    <cellStyle name="Ergebnis 2 14" xfId="28854" hidden="1"/>
    <cellStyle name="Ergebnis 2 14" xfId="28899" hidden="1"/>
    <cellStyle name="Ergebnis 2 14" xfId="28934" hidden="1"/>
    <cellStyle name="Ergebnis 2 14" xfId="28988" hidden="1"/>
    <cellStyle name="Ergebnis 2 14" xfId="29054" hidden="1"/>
    <cellStyle name="Ergebnis 2 14" xfId="29072" hidden="1"/>
    <cellStyle name="Ergebnis 2 14" xfId="29117" hidden="1"/>
    <cellStyle name="Ergebnis 2 14" xfId="29152" hidden="1"/>
    <cellStyle name="Ergebnis 2 14" xfId="29255" hidden="1"/>
    <cellStyle name="Ergebnis 2 14" xfId="29417" hidden="1"/>
    <cellStyle name="Ergebnis 2 14" xfId="29435" hidden="1"/>
    <cellStyle name="Ergebnis 2 14" xfId="29480" hidden="1"/>
    <cellStyle name="Ergebnis 2 14" xfId="29515" hidden="1"/>
    <cellStyle name="Ergebnis 2 14" xfId="29318" hidden="1"/>
    <cellStyle name="Ergebnis 2 14" xfId="29564" hidden="1"/>
    <cellStyle name="Ergebnis 2 14" xfId="29582" hidden="1"/>
    <cellStyle name="Ergebnis 2 14" xfId="29627" hidden="1"/>
    <cellStyle name="Ergebnis 2 14" xfId="29662" hidden="1"/>
    <cellStyle name="Ergebnis 2 14" xfId="29193" hidden="1"/>
    <cellStyle name="Ergebnis 2 14" xfId="29705" hidden="1"/>
    <cellStyle name="Ergebnis 2 14" xfId="29723" hidden="1"/>
    <cellStyle name="Ergebnis 2 14" xfId="29768" hidden="1"/>
    <cellStyle name="Ergebnis 2 14" xfId="29803" hidden="1"/>
    <cellStyle name="Ergebnis 2 14" xfId="29856" hidden="1"/>
    <cellStyle name="Ergebnis 2 14" xfId="29922" hidden="1"/>
    <cellStyle name="Ergebnis 2 14" xfId="29940" hidden="1"/>
    <cellStyle name="Ergebnis 2 14" xfId="29985" hidden="1"/>
    <cellStyle name="Ergebnis 2 14" xfId="30020" hidden="1"/>
    <cellStyle name="Ergebnis 2 14" xfId="30088" hidden="1"/>
    <cellStyle name="Ergebnis 2 14" xfId="30214" hidden="1"/>
    <cellStyle name="Ergebnis 2 14" xfId="30232" hidden="1"/>
    <cellStyle name="Ergebnis 2 14" xfId="30277" hidden="1"/>
    <cellStyle name="Ergebnis 2 14" xfId="30312" hidden="1"/>
    <cellStyle name="Ergebnis 2 14" xfId="30138" hidden="1"/>
    <cellStyle name="Ergebnis 2 14" xfId="30356" hidden="1"/>
    <cellStyle name="Ergebnis 2 14" xfId="30374" hidden="1"/>
    <cellStyle name="Ergebnis 2 14" xfId="30419" hidden="1"/>
    <cellStyle name="Ergebnis 2 14" xfId="30454" hidden="1"/>
    <cellStyle name="Ergebnis 2 14" xfId="30507" hidden="1"/>
    <cellStyle name="Ergebnis 2 14" xfId="30573" hidden="1"/>
    <cellStyle name="Ergebnis 2 14" xfId="30591" hidden="1"/>
    <cellStyle name="Ergebnis 2 14" xfId="30636" hidden="1"/>
    <cellStyle name="Ergebnis 2 14" xfId="30671" hidden="1"/>
    <cellStyle name="Ergebnis 2 14" xfId="30758" hidden="1"/>
    <cellStyle name="Ergebnis 2 14" xfId="30964" hidden="1"/>
    <cellStyle name="Ergebnis 2 14" xfId="30982" hidden="1"/>
    <cellStyle name="Ergebnis 2 14" xfId="31027" hidden="1"/>
    <cellStyle name="Ergebnis 2 14" xfId="31062" hidden="1"/>
    <cellStyle name="Ergebnis 2 14" xfId="31147" hidden="1"/>
    <cellStyle name="Ergebnis 2 14" xfId="31273" hidden="1"/>
    <cellStyle name="Ergebnis 2 14" xfId="31291" hidden="1"/>
    <cellStyle name="Ergebnis 2 14" xfId="31336" hidden="1"/>
    <cellStyle name="Ergebnis 2 14" xfId="31371" hidden="1"/>
    <cellStyle name="Ergebnis 2 14" xfId="31197" hidden="1"/>
    <cellStyle name="Ergebnis 2 14" xfId="31417" hidden="1"/>
    <cellStyle name="Ergebnis 2 14" xfId="31435" hidden="1"/>
    <cellStyle name="Ergebnis 2 14" xfId="31480" hidden="1"/>
    <cellStyle name="Ergebnis 2 14" xfId="31515" hidden="1"/>
    <cellStyle name="Ergebnis 2 14" xfId="30844" hidden="1"/>
    <cellStyle name="Ergebnis 2 14" xfId="31574" hidden="1"/>
    <cellStyle name="Ergebnis 2 14" xfId="31592" hidden="1"/>
    <cellStyle name="Ergebnis 2 14" xfId="31637" hidden="1"/>
    <cellStyle name="Ergebnis 2 14" xfId="31672" hidden="1"/>
    <cellStyle name="Ergebnis 2 14" xfId="31781" hidden="1"/>
    <cellStyle name="Ergebnis 2 14" xfId="31944" hidden="1"/>
    <cellStyle name="Ergebnis 2 14" xfId="31962" hidden="1"/>
    <cellStyle name="Ergebnis 2 14" xfId="32007" hidden="1"/>
    <cellStyle name="Ergebnis 2 14" xfId="32042" hidden="1"/>
    <cellStyle name="Ergebnis 2 14" xfId="31844" hidden="1"/>
    <cellStyle name="Ergebnis 2 14" xfId="32093" hidden="1"/>
    <cellStyle name="Ergebnis 2 14" xfId="32111" hidden="1"/>
    <cellStyle name="Ergebnis 2 14" xfId="32156" hidden="1"/>
    <cellStyle name="Ergebnis 2 14" xfId="32191" hidden="1"/>
    <cellStyle name="Ergebnis 2 14" xfId="31719" hidden="1"/>
    <cellStyle name="Ergebnis 2 14" xfId="32236" hidden="1"/>
    <cellStyle name="Ergebnis 2 14" xfId="32254" hidden="1"/>
    <cellStyle name="Ergebnis 2 14" xfId="32299" hidden="1"/>
    <cellStyle name="Ergebnis 2 14" xfId="32334" hidden="1"/>
    <cellStyle name="Ergebnis 2 14" xfId="32389" hidden="1"/>
    <cellStyle name="Ergebnis 2 14" xfId="32455" hidden="1"/>
    <cellStyle name="Ergebnis 2 14" xfId="32473" hidden="1"/>
    <cellStyle name="Ergebnis 2 14" xfId="32518" hidden="1"/>
    <cellStyle name="Ergebnis 2 14" xfId="32553" hidden="1"/>
    <cellStyle name="Ergebnis 2 14" xfId="32621" hidden="1"/>
    <cellStyle name="Ergebnis 2 14" xfId="32747" hidden="1"/>
    <cellStyle name="Ergebnis 2 14" xfId="32765" hidden="1"/>
    <cellStyle name="Ergebnis 2 14" xfId="32810" hidden="1"/>
    <cellStyle name="Ergebnis 2 14" xfId="32845" hidden="1"/>
    <cellStyle name="Ergebnis 2 14" xfId="32671" hidden="1"/>
    <cellStyle name="Ergebnis 2 14" xfId="32889" hidden="1"/>
    <cellStyle name="Ergebnis 2 14" xfId="32907" hidden="1"/>
    <cellStyle name="Ergebnis 2 14" xfId="32952" hidden="1"/>
    <cellStyle name="Ergebnis 2 14" xfId="32987" hidden="1"/>
    <cellStyle name="Ergebnis 2 14" xfId="30893" hidden="1"/>
    <cellStyle name="Ergebnis 2 14" xfId="33029" hidden="1"/>
    <cellStyle name="Ergebnis 2 14" xfId="33047" hidden="1"/>
    <cellStyle name="Ergebnis 2 14" xfId="33092" hidden="1"/>
    <cellStyle name="Ergebnis 2 14" xfId="33127" hidden="1"/>
    <cellStyle name="Ergebnis 2 14" xfId="33233" hidden="1"/>
    <cellStyle name="Ergebnis 2 14" xfId="33395" hidden="1"/>
    <cellStyle name="Ergebnis 2 14" xfId="33413" hidden="1"/>
    <cellStyle name="Ergebnis 2 14" xfId="33458" hidden="1"/>
    <cellStyle name="Ergebnis 2 14" xfId="33493" hidden="1"/>
    <cellStyle name="Ergebnis 2 14" xfId="33296" hidden="1"/>
    <cellStyle name="Ergebnis 2 14" xfId="33544" hidden="1"/>
    <cellStyle name="Ergebnis 2 14" xfId="33562" hidden="1"/>
    <cellStyle name="Ergebnis 2 14" xfId="33607" hidden="1"/>
    <cellStyle name="Ergebnis 2 14" xfId="33642" hidden="1"/>
    <cellStyle name="Ergebnis 2 14" xfId="33171" hidden="1"/>
    <cellStyle name="Ergebnis 2 14" xfId="33687" hidden="1"/>
    <cellStyle name="Ergebnis 2 14" xfId="33705" hidden="1"/>
    <cellStyle name="Ergebnis 2 14" xfId="33750" hidden="1"/>
    <cellStyle name="Ergebnis 2 14" xfId="33785" hidden="1"/>
    <cellStyle name="Ergebnis 2 14" xfId="33839" hidden="1"/>
    <cellStyle name="Ergebnis 2 14" xfId="33905" hidden="1"/>
    <cellStyle name="Ergebnis 2 14" xfId="33923" hidden="1"/>
    <cellStyle name="Ergebnis 2 14" xfId="33968" hidden="1"/>
    <cellStyle name="Ergebnis 2 14" xfId="34003" hidden="1"/>
    <cellStyle name="Ergebnis 2 14" xfId="34071" hidden="1"/>
    <cellStyle name="Ergebnis 2 14" xfId="34197" hidden="1"/>
    <cellStyle name="Ergebnis 2 14" xfId="34215" hidden="1"/>
    <cellStyle name="Ergebnis 2 14" xfId="34260" hidden="1"/>
    <cellStyle name="Ergebnis 2 14" xfId="34295" hidden="1"/>
    <cellStyle name="Ergebnis 2 14" xfId="34121" hidden="1"/>
    <cellStyle name="Ergebnis 2 14" xfId="34339" hidden="1"/>
    <cellStyle name="Ergebnis 2 14" xfId="34357" hidden="1"/>
    <cellStyle name="Ergebnis 2 14" xfId="34402" hidden="1"/>
    <cellStyle name="Ergebnis 2 14" xfId="34437" hidden="1"/>
    <cellStyle name="Ergebnis 2 14" xfId="30887" hidden="1"/>
    <cellStyle name="Ergebnis 2 14" xfId="34479" hidden="1"/>
    <cellStyle name="Ergebnis 2 14" xfId="34497" hidden="1"/>
    <cellStyle name="Ergebnis 2 14" xfId="34542" hidden="1"/>
    <cellStyle name="Ergebnis 2 14" xfId="34577" hidden="1"/>
    <cellStyle name="Ergebnis 2 14" xfId="34680" hidden="1"/>
    <cellStyle name="Ergebnis 2 14" xfId="34842" hidden="1"/>
    <cellStyle name="Ergebnis 2 14" xfId="34860" hidden="1"/>
    <cellStyle name="Ergebnis 2 14" xfId="34905" hidden="1"/>
    <cellStyle name="Ergebnis 2 14" xfId="34940" hidden="1"/>
    <cellStyle name="Ergebnis 2 14" xfId="34743" hidden="1"/>
    <cellStyle name="Ergebnis 2 14" xfId="34989" hidden="1"/>
    <cellStyle name="Ergebnis 2 14" xfId="35007" hidden="1"/>
    <cellStyle name="Ergebnis 2 14" xfId="35052" hidden="1"/>
    <cellStyle name="Ergebnis 2 14" xfId="35087" hidden="1"/>
    <cellStyle name="Ergebnis 2 14" xfId="34618" hidden="1"/>
    <cellStyle name="Ergebnis 2 14" xfId="35130" hidden="1"/>
    <cellStyle name="Ergebnis 2 14" xfId="35148" hidden="1"/>
    <cellStyle name="Ergebnis 2 14" xfId="35193" hidden="1"/>
    <cellStyle name="Ergebnis 2 14" xfId="35228" hidden="1"/>
    <cellStyle name="Ergebnis 2 14" xfId="35281" hidden="1"/>
    <cellStyle name="Ergebnis 2 14" xfId="35347" hidden="1"/>
    <cellStyle name="Ergebnis 2 14" xfId="35365" hidden="1"/>
    <cellStyle name="Ergebnis 2 14" xfId="35410" hidden="1"/>
    <cellStyle name="Ergebnis 2 14" xfId="35445" hidden="1"/>
    <cellStyle name="Ergebnis 2 14" xfId="35513" hidden="1"/>
    <cellStyle name="Ergebnis 2 14" xfId="35639" hidden="1"/>
    <cellStyle name="Ergebnis 2 14" xfId="35657" hidden="1"/>
    <cellStyle name="Ergebnis 2 14" xfId="35702" hidden="1"/>
    <cellStyle name="Ergebnis 2 14" xfId="35737" hidden="1"/>
    <cellStyle name="Ergebnis 2 14" xfId="35563" hidden="1"/>
    <cellStyle name="Ergebnis 2 14" xfId="35781" hidden="1"/>
    <cellStyle name="Ergebnis 2 14" xfId="35799" hidden="1"/>
    <cellStyle name="Ergebnis 2 14" xfId="35844" hidden="1"/>
    <cellStyle name="Ergebnis 2 14" xfId="35879" hidden="1"/>
    <cellStyle name="Ergebnis 2 14" xfId="35934" hidden="1"/>
    <cellStyle name="Ergebnis 2 14" xfId="36074" hidden="1"/>
    <cellStyle name="Ergebnis 2 14" xfId="36092" hidden="1"/>
    <cellStyle name="Ergebnis 2 14" xfId="36137" hidden="1"/>
    <cellStyle name="Ergebnis 2 14" xfId="36172" hidden="1"/>
    <cellStyle name="Ergebnis 2 14" xfId="36276" hidden="1"/>
    <cellStyle name="Ergebnis 2 14" xfId="36438" hidden="1"/>
    <cellStyle name="Ergebnis 2 14" xfId="36456" hidden="1"/>
    <cellStyle name="Ergebnis 2 14" xfId="36501" hidden="1"/>
    <cellStyle name="Ergebnis 2 14" xfId="36536" hidden="1"/>
    <cellStyle name="Ergebnis 2 14" xfId="36339" hidden="1"/>
    <cellStyle name="Ergebnis 2 14" xfId="36585" hidden="1"/>
    <cellStyle name="Ergebnis 2 14" xfId="36603" hidden="1"/>
    <cellStyle name="Ergebnis 2 14" xfId="36648" hidden="1"/>
    <cellStyle name="Ergebnis 2 14" xfId="36683" hidden="1"/>
    <cellStyle name="Ergebnis 2 14" xfId="36214" hidden="1"/>
    <cellStyle name="Ergebnis 2 14" xfId="36726" hidden="1"/>
    <cellStyle name="Ergebnis 2 14" xfId="36744" hidden="1"/>
    <cellStyle name="Ergebnis 2 14" xfId="36789" hidden="1"/>
    <cellStyle name="Ergebnis 2 14" xfId="36824" hidden="1"/>
    <cellStyle name="Ergebnis 2 14" xfId="36877" hidden="1"/>
    <cellStyle name="Ergebnis 2 14" xfId="36943" hidden="1"/>
    <cellStyle name="Ergebnis 2 14" xfId="36961" hidden="1"/>
    <cellStyle name="Ergebnis 2 14" xfId="37006" hidden="1"/>
    <cellStyle name="Ergebnis 2 14" xfId="37041" hidden="1"/>
    <cellStyle name="Ergebnis 2 14" xfId="37109" hidden="1"/>
    <cellStyle name="Ergebnis 2 14" xfId="37235" hidden="1"/>
    <cellStyle name="Ergebnis 2 14" xfId="37253" hidden="1"/>
    <cellStyle name="Ergebnis 2 14" xfId="37298" hidden="1"/>
    <cellStyle name="Ergebnis 2 14" xfId="37333" hidden="1"/>
    <cellStyle name="Ergebnis 2 14" xfId="37159" hidden="1"/>
    <cellStyle name="Ergebnis 2 14" xfId="37377" hidden="1"/>
    <cellStyle name="Ergebnis 2 14" xfId="37395" hidden="1"/>
    <cellStyle name="Ergebnis 2 14" xfId="37440" hidden="1"/>
    <cellStyle name="Ergebnis 2 14" xfId="37475" hidden="1"/>
    <cellStyle name="Ergebnis 2 14" xfId="35986" hidden="1"/>
    <cellStyle name="Ergebnis 2 14" xfId="37517" hidden="1"/>
    <cellStyle name="Ergebnis 2 14" xfId="37535" hidden="1"/>
    <cellStyle name="Ergebnis 2 14" xfId="37580" hidden="1"/>
    <cellStyle name="Ergebnis 2 14" xfId="37615" hidden="1"/>
    <cellStyle name="Ergebnis 2 14" xfId="37718" hidden="1"/>
    <cellStyle name="Ergebnis 2 14" xfId="37880" hidden="1"/>
    <cellStyle name="Ergebnis 2 14" xfId="37898" hidden="1"/>
    <cellStyle name="Ergebnis 2 14" xfId="37943" hidden="1"/>
    <cellStyle name="Ergebnis 2 14" xfId="37978" hidden="1"/>
    <cellStyle name="Ergebnis 2 14" xfId="37781" hidden="1"/>
    <cellStyle name="Ergebnis 2 14" xfId="38027" hidden="1"/>
    <cellStyle name="Ergebnis 2 14" xfId="38045" hidden="1"/>
    <cellStyle name="Ergebnis 2 14" xfId="38090" hidden="1"/>
    <cellStyle name="Ergebnis 2 14" xfId="38125" hidden="1"/>
    <cellStyle name="Ergebnis 2 14" xfId="37656" hidden="1"/>
    <cellStyle name="Ergebnis 2 14" xfId="38168" hidden="1"/>
    <cellStyle name="Ergebnis 2 14" xfId="38186" hidden="1"/>
    <cellStyle name="Ergebnis 2 14" xfId="38231" hidden="1"/>
    <cellStyle name="Ergebnis 2 14" xfId="38266" hidden="1"/>
    <cellStyle name="Ergebnis 2 14" xfId="38319" hidden="1"/>
    <cellStyle name="Ergebnis 2 14" xfId="38385" hidden="1"/>
    <cellStyle name="Ergebnis 2 14" xfId="38403" hidden="1"/>
    <cellStyle name="Ergebnis 2 14" xfId="38448" hidden="1"/>
    <cellStyle name="Ergebnis 2 14" xfId="38483" hidden="1"/>
    <cellStyle name="Ergebnis 2 14" xfId="38551" hidden="1"/>
    <cellStyle name="Ergebnis 2 14" xfId="38677" hidden="1"/>
    <cellStyle name="Ergebnis 2 14" xfId="38695" hidden="1"/>
    <cellStyle name="Ergebnis 2 14" xfId="38740" hidden="1"/>
    <cellStyle name="Ergebnis 2 14" xfId="38775" hidden="1"/>
    <cellStyle name="Ergebnis 2 14" xfId="38601" hidden="1"/>
    <cellStyle name="Ergebnis 2 14" xfId="38819" hidden="1"/>
    <cellStyle name="Ergebnis 2 14" xfId="38837" hidden="1"/>
    <cellStyle name="Ergebnis 2 14" xfId="38882" hidden="1"/>
    <cellStyle name="Ergebnis 2 14" xfId="38917" hidden="1"/>
    <cellStyle name="Ergebnis 2 14" xfId="38980" hidden="1"/>
    <cellStyle name="Ergebnis 2 14" xfId="39057" hidden="1"/>
    <cellStyle name="Ergebnis 2 14" xfId="39075" hidden="1"/>
    <cellStyle name="Ergebnis 2 14" xfId="39120" hidden="1"/>
    <cellStyle name="Ergebnis 2 14" xfId="39155" hidden="1"/>
    <cellStyle name="Ergebnis 2 14" xfId="39258" hidden="1"/>
    <cellStyle name="Ergebnis 2 14" xfId="39420" hidden="1"/>
    <cellStyle name="Ergebnis 2 14" xfId="39438" hidden="1"/>
    <cellStyle name="Ergebnis 2 14" xfId="39483" hidden="1"/>
    <cellStyle name="Ergebnis 2 14" xfId="39518" hidden="1"/>
    <cellStyle name="Ergebnis 2 14" xfId="39321" hidden="1"/>
    <cellStyle name="Ergebnis 2 14" xfId="39567" hidden="1"/>
    <cellStyle name="Ergebnis 2 14" xfId="39585" hidden="1"/>
    <cellStyle name="Ergebnis 2 14" xfId="39630" hidden="1"/>
    <cellStyle name="Ergebnis 2 14" xfId="39665" hidden="1"/>
    <cellStyle name="Ergebnis 2 14" xfId="39196" hidden="1"/>
    <cellStyle name="Ergebnis 2 14" xfId="39708" hidden="1"/>
    <cellStyle name="Ergebnis 2 14" xfId="39726" hidden="1"/>
    <cellStyle name="Ergebnis 2 14" xfId="39771" hidden="1"/>
    <cellStyle name="Ergebnis 2 14" xfId="39806" hidden="1"/>
    <cellStyle name="Ergebnis 2 14" xfId="39859" hidden="1"/>
    <cellStyle name="Ergebnis 2 14" xfId="39925" hidden="1"/>
    <cellStyle name="Ergebnis 2 14" xfId="39943" hidden="1"/>
    <cellStyle name="Ergebnis 2 14" xfId="39988" hidden="1"/>
    <cellStyle name="Ergebnis 2 14" xfId="40023" hidden="1"/>
    <cellStyle name="Ergebnis 2 14" xfId="40091" hidden="1"/>
    <cellStyle name="Ergebnis 2 14" xfId="40217" hidden="1"/>
    <cellStyle name="Ergebnis 2 14" xfId="40235" hidden="1"/>
    <cellStyle name="Ergebnis 2 14" xfId="40280" hidden="1"/>
    <cellStyle name="Ergebnis 2 14" xfId="40315" hidden="1"/>
    <cellStyle name="Ergebnis 2 14" xfId="40141" hidden="1"/>
    <cellStyle name="Ergebnis 2 14" xfId="40359" hidden="1"/>
    <cellStyle name="Ergebnis 2 14" xfId="40377" hidden="1"/>
    <cellStyle name="Ergebnis 2 14" xfId="40422" hidden="1"/>
    <cellStyle name="Ergebnis 2 14" xfId="40457" hidden="1"/>
    <cellStyle name="Ergebnis 2 14" xfId="40510" hidden="1"/>
    <cellStyle name="Ergebnis 2 14" xfId="40576" hidden="1"/>
    <cellStyle name="Ergebnis 2 14" xfId="40594" hidden="1"/>
    <cellStyle name="Ergebnis 2 14" xfId="40639" hidden="1"/>
    <cellStyle name="Ergebnis 2 14" xfId="40674" hidden="1"/>
    <cellStyle name="Ergebnis 2 14" xfId="40761" hidden="1"/>
    <cellStyle name="Ergebnis 2 14" xfId="40967" hidden="1"/>
    <cellStyle name="Ergebnis 2 14" xfId="40985" hidden="1"/>
    <cellStyle name="Ergebnis 2 14" xfId="41030" hidden="1"/>
    <cellStyle name="Ergebnis 2 14" xfId="41065" hidden="1"/>
    <cellStyle name="Ergebnis 2 14" xfId="41150" hidden="1"/>
    <cellStyle name="Ergebnis 2 14" xfId="41276" hidden="1"/>
    <cellStyle name="Ergebnis 2 14" xfId="41294" hidden="1"/>
    <cellStyle name="Ergebnis 2 14" xfId="41339" hidden="1"/>
    <cellStyle name="Ergebnis 2 14" xfId="41374" hidden="1"/>
    <cellStyle name="Ergebnis 2 14" xfId="41200" hidden="1"/>
    <cellStyle name="Ergebnis 2 14" xfId="41420" hidden="1"/>
    <cellStyle name="Ergebnis 2 14" xfId="41438" hidden="1"/>
    <cellStyle name="Ergebnis 2 14" xfId="41483" hidden="1"/>
    <cellStyle name="Ergebnis 2 14" xfId="41518" hidden="1"/>
    <cellStyle name="Ergebnis 2 14" xfId="40847" hidden="1"/>
    <cellStyle name="Ergebnis 2 14" xfId="41577" hidden="1"/>
    <cellStyle name="Ergebnis 2 14" xfId="41595" hidden="1"/>
    <cellStyle name="Ergebnis 2 14" xfId="41640" hidden="1"/>
    <cellStyle name="Ergebnis 2 14" xfId="41675" hidden="1"/>
    <cellStyle name="Ergebnis 2 14" xfId="41784" hidden="1"/>
    <cellStyle name="Ergebnis 2 14" xfId="41947" hidden="1"/>
    <cellStyle name="Ergebnis 2 14" xfId="41965" hidden="1"/>
    <cellStyle name="Ergebnis 2 14" xfId="42010" hidden="1"/>
    <cellStyle name="Ergebnis 2 14" xfId="42045" hidden="1"/>
    <cellStyle name="Ergebnis 2 14" xfId="41847" hidden="1"/>
    <cellStyle name="Ergebnis 2 14" xfId="42096" hidden="1"/>
    <cellStyle name="Ergebnis 2 14" xfId="42114" hidden="1"/>
    <cellStyle name="Ergebnis 2 14" xfId="42159" hidden="1"/>
    <cellStyle name="Ergebnis 2 14" xfId="42194" hidden="1"/>
    <cellStyle name="Ergebnis 2 14" xfId="41722" hidden="1"/>
    <cellStyle name="Ergebnis 2 14" xfId="42239" hidden="1"/>
    <cellStyle name="Ergebnis 2 14" xfId="42257" hidden="1"/>
    <cellStyle name="Ergebnis 2 14" xfId="42302" hidden="1"/>
    <cellStyle name="Ergebnis 2 14" xfId="42337" hidden="1"/>
    <cellStyle name="Ergebnis 2 14" xfId="42392" hidden="1"/>
    <cellStyle name="Ergebnis 2 14" xfId="42458" hidden="1"/>
    <cellStyle name="Ergebnis 2 14" xfId="42476" hidden="1"/>
    <cellStyle name="Ergebnis 2 14" xfId="42521" hidden="1"/>
    <cellStyle name="Ergebnis 2 14" xfId="42556" hidden="1"/>
    <cellStyle name="Ergebnis 2 14" xfId="42624" hidden="1"/>
    <cellStyle name="Ergebnis 2 14" xfId="42750" hidden="1"/>
    <cellStyle name="Ergebnis 2 14" xfId="42768" hidden="1"/>
    <cellStyle name="Ergebnis 2 14" xfId="42813" hidden="1"/>
    <cellStyle name="Ergebnis 2 14" xfId="42848" hidden="1"/>
    <cellStyle name="Ergebnis 2 14" xfId="42674" hidden="1"/>
    <cellStyle name="Ergebnis 2 14" xfId="42892" hidden="1"/>
    <cellStyle name="Ergebnis 2 14" xfId="42910" hidden="1"/>
    <cellStyle name="Ergebnis 2 14" xfId="42955" hidden="1"/>
    <cellStyle name="Ergebnis 2 14" xfId="42990" hidden="1"/>
    <cellStyle name="Ergebnis 2 14" xfId="40896" hidden="1"/>
    <cellStyle name="Ergebnis 2 14" xfId="43032" hidden="1"/>
    <cellStyle name="Ergebnis 2 14" xfId="43050" hidden="1"/>
    <cellStyle name="Ergebnis 2 14" xfId="43095" hidden="1"/>
    <cellStyle name="Ergebnis 2 14" xfId="43130" hidden="1"/>
    <cellStyle name="Ergebnis 2 14" xfId="43236" hidden="1"/>
    <cellStyle name="Ergebnis 2 14" xfId="43398" hidden="1"/>
    <cellStyle name="Ergebnis 2 14" xfId="43416" hidden="1"/>
    <cellStyle name="Ergebnis 2 14" xfId="43461" hidden="1"/>
    <cellStyle name="Ergebnis 2 14" xfId="43496" hidden="1"/>
    <cellStyle name="Ergebnis 2 14" xfId="43299" hidden="1"/>
    <cellStyle name="Ergebnis 2 14" xfId="43547" hidden="1"/>
    <cellStyle name="Ergebnis 2 14" xfId="43565" hidden="1"/>
    <cellStyle name="Ergebnis 2 14" xfId="43610" hidden="1"/>
    <cellStyle name="Ergebnis 2 14" xfId="43645" hidden="1"/>
    <cellStyle name="Ergebnis 2 14" xfId="43174" hidden="1"/>
    <cellStyle name="Ergebnis 2 14" xfId="43690" hidden="1"/>
    <cellStyle name="Ergebnis 2 14" xfId="43708" hidden="1"/>
    <cellStyle name="Ergebnis 2 14" xfId="43753" hidden="1"/>
    <cellStyle name="Ergebnis 2 14" xfId="43788" hidden="1"/>
    <cellStyle name="Ergebnis 2 14" xfId="43842" hidden="1"/>
    <cellStyle name="Ergebnis 2 14" xfId="43908" hidden="1"/>
    <cellStyle name="Ergebnis 2 14" xfId="43926" hidden="1"/>
    <cellStyle name="Ergebnis 2 14" xfId="43971" hidden="1"/>
    <cellStyle name="Ergebnis 2 14" xfId="44006" hidden="1"/>
    <cellStyle name="Ergebnis 2 14" xfId="44074" hidden="1"/>
    <cellStyle name="Ergebnis 2 14" xfId="44200" hidden="1"/>
    <cellStyle name="Ergebnis 2 14" xfId="44218" hidden="1"/>
    <cellStyle name="Ergebnis 2 14" xfId="44263" hidden="1"/>
    <cellStyle name="Ergebnis 2 14" xfId="44298" hidden="1"/>
    <cellStyle name="Ergebnis 2 14" xfId="44124" hidden="1"/>
    <cellStyle name="Ergebnis 2 14" xfId="44342" hidden="1"/>
    <cellStyle name="Ergebnis 2 14" xfId="44360" hidden="1"/>
    <cellStyle name="Ergebnis 2 14" xfId="44405" hidden="1"/>
    <cellStyle name="Ergebnis 2 14" xfId="44440" hidden="1"/>
    <cellStyle name="Ergebnis 2 14" xfId="40890" hidden="1"/>
    <cellStyle name="Ergebnis 2 14" xfId="44482" hidden="1"/>
    <cellStyle name="Ergebnis 2 14" xfId="44500" hidden="1"/>
    <cellStyle name="Ergebnis 2 14" xfId="44545" hidden="1"/>
    <cellStyle name="Ergebnis 2 14" xfId="44580" hidden="1"/>
    <cellStyle name="Ergebnis 2 14" xfId="44683" hidden="1"/>
    <cellStyle name="Ergebnis 2 14" xfId="44845" hidden="1"/>
    <cellStyle name="Ergebnis 2 14" xfId="44863" hidden="1"/>
    <cellStyle name="Ergebnis 2 14" xfId="44908" hidden="1"/>
    <cellStyle name="Ergebnis 2 14" xfId="44943" hidden="1"/>
    <cellStyle name="Ergebnis 2 14" xfId="44746" hidden="1"/>
    <cellStyle name="Ergebnis 2 14" xfId="44992" hidden="1"/>
    <cellStyle name="Ergebnis 2 14" xfId="45010" hidden="1"/>
    <cellStyle name="Ergebnis 2 14" xfId="45055" hidden="1"/>
    <cellStyle name="Ergebnis 2 14" xfId="45090" hidden="1"/>
    <cellStyle name="Ergebnis 2 14" xfId="44621" hidden="1"/>
    <cellStyle name="Ergebnis 2 14" xfId="45133" hidden="1"/>
    <cellStyle name="Ergebnis 2 14" xfId="45151" hidden="1"/>
    <cellStyle name="Ergebnis 2 14" xfId="45196" hidden="1"/>
    <cellStyle name="Ergebnis 2 14" xfId="45231" hidden="1"/>
    <cellStyle name="Ergebnis 2 14" xfId="45284" hidden="1"/>
    <cellStyle name="Ergebnis 2 14" xfId="45350" hidden="1"/>
    <cellStyle name="Ergebnis 2 14" xfId="45368" hidden="1"/>
    <cellStyle name="Ergebnis 2 14" xfId="45413" hidden="1"/>
    <cellStyle name="Ergebnis 2 14" xfId="45448" hidden="1"/>
    <cellStyle name="Ergebnis 2 14" xfId="45516" hidden="1"/>
    <cellStyle name="Ergebnis 2 14" xfId="45642" hidden="1"/>
    <cellStyle name="Ergebnis 2 14" xfId="45660" hidden="1"/>
    <cellStyle name="Ergebnis 2 14" xfId="45705" hidden="1"/>
    <cellStyle name="Ergebnis 2 14" xfId="45740" hidden="1"/>
    <cellStyle name="Ergebnis 2 14" xfId="45566" hidden="1"/>
    <cellStyle name="Ergebnis 2 14" xfId="45784" hidden="1"/>
    <cellStyle name="Ergebnis 2 14" xfId="45802" hidden="1"/>
    <cellStyle name="Ergebnis 2 14" xfId="45847" hidden="1"/>
    <cellStyle name="Ergebnis 2 14" xfId="45882" hidden="1"/>
    <cellStyle name="Ergebnis 2 14" xfId="45937" hidden="1"/>
    <cellStyle name="Ergebnis 2 14" xfId="46077" hidden="1"/>
    <cellStyle name="Ergebnis 2 14" xfId="46095" hidden="1"/>
    <cellStyle name="Ergebnis 2 14" xfId="46140" hidden="1"/>
    <cellStyle name="Ergebnis 2 14" xfId="46175" hidden="1"/>
    <cellStyle name="Ergebnis 2 14" xfId="46279" hidden="1"/>
    <cellStyle name="Ergebnis 2 14" xfId="46441" hidden="1"/>
    <cellStyle name="Ergebnis 2 14" xfId="46459" hidden="1"/>
    <cellStyle name="Ergebnis 2 14" xfId="46504" hidden="1"/>
    <cellStyle name="Ergebnis 2 14" xfId="46539" hidden="1"/>
    <cellStyle name="Ergebnis 2 14" xfId="46342" hidden="1"/>
    <cellStyle name="Ergebnis 2 14" xfId="46588" hidden="1"/>
    <cellStyle name="Ergebnis 2 14" xfId="46606" hidden="1"/>
    <cellStyle name="Ergebnis 2 14" xfId="46651" hidden="1"/>
    <cellStyle name="Ergebnis 2 14" xfId="46686" hidden="1"/>
    <cellStyle name="Ergebnis 2 14" xfId="46217" hidden="1"/>
    <cellStyle name="Ergebnis 2 14" xfId="46729" hidden="1"/>
    <cellStyle name="Ergebnis 2 14" xfId="46747" hidden="1"/>
    <cellStyle name="Ergebnis 2 14" xfId="46792" hidden="1"/>
    <cellStyle name="Ergebnis 2 14" xfId="46827" hidden="1"/>
    <cellStyle name="Ergebnis 2 14" xfId="46880" hidden="1"/>
    <cellStyle name="Ergebnis 2 14" xfId="46946" hidden="1"/>
    <cellStyle name="Ergebnis 2 14" xfId="46964" hidden="1"/>
    <cellStyle name="Ergebnis 2 14" xfId="47009" hidden="1"/>
    <cellStyle name="Ergebnis 2 14" xfId="47044" hidden="1"/>
    <cellStyle name="Ergebnis 2 14" xfId="47112" hidden="1"/>
    <cellStyle name="Ergebnis 2 14" xfId="47238" hidden="1"/>
    <cellStyle name="Ergebnis 2 14" xfId="47256" hidden="1"/>
    <cellStyle name="Ergebnis 2 14" xfId="47301" hidden="1"/>
    <cellStyle name="Ergebnis 2 14" xfId="47336" hidden="1"/>
    <cellStyle name="Ergebnis 2 14" xfId="47162" hidden="1"/>
    <cellStyle name="Ergebnis 2 14" xfId="47380" hidden="1"/>
    <cellStyle name="Ergebnis 2 14" xfId="47398" hidden="1"/>
    <cellStyle name="Ergebnis 2 14" xfId="47443" hidden="1"/>
    <cellStyle name="Ergebnis 2 14" xfId="47478" hidden="1"/>
    <cellStyle name="Ergebnis 2 14" xfId="45989" hidden="1"/>
    <cellStyle name="Ergebnis 2 14" xfId="47520" hidden="1"/>
    <cellStyle name="Ergebnis 2 14" xfId="47538" hidden="1"/>
    <cellStyle name="Ergebnis 2 14" xfId="47583" hidden="1"/>
    <cellStyle name="Ergebnis 2 14" xfId="47618" hidden="1"/>
    <cellStyle name="Ergebnis 2 14" xfId="47721" hidden="1"/>
    <cellStyle name="Ergebnis 2 14" xfId="47883" hidden="1"/>
    <cellStyle name="Ergebnis 2 14" xfId="47901" hidden="1"/>
    <cellStyle name="Ergebnis 2 14" xfId="47946" hidden="1"/>
    <cellStyle name="Ergebnis 2 14" xfId="47981" hidden="1"/>
    <cellStyle name="Ergebnis 2 14" xfId="47784" hidden="1"/>
    <cellStyle name="Ergebnis 2 14" xfId="48030" hidden="1"/>
    <cellStyle name="Ergebnis 2 14" xfId="48048" hidden="1"/>
    <cellStyle name="Ergebnis 2 14" xfId="48093" hidden="1"/>
    <cellStyle name="Ergebnis 2 14" xfId="48128" hidden="1"/>
    <cellStyle name="Ergebnis 2 14" xfId="47659" hidden="1"/>
    <cellStyle name="Ergebnis 2 14" xfId="48171" hidden="1"/>
    <cellStyle name="Ergebnis 2 14" xfId="48189" hidden="1"/>
    <cellStyle name="Ergebnis 2 14" xfId="48234" hidden="1"/>
    <cellStyle name="Ergebnis 2 14" xfId="48269" hidden="1"/>
    <cellStyle name="Ergebnis 2 14" xfId="48322" hidden="1"/>
    <cellStyle name="Ergebnis 2 14" xfId="48388" hidden="1"/>
    <cellStyle name="Ergebnis 2 14" xfId="48406" hidden="1"/>
    <cellStyle name="Ergebnis 2 14" xfId="48451" hidden="1"/>
    <cellStyle name="Ergebnis 2 14" xfId="48486" hidden="1"/>
    <cellStyle name="Ergebnis 2 14" xfId="48554" hidden="1"/>
    <cellStyle name="Ergebnis 2 14" xfId="48680" hidden="1"/>
    <cellStyle name="Ergebnis 2 14" xfId="48698" hidden="1"/>
    <cellStyle name="Ergebnis 2 14" xfId="48743" hidden="1"/>
    <cellStyle name="Ergebnis 2 14" xfId="48778" hidden="1"/>
    <cellStyle name="Ergebnis 2 14" xfId="48604" hidden="1"/>
    <cellStyle name="Ergebnis 2 14" xfId="48822" hidden="1"/>
    <cellStyle name="Ergebnis 2 14" xfId="48840" hidden="1"/>
    <cellStyle name="Ergebnis 2 14" xfId="48885" hidden="1"/>
    <cellStyle name="Ergebnis 2 14" xfId="48920" hidden="1"/>
    <cellStyle name="Ergebnis 2 14" xfId="48973" hidden="1"/>
    <cellStyle name="Ergebnis 2 14" xfId="49039" hidden="1"/>
    <cellStyle name="Ergebnis 2 14" xfId="49057" hidden="1"/>
    <cellStyle name="Ergebnis 2 14" xfId="49102" hidden="1"/>
    <cellStyle name="Ergebnis 2 14" xfId="49137" hidden="1"/>
    <cellStyle name="Ergebnis 2 14" xfId="49240" hidden="1"/>
    <cellStyle name="Ergebnis 2 14" xfId="49402" hidden="1"/>
    <cellStyle name="Ergebnis 2 14" xfId="49420" hidden="1"/>
    <cellStyle name="Ergebnis 2 14" xfId="49465" hidden="1"/>
    <cellStyle name="Ergebnis 2 14" xfId="49500" hidden="1"/>
    <cellStyle name="Ergebnis 2 14" xfId="49303" hidden="1"/>
    <cellStyle name="Ergebnis 2 14" xfId="49549" hidden="1"/>
    <cellStyle name="Ergebnis 2 14" xfId="49567" hidden="1"/>
    <cellStyle name="Ergebnis 2 14" xfId="49612" hidden="1"/>
    <cellStyle name="Ergebnis 2 14" xfId="49647" hidden="1"/>
    <cellStyle name="Ergebnis 2 14" xfId="49178" hidden="1"/>
    <cellStyle name="Ergebnis 2 14" xfId="49690" hidden="1"/>
    <cellStyle name="Ergebnis 2 14" xfId="49708" hidden="1"/>
    <cellStyle name="Ergebnis 2 14" xfId="49753" hidden="1"/>
    <cellStyle name="Ergebnis 2 14" xfId="49788" hidden="1"/>
    <cellStyle name="Ergebnis 2 14" xfId="49841" hidden="1"/>
    <cellStyle name="Ergebnis 2 14" xfId="49907" hidden="1"/>
    <cellStyle name="Ergebnis 2 14" xfId="49925" hidden="1"/>
    <cellStyle name="Ergebnis 2 14" xfId="49970" hidden="1"/>
    <cellStyle name="Ergebnis 2 14" xfId="50005" hidden="1"/>
    <cellStyle name="Ergebnis 2 14" xfId="50073" hidden="1"/>
    <cellStyle name="Ergebnis 2 14" xfId="50199" hidden="1"/>
    <cellStyle name="Ergebnis 2 14" xfId="50217" hidden="1"/>
    <cellStyle name="Ergebnis 2 14" xfId="50262" hidden="1"/>
    <cellStyle name="Ergebnis 2 14" xfId="50297" hidden="1"/>
    <cellStyle name="Ergebnis 2 14" xfId="50123" hidden="1"/>
    <cellStyle name="Ergebnis 2 14" xfId="50341" hidden="1"/>
    <cellStyle name="Ergebnis 2 14" xfId="50359" hidden="1"/>
    <cellStyle name="Ergebnis 2 14" xfId="50404" hidden="1"/>
    <cellStyle name="Ergebnis 2 14" xfId="50439" hidden="1"/>
    <cellStyle name="Ergebnis 2 14" xfId="50492" hidden="1"/>
    <cellStyle name="Ergebnis 2 14" xfId="50558" hidden="1"/>
    <cellStyle name="Ergebnis 2 14" xfId="50576" hidden="1"/>
    <cellStyle name="Ergebnis 2 14" xfId="50621" hidden="1"/>
    <cellStyle name="Ergebnis 2 14" xfId="50656" hidden="1"/>
    <cellStyle name="Ergebnis 2 14" xfId="50743" hidden="1"/>
    <cellStyle name="Ergebnis 2 14" xfId="50949" hidden="1"/>
    <cellStyle name="Ergebnis 2 14" xfId="50967" hidden="1"/>
    <cellStyle name="Ergebnis 2 14" xfId="51012" hidden="1"/>
    <cellStyle name="Ergebnis 2 14" xfId="51047" hidden="1"/>
    <cellStyle name="Ergebnis 2 14" xfId="51132" hidden="1"/>
    <cellStyle name="Ergebnis 2 14" xfId="51258" hidden="1"/>
    <cellStyle name="Ergebnis 2 14" xfId="51276" hidden="1"/>
    <cellStyle name="Ergebnis 2 14" xfId="51321" hidden="1"/>
    <cellStyle name="Ergebnis 2 14" xfId="51356" hidden="1"/>
    <cellStyle name="Ergebnis 2 14" xfId="51182" hidden="1"/>
    <cellStyle name="Ergebnis 2 14" xfId="51402" hidden="1"/>
    <cellStyle name="Ergebnis 2 14" xfId="51420" hidden="1"/>
    <cellStyle name="Ergebnis 2 14" xfId="51465" hidden="1"/>
    <cellStyle name="Ergebnis 2 14" xfId="51500" hidden="1"/>
    <cellStyle name="Ergebnis 2 14" xfId="50829" hidden="1"/>
    <cellStyle name="Ergebnis 2 14" xfId="51559" hidden="1"/>
    <cellStyle name="Ergebnis 2 14" xfId="51577" hidden="1"/>
    <cellStyle name="Ergebnis 2 14" xfId="51622" hidden="1"/>
    <cellStyle name="Ergebnis 2 14" xfId="51657" hidden="1"/>
    <cellStyle name="Ergebnis 2 14" xfId="51766" hidden="1"/>
    <cellStyle name="Ergebnis 2 14" xfId="51929" hidden="1"/>
    <cellStyle name="Ergebnis 2 14" xfId="51947" hidden="1"/>
    <cellStyle name="Ergebnis 2 14" xfId="51992" hidden="1"/>
    <cellStyle name="Ergebnis 2 14" xfId="52027" hidden="1"/>
    <cellStyle name="Ergebnis 2 14" xfId="51829" hidden="1"/>
    <cellStyle name="Ergebnis 2 14" xfId="52078" hidden="1"/>
    <cellStyle name="Ergebnis 2 14" xfId="52096" hidden="1"/>
    <cellStyle name="Ergebnis 2 14" xfId="52141" hidden="1"/>
    <cellStyle name="Ergebnis 2 14" xfId="52176" hidden="1"/>
    <cellStyle name="Ergebnis 2 14" xfId="51704" hidden="1"/>
    <cellStyle name="Ergebnis 2 14" xfId="52221" hidden="1"/>
    <cellStyle name="Ergebnis 2 14" xfId="52239" hidden="1"/>
    <cellStyle name="Ergebnis 2 14" xfId="52284" hidden="1"/>
    <cellStyle name="Ergebnis 2 14" xfId="52319" hidden="1"/>
    <cellStyle name="Ergebnis 2 14" xfId="52374" hidden="1"/>
    <cellStyle name="Ergebnis 2 14" xfId="52440" hidden="1"/>
    <cellStyle name="Ergebnis 2 14" xfId="52458" hidden="1"/>
    <cellStyle name="Ergebnis 2 14" xfId="52503" hidden="1"/>
    <cellStyle name="Ergebnis 2 14" xfId="52538" hidden="1"/>
    <cellStyle name="Ergebnis 2 14" xfId="52606" hidden="1"/>
    <cellStyle name="Ergebnis 2 14" xfId="52732" hidden="1"/>
    <cellStyle name="Ergebnis 2 14" xfId="52750" hidden="1"/>
    <cellStyle name="Ergebnis 2 14" xfId="52795" hidden="1"/>
    <cellStyle name="Ergebnis 2 14" xfId="52830" hidden="1"/>
    <cellStyle name="Ergebnis 2 14" xfId="52656" hidden="1"/>
    <cellStyle name="Ergebnis 2 14" xfId="52874" hidden="1"/>
    <cellStyle name="Ergebnis 2 14" xfId="52892" hidden="1"/>
    <cellStyle name="Ergebnis 2 14" xfId="52937" hidden="1"/>
    <cellStyle name="Ergebnis 2 14" xfId="52972" hidden="1"/>
    <cellStyle name="Ergebnis 2 14" xfId="50878" hidden="1"/>
    <cellStyle name="Ergebnis 2 14" xfId="53014" hidden="1"/>
    <cellStyle name="Ergebnis 2 14" xfId="53032" hidden="1"/>
    <cellStyle name="Ergebnis 2 14" xfId="53077" hidden="1"/>
    <cellStyle name="Ergebnis 2 14" xfId="53112" hidden="1"/>
    <cellStyle name="Ergebnis 2 14" xfId="53218" hidden="1"/>
    <cellStyle name="Ergebnis 2 14" xfId="53380" hidden="1"/>
    <cellStyle name="Ergebnis 2 14" xfId="53398" hidden="1"/>
    <cellStyle name="Ergebnis 2 14" xfId="53443" hidden="1"/>
    <cellStyle name="Ergebnis 2 14" xfId="53478" hidden="1"/>
    <cellStyle name="Ergebnis 2 14" xfId="53281" hidden="1"/>
    <cellStyle name="Ergebnis 2 14" xfId="53529" hidden="1"/>
    <cellStyle name="Ergebnis 2 14" xfId="53547" hidden="1"/>
    <cellStyle name="Ergebnis 2 14" xfId="53592" hidden="1"/>
    <cellStyle name="Ergebnis 2 14" xfId="53627" hidden="1"/>
    <cellStyle name="Ergebnis 2 14" xfId="53156" hidden="1"/>
    <cellStyle name="Ergebnis 2 14" xfId="53672" hidden="1"/>
    <cellStyle name="Ergebnis 2 14" xfId="53690" hidden="1"/>
    <cellStyle name="Ergebnis 2 14" xfId="53735" hidden="1"/>
    <cellStyle name="Ergebnis 2 14" xfId="53770" hidden="1"/>
    <cellStyle name="Ergebnis 2 14" xfId="53824" hidden="1"/>
    <cellStyle name="Ergebnis 2 14" xfId="53890" hidden="1"/>
    <cellStyle name="Ergebnis 2 14" xfId="53908" hidden="1"/>
    <cellStyle name="Ergebnis 2 14" xfId="53953" hidden="1"/>
    <cellStyle name="Ergebnis 2 14" xfId="53988" hidden="1"/>
    <cellStyle name="Ergebnis 2 14" xfId="54056" hidden="1"/>
    <cellStyle name="Ergebnis 2 14" xfId="54182" hidden="1"/>
    <cellStyle name="Ergebnis 2 14" xfId="54200" hidden="1"/>
    <cellStyle name="Ergebnis 2 14" xfId="54245" hidden="1"/>
    <cellStyle name="Ergebnis 2 14" xfId="54280" hidden="1"/>
    <cellStyle name="Ergebnis 2 14" xfId="54106" hidden="1"/>
    <cellStyle name="Ergebnis 2 14" xfId="54324" hidden="1"/>
    <cellStyle name="Ergebnis 2 14" xfId="54342" hidden="1"/>
    <cellStyle name="Ergebnis 2 14" xfId="54387" hidden="1"/>
    <cellStyle name="Ergebnis 2 14" xfId="54422" hidden="1"/>
    <cellStyle name="Ergebnis 2 14" xfId="50872" hidden="1"/>
    <cellStyle name="Ergebnis 2 14" xfId="54464" hidden="1"/>
    <cellStyle name="Ergebnis 2 14" xfId="54482" hidden="1"/>
    <cellStyle name="Ergebnis 2 14" xfId="54527" hidden="1"/>
    <cellStyle name="Ergebnis 2 14" xfId="54562" hidden="1"/>
    <cellStyle name="Ergebnis 2 14" xfId="54665" hidden="1"/>
    <cellStyle name="Ergebnis 2 14" xfId="54827" hidden="1"/>
    <cellStyle name="Ergebnis 2 14" xfId="54845" hidden="1"/>
    <cellStyle name="Ergebnis 2 14" xfId="54890" hidden="1"/>
    <cellStyle name="Ergebnis 2 14" xfId="54925" hidden="1"/>
    <cellStyle name="Ergebnis 2 14" xfId="54728" hidden="1"/>
    <cellStyle name="Ergebnis 2 14" xfId="54974" hidden="1"/>
    <cellStyle name="Ergebnis 2 14" xfId="54992" hidden="1"/>
    <cellStyle name="Ergebnis 2 14" xfId="55037" hidden="1"/>
    <cellStyle name="Ergebnis 2 14" xfId="55072" hidden="1"/>
    <cellStyle name="Ergebnis 2 14" xfId="54603" hidden="1"/>
    <cellStyle name="Ergebnis 2 14" xfId="55115" hidden="1"/>
    <cellStyle name="Ergebnis 2 14" xfId="55133" hidden="1"/>
    <cellStyle name="Ergebnis 2 14" xfId="55178" hidden="1"/>
    <cellStyle name="Ergebnis 2 14" xfId="55213" hidden="1"/>
    <cellStyle name="Ergebnis 2 14" xfId="55266" hidden="1"/>
    <cellStyle name="Ergebnis 2 14" xfId="55332" hidden="1"/>
    <cellStyle name="Ergebnis 2 14" xfId="55350" hidden="1"/>
    <cellStyle name="Ergebnis 2 14" xfId="55395" hidden="1"/>
    <cellStyle name="Ergebnis 2 14" xfId="55430" hidden="1"/>
    <cellStyle name="Ergebnis 2 14" xfId="55498" hidden="1"/>
    <cellStyle name="Ergebnis 2 14" xfId="55624" hidden="1"/>
    <cellStyle name="Ergebnis 2 14" xfId="55642" hidden="1"/>
    <cellStyle name="Ergebnis 2 14" xfId="55687" hidden="1"/>
    <cellStyle name="Ergebnis 2 14" xfId="55722" hidden="1"/>
    <cellStyle name="Ergebnis 2 14" xfId="55548" hidden="1"/>
    <cellStyle name="Ergebnis 2 14" xfId="55766" hidden="1"/>
    <cellStyle name="Ergebnis 2 14" xfId="55784" hidden="1"/>
    <cellStyle name="Ergebnis 2 14" xfId="55829" hidden="1"/>
    <cellStyle name="Ergebnis 2 14" xfId="55864" hidden="1"/>
    <cellStyle name="Ergebnis 2 14" xfId="55919" hidden="1"/>
    <cellStyle name="Ergebnis 2 14" xfId="56059" hidden="1"/>
    <cellStyle name="Ergebnis 2 14" xfId="56077" hidden="1"/>
    <cellStyle name="Ergebnis 2 14" xfId="56122" hidden="1"/>
    <cellStyle name="Ergebnis 2 14" xfId="56157" hidden="1"/>
    <cellStyle name="Ergebnis 2 14" xfId="56261" hidden="1"/>
    <cellStyle name="Ergebnis 2 14" xfId="56423" hidden="1"/>
    <cellStyle name="Ergebnis 2 14" xfId="56441" hidden="1"/>
    <cellStyle name="Ergebnis 2 14" xfId="56486" hidden="1"/>
    <cellStyle name="Ergebnis 2 14" xfId="56521" hidden="1"/>
    <cellStyle name="Ergebnis 2 14" xfId="56324" hidden="1"/>
    <cellStyle name="Ergebnis 2 14" xfId="56570" hidden="1"/>
    <cellStyle name="Ergebnis 2 14" xfId="56588" hidden="1"/>
    <cellStyle name="Ergebnis 2 14" xfId="56633" hidden="1"/>
    <cellStyle name="Ergebnis 2 14" xfId="56668" hidden="1"/>
    <cellStyle name="Ergebnis 2 14" xfId="56199" hidden="1"/>
    <cellStyle name="Ergebnis 2 14" xfId="56711" hidden="1"/>
    <cellStyle name="Ergebnis 2 14" xfId="56729" hidden="1"/>
    <cellStyle name="Ergebnis 2 14" xfId="56774" hidden="1"/>
    <cellStyle name="Ergebnis 2 14" xfId="56809" hidden="1"/>
    <cellStyle name="Ergebnis 2 14" xfId="56862" hidden="1"/>
    <cellStyle name="Ergebnis 2 14" xfId="56928" hidden="1"/>
    <cellStyle name="Ergebnis 2 14" xfId="56946" hidden="1"/>
    <cellStyle name="Ergebnis 2 14" xfId="56991" hidden="1"/>
    <cellStyle name="Ergebnis 2 14" xfId="57026" hidden="1"/>
    <cellStyle name="Ergebnis 2 14" xfId="57094" hidden="1"/>
    <cellStyle name="Ergebnis 2 14" xfId="57220" hidden="1"/>
    <cellStyle name="Ergebnis 2 14" xfId="57238" hidden="1"/>
    <cellStyle name="Ergebnis 2 14" xfId="57283" hidden="1"/>
    <cellStyle name="Ergebnis 2 14" xfId="57318" hidden="1"/>
    <cellStyle name="Ergebnis 2 14" xfId="57144" hidden="1"/>
    <cellStyle name="Ergebnis 2 14" xfId="57362" hidden="1"/>
    <cellStyle name="Ergebnis 2 14" xfId="57380" hidden="1"/>
    <cellStyle name="Ergebnis 2 14" xfId="57425" hidden="1"/>
    <cellStyle name="Ergebnis 2 14" xfId="57460" hidden="1"/>
    <cellStyle name="Ergebnis 2 14" xfId="55971" hidden="1"/>
    <cellStyle name="Ergebnis 2 14" xfId="57502" hidden="1"/>
    <cellStyle name="Ergebnis 2 14" xfId="57520" hidden="1"/>
    <cellStyle name="Ergebnis 2 14" xfId="57565" hidden="1"/>
    <cellStyle name="Ergebnis 2 14" xfId="57600" hidden="1"/>
    <cellStyle name="Ergebnis 2 14" xfId="57703" hidden="1"/>
    <cellStyle name="Ergebnis 2 14" xfId="57865" hidden="1"/>
    <cellStyle name="Ergebnis 2 14" xfId="57883" hidden="1"/>
    <cellStyle name="Ergebnis 2 14" xfId="57928" hidden="1"/>
    <cellStyle name="Ergebnis 2 14" xfId="57963" hidden="1"/>
    <cellStyle name="Ergebnis 2 14" xfId="57766" hidden="1"/>
    <cellStyle name="Ergebnis 2 14" xfId="58012" hidden="1"/>
    <cellStyle name="Ergebnis 2 14" xfId="58030" hidden="1"/>
    <cellStyle name="Ergebnis 2 14" xfId="58075" hidden="1"/>
    <cellStyle name="Ergebnis 2 14" xfId="58110" hidden="1"/>
    <cellStyle name="Ergebnis 2 14" xfId="57641" hidden="1"/>
    <cellStyle name="Ergebnis 2 14" xfId="58153" hidden="1"/>
    <cellStyle name="Ergebnis 2 14" xfId="58171" hidden="1"/>
    <cellStyle name="Ergebnis 2 14" xfId="58216" hidden="1"/>
    <cellStyle name="Ergebnis 2 14" xfId="58251" hidden="1"/>
    <cellStyle name="Ergebnis 2 14" xfId="58304" hidden="1"/>
    <cellStyle name="Ergebnis 2 14" xfId="58370" hidden="1"/>
    <cellStyle name="Ergebnis 2 14" xfId="58388" hidden="1"/>
    <cellStyle name="Ergebnis 2 14" xfId="58433" hidden="1"/>
    <cellStyle name="Ergebnis 2 14" xfId="58468" hidden="1"/>
    <cellStyle name="Ergebnis 2 14" xfId="58536" hidden="1"/>
    <cellStyle name="Ergebnis 2 14" xfId="58662" hidden="1"/>
    <cellStyle name="Ergebnis 2 14" xfId="58680" hidden="1"/>
    <cellStyle name="Ergebnis 2 14" xfId="58725" hidden="1"/>
    <cellStyle name="Ergebnis 2 14" xfId="58760" hidden="1"/>
    <cellStyle name="Ergebnis 2 14" xfId="58586" hidden="1"/>
    <cellStyle name="Ergebnis 2 14" xfId="58804" hidden="1"/>
    <cellStyle name="Ergebnis 2 14" xfId="58822" hidden="1"/>
    <cellStyle name="Ergebnis 2 14" xfId="58867" hidden="1"/>
    <cellStyle name="Ergebnis 2 14" xfId="58902" hidden="1"/>
    <cellStyle name="Ergebnis 2 15" xfId="202" hidden="1"/>
    <cellStyle name="Ergebnis 2 15" xfId="797" hidden="1"/>
    <cellStyle name="Ergebnis 2 15" xfId="917" hidden="1"/>
    <cellStyle name="Ergebnis 2 15" xfId="789" hidden="1"/>
    <cellStyle name="Ergebnis 2 15" xfId="1398" hidden="1"/>
    <cellStyle name="Ergebnis 2 15" xfId="1630" hidden="1"/>
    <cellStyle name="Ergebnis 2 15" xfId="1727" hidden="1"/>
    <cellStyle name="Ergebnis 2 15" xfId="2125" hidden="1"/>
    <cellStyle name="Ergebnis 2 15" xfId="2667" hidden="1"/>
    <cellStyle name="Ergebnis 2 15" xfId="2787" hidden="1"/>
    <cellStyle name="Ergebnis 2 15" xfId="2659" hidden="1"/>
    <cellStyle name="Ergebnis 2 15" xfId="3268" hidden="1"/>
    <cellStyle name="Ergebnis 2 15" xfId="3500" hidden="1"/>
    <cellStyle name="Ergebnis 2 15" xfId="3597" hidden="1"/>
    <cellStyle name="Ergebnis 2 15" xfId="2202" hidden="1"/>
    <cellStyle name="Ergebnis 2 15" xfId="4173" hidden="1"/>
    <cellStyle name="Ergebnis 2 15" xfId="4293" hidden="1"/>
    <cellStyle name="Ergebnis 2 15" xfId="4165" hidden="1"/>
    <cellStyle name="Ergebnis 2 15" xfId="4774" hidden="1"/>
    <cellStyle name="Ergebnis 2 15" xfId="5006" hidden="1"/>
    <cellStyle name="Ergebnis 2 15" xfId="5103" hidden="1"/>
    <cellStyle name="Ergebnis 2 15" xfId="2358" hidden="1"/>
    <cellStyle name="Ergebnis 2 15" xfId="5677" hidden="1"/>
    <cellStyle name="Ergebnis 2 15" xfId="5797" hidden="1"/>
    <cellStyle name="Ergebnis 2 15" xfId="5669" hidden="1"/>
    <cellStyle name="Ergebnis 2 15" xfId="6278" hidden="1"/>
    <cellStyle name="Ergebnis 2 15" xfId="6510" hidden="1"/>
    <cellStyle name="Ergebnis 2 15" xfId="6607" hidden="1"/>
    <cellStyle name="Ergebnis 2 15" xfId="2318" hidden="1"/>
    <cellStyle name="Ergebnis 2 15" xfId="7175" hidden="1"/>
    <cellStyle name="Ergebnis 2 15" xfId="7295" hidden="1"/>
    <cellStyle name="Ergebnis 2 15" xfId="7167" hidden="1"/>
    <cellStyle name="Ergebnis 2 15" xfId="7776" hidden="1"/>
    <cellStyle name="Ergebnis 2 15" xfId="8008" hidden="1"/>
    <cellStyle name="Ergebnis 2 15" xfId="8105" hidden="1"/>
    <cellStyle name="Ergebnis 2 15" xfId="2035" hidden="1"/>
    <cellStyle name="Ergebnis 2 15" xfId="8668" hidden="1"/>
    <cellStyle name="Ergebnis 2 15" xfId="8788" hidden="1"/>
    <cellStyle name="Ergebnis 2 15" xfId="8660" hidden="1"/>
    <cellStyle name="Ergebnis 2 15" xfId="9269" hidden="1"/>
    <cellStyle name="Ergebnis 2 15" xfId="9501" hidden="1"/>
    <cellStyle name="Ergebnis 2 15" xfId="9598" hidden="1"/>
    <cellStyle name="Ergebnis 2 15" xfId="2252" hidden="1"/>
    <cellStyle name="Ergebnis 2 15" xfId="10154" hidden="1"/>
    <cellStyle name="Ergebnis 2 15" xfId="10274" hidden="1"/>
    <cellStyle name="Ergebnis 2 15" xfId="10146" hidden="1"/>
    <cellStyle name="Ergebnis 2 15" xfId="10755" hidden="1"/>
    <cellStyle name="Ergebnis 2 15" xfId="10987" hidden="1"/>
    <cellStyle name="Ergebnis 2 15" xfId="11084" hidden="1"/>
    <cellStyle name="Ergebnis 2 15" xfId="2578" hidden="1"/>
    <cellStyle name="Ergebnis 2 15" xfId="11634" hidden="1"/>
    <cellStyle name="Ergebnis 2 15" xfId="11754" hidden="1"/>
    <cellStyle name="Ergebnis 2 15" xfId="11626" hidden="1"/>
    <cellStyle name="Ergebnis 2 15" xfId="12235" hidden="1"/>
    <cellStyle name="Ergebnis 2 15" xfId="12467" hidden="1"/>
    <cellStyle name="Ergebnis 2 15" xfId="12564" hidden="1"/>
    <cellStyle name="Ergebnis 2 15" xfId="4084" hidden="1"/>
    <cellStyle name="Ergebnis 2 15" xfId="13105" hidden="1"/>
    <cellStyle name="Ergebnis 2 15" xfId="13225" hidden="1"/>
    <cellStyle name="Ergebnis 2 15" xfId="13097" hidden="1"/>
    <cellStyle name="Ergebnis 2 15" xfId="13706" hidden="1"/>
    <cellStyle name="Ergebnis 2 15" xfId="13938" hidden="1"/>
    <cellStyle name="Ergebnis 2 15" xfId="14035" hidden="1"/>
    <cellStyle name="Ergebnis 2 15" xfId="5588" hidden="1"/>
    <cellStyle name="Ergebnis 2 15" xfId="14567" hidden="1"/>
    <cellStyle name="Ergebnis 2 15" xfId="14687" hidden="1"/>
    <cellStyle name="Ergebnis 2 15" xfId="14559" hidden="1"/>
    <cellStyle name="Ergebnis 2 15" xfId="15168" hidden="1"/>
    <cellStyle name="Ergebnis 2 15" xfId="15400" hidden="1"/>
    <cellStyle name="Ergebnis 2 15" xfId="15497" hidden="1"/>
    <cellStyle name="Ergebnis 2 15" xfId="7086" hidden="1"/>
    <cellStyle name="Ergebnis 2 15" xfId="16023" hidden="1"/>
    <cellStyle name="Ergebnis 2 15" xfId="16143" hidden="1"/>
    <cellStyle name="Ergebnis 2 15" xfId="16015" hidden="1"/>
    <cellStyle name="Ergebnis 2 15" xfId="16624" hidden="1"/>
    <cellStyle name="Ergebnis 2 15" xfId="16856" hidden="1"/>
    <cellStyle name="Ergebnis 2 15" xfId="16953" hidden="1"/>
    <cellStyle name="Ergebnis 2 15" xfId="8579" hidden="1"/>
    <cellStyle name="Ergebnis 2 15" xfId="17465" hidden="1"/>
    <cellStyle name="Ergebnis 2 15" xfId="17585" hidden="1"/>
    <cellStyle name="Ergebnis 2 15" xfId="17457" hidden="1"/>
    <cellStyle name="Ergebnis 2 15" xfId="18066" hidden="1"/>
    <cellStyle name="Ergebnis 2 15" xfId="18298" hidden="1"/>
    <cellStyle name="Ergebnis 2 15" xfId="18395" hidden="1"/>
    <cellStyle name="Ergebnis 2 15" xfId="18939" hidden="1"/>
    <cellStyle name="Ergebnis 2 15" xfId="19272" hidden="1"/>
    <cellStyle name="Ergebnis 2 15" xfId="19392" hidden="1"/>
    <cellStyle name="Ergebnis 2 15" xfId="19264" hidden="1"/>
    <cellStyle name="Ergebnis 2 15" xfId="19873" hidden="1"/>
    <cellStyle name="Ergebnis 2 15" xfId="20105" hidden="1"/>
    <cellStyle name="Ergebnis 2 15" xfId="20202" hidden="1"/>
    <cellStyle name="Ergebnis 2 15" xfId="20524" hidden="1"/>
    <cellStyle name="Ergebnis 2 15" xfId="20775" hidden="1"/>
    <cellStyle name="Ergebnis 2 15" xfId="21164" hidden="1"/>
    <cellStyle name="Ergebnis 2 15" xfId="21261" hidden="1"/>
    <cellStyle name="Ergebnis 2 15" xfId="20859" hidden="1"/>
    <cellStyle name="Ergebnis 2 15" xfId="21798" hidden="1"/>
    <cellStyle name="Ergebnis 2 15" xfId="21919" hidden="1"/>
    <cellStyle name="Ergebnis 2 15" xfId="21790" hidden="1"/>
    <cellStyle name="Ergebnis 2 15" xfId="22406" hidden="1"/>
    <cellStyle name="Ergebnis 2 15" xfId="22638" hidden="1"/>
    <cellStyle name="Ergebnis 2 15" xfId="22735" hidden="1"/>
    <cellStyle name="Ergebnis 2 15" xfId="20709" hidden="1"/>
    <cellStyle name="Ergebnis 2 15" xfId="23251" hidden="1"/>
    <cellStyle name="Ergebnis 2 15" xfId="23371" hidden="1"/>
    <cellStyle name="Ergebnis 2 15" xfId="23243" hidden="1"/>
    <cellStyle name="Ergebnis 2 15" xfId="23857" hidden="1"/>
    <cellStyle name="Ergebnis 2 15" xfId="24089" hidden="1"/>
    <cellStyle name="Ergebnis 2 15" xfId="24186" hidden="1"/>
    <cellStyle name="Ergebnis 2 15" xfId="21706" hidden="1"/>
    <cellStyle name="Ergebnis 2 15" xfId="24698" hidden="1"/>
    <cellStyle name="Ergebnis 2 15" xfId="24818" hidden="1"/>
    <cellStyle name="Ergebnis 2 15" xfId="24690" hidden="1"/>
    <cellStyle name="Ergebnis 2 15" xfId="25299" hidden="1"/>
    <cellStyle name="Ergebnis 2 15" xfId="25531" hidden="1"/>
    <cellStyle name="Ergebnis 2 15" xfId="25628" hidden="1"/>
    <cellStyle name="Ergebnis 2 15" xfId="25952" hidden="1"/>
    <cellStyle name="Ergebnis 2 15" xfId="26294" hidden="1"/>
    <cellStyle name="Ergebnis 2 15" xfId="26414" hidden="1"/>
    <cellStyle name="Ergebnis 2 15" xfId="26286" hidden="1"/>
    <cellStyle name="Ergebnis 2 15" xfId="26895" hidden="1"/>
    <cellStyle name="Ergebnis 2 15" xfId="27127" hidden="1"/>
    <cellStyle name="Ergebnis 2 15" xfId="27224" hidden="1"/>
    <cellStyle name="Ergebnis 2 15" xfId="26002" hidden="1"/>
    <cellStyle name="Ergebnis 2 15" xfId="27736" hidden="1"/>
    <cellStyle name="Ergebnis 2 15" xfId="27856" hidden="1"/>
    <cellStyle name="Ergebnis 2 15" xfId="27728" hidden="1"/>
    <cellStyle name="Ergebnis 2 15" xfId="28337" hidden="1"/>
    <cellStyle name="Ergebnis 2 15" xfId="28569" hidden="1"/>
    <cellStyle name="Ergebnis 2 15" xfId="28666" hidden="1"/>
    <cellStyle name="Ergebnis 2 15" xfId="28989" hidden="1"/>
    <cellStyle name="Ergebnis 2 15" xfId="29256" hidden="1"/>
    <cellStyle name="Ergebnis 2 15" xfId="29376" hidden="1"/>
    <cellStyle name="Ergebnis 2 15" xfId="29248" hidden="1"/>
    <cellStyle name="Ergebnis 2 15" xfId="29857" hidden="1"/>
    <cellStyle name="Ergebnis 2 15" xfId="30089" hidden="1"/>
    <cellStyle name="Ergebnis 2 15" xfId="30186" hidden="1"/>
    <cellStyle name="Ergebnis 2 15" xfId="30508" hidden="1"/>
    <cellStyle name="Ergebnis 2 15" xfId="30759" hidden="1"/>
    <cellStyle name="Ergebnis 2 15" xfId="31148" hidden="1"/>
    <cellStyle name="Ergebnis 2 15" xfId="31245" hidden="1"/>
    <cellStyle name="Ergebnis 2 15" xfId="30843" hidden="1"/>
    <cellStyle name="Ergebnis 2 15" xfId="31782" hidden="1"/>
    <cellStyle name="Ergebnis 2 15" xfId="31903" hidden="1"/>
    <cellStyle name="Ergebnis 2 15" xfId="31774" hidden="1"/>
    <cellStyle name="Ergebnis 2 15" xfId="32390" hidden="1"/>
    <cellStyle name="Ergebnis 2 15" xfId="32622" hidden="1"/>
    <cellStyle name="Ergebnis 2 15" xfId="32719" hidden="1"/>
    <cellStyle name="Ergebnis 2 15" xfId="30693" hidden="1"/>
    <cellStyle name="Ergebnis 2 15" xfId="33234" hidden="1"/>
    <cellStyle name="Ergebnis 2 15" xfId="33354" hidden="1"/>
    <cellStyle name="Ergebnis 2 15" xfId="33226" hidden="1"/>
    <cellStyle name="Ergebnis 2 15" xfId="33840" hidden="1"/>
    <cellStyle name="Ergebnis 2 15" xfId="34072" hidden="1"/>
    <cellStyle name="Ergebnis 2 15" xfId="34169" hidden="1"/>
    <cellStyle name="Ergebnis 2 15" xfId="31690" hidden="1"/>
    <cellStyle name="Ergebnis 2 15" xfId="34681" hidden="1"/>
    <cellStyle name="Ergebnis 2 15" xfId="34801" hidden="1"/>
    <cellStyle name="Ergebnis 2 15" xfId="34673" hidden="1"/>
    <cellStyle name="Ergebnis 2 15" xfId="35282" hidden="1"/>
    <cellStyle name="Ergebnis 2 15" xfId="35514" hidden="1"/>
    <cellStyle name="Ergebnis 2 15" xfId="35611" hidden="1"/>
    <cellStyle name="Ergebnis 2 15" xfId="35935" hidden="1"/>
    <cellStyle name="Ergebnis 2 15" xfId="36277" hidden="1"/>
    <cellStyle name="Ergebnis 2 15" xfId="36397" hidden="1"/>
    <cellStyle name="Ergebnis 2 15" xfId="36269" hidden="1"/>
    <cellStyle name="Ergebnis 2 15" xfId="36878" hidden="1"/>
    <cellStyle name="Ergebnis 2 15" xfId="37110" hidden="1"/>
    <cellStyle name="Ergebnis 2 15" xfId="37207" hidden="1"/>
    <cellStyle name="Ergebnis 2 15" xfId="35985" hidden="1"/>
    <cellStyle name="Ergebnis 2 15" xfId="37719" hidden="1"/>
    <cellStyle name="Ergebnis 2 15" xfId="37839" hidden="1"/>
    <cellStyle name="Ergebnis 2 15" xfId="37711" hidden="1"/>
    <cellStyle name="Ergebnis 2 15" xfId="38320" hidden="1"/>
    <cellStyle name="Ergebnis 2 15" xfId="38552" hidden="1"/>
    <cellStyle name="Ergebnis 2 15" xfId="38649" hidden="1"/>
    <cellStyle name="Ergebnis 2 15" xfId="38981" hidden="1"/>
    <cellStyle name="Ergebnis 2 15" xfId="39259" hidden="1"/>
    <cellStyle name="Ergebnis 2 15" xfId="39379" hidden="1"/>
    <cellStyle name="Ergebnis 2 15" xfId="39251" hidden="1"/>
    <cellStyle name="Ergebnis 2 15" xfId="39860" hidden="1"/>
    <cellStyle name="Ergebnis 2 15" xfId="40092" hidden="1"/>
    <cellStyle name="Ergebnis 2 15" xfId="40189" hidden="1"/>
    <cellStyle name="Ergebnis 2 15" xfId="40511" hidden="1"/>
    <cellStyle name="Ergebnis 2 15" xfId="40762" hidden="1"/>
    <cellStyle name="Ergebnis 2 15" xfId="41151" hidden="1"/>
    <cellStyle name="Ergebnis 2 15" xfId="41248" hidden="1"/>
    <cellStyle name="Ergebnis 2 15" xfId="40846" hidden="1"/>
    <cellStyle name="Ergebnis 2 15" xfId="41785" hidden="1"/>
    <cellStyle name="Ergebnis 2 15" xfId="41906" hidden="1"/>
    <cellStyle name="Ergebnis 2 15" xfId="41777" hidden="1"/>
    <cellStyle name="Ergebnis 2 15" xfId="42393" hidden="1"/>
    <cellStyle name="Ergebnis 2 15" xfId="42625" hidden="1"/>
    <cellStyle name="Ergebnis 2 15" xfId="42722" hidden="1"/>
    <cellStyle name="Ergebnis 2 15" xfId="40696" hidden="1"/>
    <cellStyle name="Ergebnis 2 15" xfId="43237" hidden="1"/>
    <cellStyle name="Ergebnis 2 15" xfId="43357" hidden="1"/>
    <cellStyle name="Ergebnis 2 15" xfId="43229" hidden="1"/>
    <cellStyle name="Ergebnis 2 15" xfId="43843" hidden="1"/>
    <cellStyle name="Ergebnis 2 15" xfId="44075" hidden="1"/>
    <cellStyle name="Ergebnis 2 15" xfId="44172" hidden="1"/>
    <cellStyle name="Ergebnis 2 15" xfId="41693" hidden="1"/>
    <cellStyle name="Ergebnis 2 15" xfId="44684" hidden="1"/>
    <cellStyle name="Ergebnis 2 15" xfId="44804" hidden="1"/>
    <cellStyle name="Ergebnis 2 15" xfId="44676" hidden="1"/>
    <cellStyle name="Ergebnis 2 15" xfId="45285" hidden="1"/>
    <cellStyle name="Ergebnis 2 15" xfId="45517" hidden="1"/>
    <cellStyle name="Ergebnis 2 15" xfId="45614" hidden="1"/>
    <cellStyle name="Ergebnis 2 15" xfId="45938" hidden="1"/>
    <cellStyle name="Ergebnis 2 15" xfId="46280" hidden="1"/>
    <cellStyle name="Ergebnis 2 15" xfId="46400" hidden="1"/>
    <cellStyle name="Ergebnis 2 15" xfId="46272" hidden="1"/>
    <cellStyle name="Ergebnis 2 15" xfId="46881" hidden="1"/>
    <cellStyle name="Ergebnis 2 15" xfId="47113" hidden="1"/>
    <cellStyle name="Ergebnis 2 15" xfId="47210" hidden="1"/>
    <cellStyle name="Ergebnis 2 15" xfId="45988" hidden="1"/>
    <cellStyle name="Ergebnis 2 15" xfId="47722" hidden="1"/>
    <cellStyle name="Ergebnis 2 15" xfId="47842" hidden="1"/>
    <cellStyle name="Ergebnis 2 15" xfId="47714" hidden="1"/>
    <cellStyle name="Ergebnis 2 15" xfId="48323" hidden="1"/>
    <cellStyle name="Ergebnis 2 15" xfId="48555" hidden="1"/>
    <cellStyle name="Ergebnis 2 15" xfId="48652" hidden="1"/>
    <cellStyle name="Ergebnis 2 15" xfId="48974" hidden="1"/>
    <cellStyle name="Ergebnis 2 15" xfId="49241" hidden="1"/>
    <cellStyle name="Ergebnis 2 15" xfId="49361" hidden="1"/>
    <cellStyle name="Ergebnis 2 15" xfId="49233" hidden="1"/>
    <cellStyle name="Ergebnis 2 15" xfId="49842" hidden="1"/>
    <cellStyle name="Ergebnis 2 15" xfId="50074" hidden="1"/>
    <cellStyle name="Ergebnis 2 15" xfId="50171" hidden="1"/>
    <cellStyle name="Ergebnis 2 15" xfId="50493" hidden="1"/>
    <cellStyle name="Ergebnis 2 15" xfId="50744" hidden="1"/>
    <cellStyle name="Ergebnis 2 15" xfId="51133" hidden="1"/>
    <cellStyle name="Ergebnis 2 15" xfId="51230" hidden="1"/>
    <cellStyle name="Ergebnis 2 15" xfId="50828" hidden="1"/>
    <cellStyle name="Ergebnis 2 15" xfId="51767" hidden="1"/>
    <cellStyle name="Ergebnis 2 15" xfId="51888" hidden="1"/>
    <cellStyle name="Ergebnis 2 15" xfId="51759" hidden="1"/>
    <cellStyle name="Ergebnis 2 15" xfId="52375" hidden="1"/>
    <cellStyle name="Ergebnis 2 15" xfId="52607" hidden="1"/>
    <cellStyle name="Ergebnis 2 15" xfId="52704" hidden="1"/>
    <cellStyle name="Ergebnis 2 15" xfId="50678" hidden="1"/>
    <cellStyle name="Ergebnis 2 15" xfId="53219" hidden="1"/>
    <cellStyle name="Ergebnis 2 15" xfId="53339" hidden="1"/>
    <cellStyle name="Ergebnis 2 15" xfId="53211" hidden="1"/>
    <cellStyle name="Ergebnis 2 15" xfId="53825" hidden="1"/>
    <cellStyle name="Ergebnis 2 15" xfId="54057" hidden="1"/>
    <cellStyle name="Ergebnis 2 15" xfId="54154" hidden="1"/>
    <cellStyle name="Ergebnis 2 15" xfId="51675" hidden="1"/>
    <cellStyle name="Ergebnis 2 15" xfId="54666" hidden="1"/>
    <cellStyle name="Ergebnis 2 15" xfId="54786" hidden="1"/>
    <cellStyle name="Ergebnis 2 15" xfId="54658" hidden="1"/>
    <cellStyle name="Ergebnis 2 15" xfId="55267" hidden="1"/>
    <cellStyle name="Ergebnis 2 15" xfId="55499" hidden="1"/>
    <cellStyle name="Ergebnis 2 15" xfId="55596" hidden="1"/>
    <cellStyle name="Ergebnis 2 15" xfId="55920" hidden="1"/>
    <cellStyle name="Ergebnis 2 15" xfId="56262" hidden="1"/>
    <cellStyle name="Ergebnis 2 15" xfId="56382" hidden="1"/>
    <cellStyle name="Ergebnis 2 15" xfId="56254" hidden="1"/>
    <cellStyle name="Ergebnis 2 15" xfId="56863" hidden="1"/>
    <cellStyle name="Ergebnis 2 15" xfId="57095" hidden="1"/>
    <cellStyle name="Ergebnis 2 15" xfId="57192" hidden="1"/>
    <cellStyle name="Ergebnis 2 15" xfId="55970" hidden="1"/>
    <cellStyle name="Ergebnis 2 15" xfId="57704" hidden="1"/>
    <cellStyle name="Ergebnis 2 15" xfId="57824" hidden="1"/>
    <cellStyle name="Ergebnis 2 15" xfId="57696" hidden="1"/>
    <cellStyle name="Ergebnis 2 15" xfId="58305" hidden="1"/>
    <cellStyle name="Ergebnis 2 15" xfId="58537" hidden="1"/>
    <cellStyle name="Ergebnis 2 15" xfId="58634" hidden="1"/>
    <cellStyle name="Ergebnis 2 16" xfId="203" hidden="1"/>
    <cellStyle name="Ergebnis 2 16" xfId="798" hidden="1"/>
    <cellStyle name="Ergebnis 2 16" xfId="858" hidden="1"/>
    <cellStyle name="Ergebnis 2 16" xfId="928" hidden="1"/>
    <cellStyle name="Ergebnis 2 16" xfId="1399" hidden="1"/>
    <cellStyle name="Ergebnis 2 16" xfId="1631" hidden="1"/>
    <cellStyle name="Ergebnis 2 16" xfId="1678" hidden="1"/>
    <cellStyle name="Ergebnis 2 16" xfId="2126" hidden="1"/>
    <cellStyle name="Ergebnis 2 16" xfId="2668" hidden="1"/>
    <cellStyle name="Ergebnis 2 16" xfId="2728" hidden="1"/>
    <cellStyle name="Ergebnis 2 16" xfId="2798" hidden="1"/>
    <cellStyle name="Ergebnis 2 16" xfId="3269" hidden="1"/>
    <cellStyle name="Ergebnis 2 16" xfId="3501" hidden="1"/>
    <cellStyle name="Ergebnis 2 16" xfId="3548" hidden="1"/>
    <cellStyle name="Ergebnis 2 16" xfId="2201" hidden="1"/>
    <cellStyle name="Ergebnis 2 16" xfId="4174" hidden="1"/>
    <cellStyle name="Ergebnis 2 16" xfId="4234" hidden="1"/>
    <cellStyle name="Ergebnis 2 16" xfId="4304" hidden="1"/>
    <cellStyle name="Ergebnis 2 16" xfId="4775" hidden="1"/>
    <cellStyle name="Ergebnis 2 16" xfId="5007" hidden="1"/>
    <cellStyle name="Ergebnis 2 16" xfId="5054" hidden="1"/>
    <cellStyle name="Ergebnis 2 16" xfId="2359" hidden="1"/>
    <cellStyle name="Ergebnis 2 16" xfId="5678" hidden="1"/>
    <cellStyle name="Ergebnis 2 16" xfId="5738" hidden="1"/>
    <cellStyle name="Ergebnis 2 16" xfId="5808" hidden="1"/>
    <cellStyle name="Ergebnis 2 16" xfId="6279" hidden="1"/>
    <cellStyle name="Ergebnis 2 16" xfId="6511" hidden="1"/>
    <cellStyle name="Ergebnis 2 16" xfId="6558" hidden="1"/>
    <cellStyle name="Ergebnis 2 16" xfId="2551" hidden="1"/>
    <cellStyle name="Ergebnis 2 16" xfId="7176" hidden="1"/>
    <cellStyle name="Ergebnis 2 16" xfId="7236" hidden="1"/>
    <cellStyle name="Ergebnis 2 16" xfId="7306" hidden="1"/>
    <cellStyle name="Ergebnis 2 16" xfId="7777" hidden="1"/>
    <cellStyle name="Ergebnis 2 16" xfId="8009" hidden="1"/>
    <cellStyle name="Ergebnis 2 16" xfId="8056" hidden="1"/>
    <cellStyle name="Ergebnis 2 16" xfId="4057" hidden="1"/>
    <cellStyle name="Ergebnis 2 16" xfId="8669" hidden="1"/>
    <cellStyle name="Ergebnis 2 16" xfId="8729" hidden="1"/>
    <cellStyle name="Ergebnis 2 16" xfId="8799" hidden="1"/>
    <cellStyle name="Ergebnis 2 16" xfId="9270" hidden="1"/>
    <cellStyle name="Ergebnis 2 16" xfId="9502" hidden="1"/>
    <cellStyle name="Ergebnis 2 16" xfId="9549" hidden="1"/>
    <cellStyle name="Ergebnis 2 16" xfId="5561" hidden="1"/>
    <cellStyle name="Ergebnis 2 16" xfId="10155" hidden="1"/>
    <cellStyle name="Ergebnis 2 16" xfId="10215" hidden="1"/>
    <cellStyle name="Ergebnis 2 16" xfId="10285" hidden="1"/>
    <cellStyle name="Ergebnis 2 16" xfId="10756" hidden="1"/>
    <cellStyle name="Ergebnis 2 16" xfId="10988" hidden="1"/>
    <cellStyle name="Ergebnis 2 16" xfId="11035" hidden="1"/>
    <cellStyle name="Ergebnis 2 16" xfId="7063" hidden="1"/>
    <cellStyle name="Ergebnis 2 16" xfId="11635" hidden="1"/>
    <cellStyle name="Ergebnis 2 16" xfId="11695" hidden="1"/>
    <cellStyle name="Ergebnis 2 16" xfId="11765" hidden="1"/>
    <cellStyle name="Ergebnis 2 16" xfId="12236" hidden="1"/>
    <cellStyle name="Ergebnis 2 16" xfId="12468" hidden="1"/>
    <cellStyle name="Ergebnis 2 16" xfId="12515" hidden="1"/>
    <cellStyle name="Ergebnis 2 16" xfId="8557" hidden="1"/>
    <cellStyle name="Ergebnis 2 16" xfId="13106" hidden="1"/>
    <cellStyle name="Ergebnis 2 16" xfId="13166" hidden="1"/>
    <cellStyle name="Ergebnis 2 16" xfId="13236" hidden="1"/>
    <cellStyle name="Ergebnis 2 16" xfId="13707" hidden="1"/>
    <cellStyle name="Ergebnis 2 16" xfId="13939" hidden="1"/>
    <cellStyle name="Ergebnis 2 16" xfId="13986" hidden="1"/>
    <cellStyle name="Ergebnis 2 16" xfId="10048" hidden="1"/>
    <cellStyle name="Ergebnis 2 16" xfId="14568" hidden="1"/>
    <cellStyle name="Ergebnis 2 16" xfId="14628" hidden="1"/>
    <cellStyle name="Ergebnis 2 16" xfId="14698" hidden="1"/>
    <cellStyle name="Ergebnis 2 16" xfId="15169" hidden="1"/>
    <cellStyle name="Ergebnis 2 16" xfId="15401" hidden="1"/>
    <cellStyle name="Ergebnis 2 16" xfId="15448" hidden="1"/>
    <cellStyle name="Ergebnis 2 16" xfId="11531" hidden="1"/>
    <cellStyle name="Ergebnis 2 16" xfId="16024" hidden="1"/>
    <cellStyle name="Ergebnis 2 16" xfId="16084" hidden="1"/>
    <cellStyle name="Ergebnis 2 16" xfId="16154" hidden="1"/>
    <cellStyle name="Ergebnis 2 16" xfId="16625" hidden="1"/>
    <cellStyle name="Ergebnis 2 16" xfId="16857" hidden="1"/>
    <cellStyle name="Ergebnis 2 16" xfId="16904" hidden="1"/>
    <cellStyle name="Ergebnis 2 16" xfId="13007" hidden="1"/>
    <cellStyle name="Ergebnis 2 16" xfId="17466" hidden="1"/>
    <cellStyle name="Ergebnis 2 16" xfId="17526" hidden="1"/>
    <cellStyle name="Ergebnis 2 16" xfId="17596" hidden="1"/>
    <cellStyle name="Ergebnis 2 16" xfId="18067" hidden="1"/>
    <cellStyle name="Ergebnis 2 16" xfId="18299" hidden="1"/>
    <cellStyle name="Ergebnis 2 16" xfId="18346" hidden="1"/>
    <cellStyle name="Ergebnis 2 16" xfId="18940" hidden="1"/>
    <cellStyle name="Ergebnis 2 16" xfId="19273" hidden="1"/>
    <cellStyle name="Ergebnis 2 16" xfId="19333" hidden="1"/>
    <cellStyle name="Ergebnis 2 16" xfId="19403" hidden="1"/>
    <cellStyle name="Ergebnis 2 16" xfId="19874" hidden="1"/>
    <cellStyle name="Ergebnis 2 16" xfId="20106" hidden="1"/>
    <cellStyle name="Ergebnis 2 16" xfId="20153" hidden="1"/>
    <cellStyle name="Ergebnis 2 16" xfId="20525" hidden="1"/>
    <cellStyle name="Ergebnis 2 16" xfId="20776" hidden="1"/>
    <cellStyle name="Ergebnis 2 16" xfId="21165" hidden="1"/>
    <cellStyle name="Ergebnis 2 16" xfId="21212" hidden="1"/>
    <cellStyle name="Ergebnis 2 16" xfId="20858" hidden="1"/>
    <cellStyle name="Ergebnis 2 16" xfId="21799" hidden="1"/>
    <cellStyle name="Ergebnis 2 16" xfId="21859" hidden="1"/>
    <cellStyle name="Ergebnis 2 16" xfId="21930" hidden="1"/>
    <cellStyle name="Ergebnis 2 16" xfId="22407" hidden="1"/>
    <cellStyle name="Ergebnis 2 16" xfId="22639" hidden="1"/>
    <cellStyle name="Ergebnis 2 16" xfId="22686" hidden="1"/>
    <cellStyle name="Ergebnis 2 16" xfId="21108" hidden="1"/>
    <cellStyle name="Ergebnis 2 16" xfId="23252" hidden="1"/>
    <cellStyle name="Ergebnis 2 16" xfId="23312" hidden="1"/>
    <cellStyle name="Ergebnis 2 16" xfId="23382" hidden="1"/>
    <cellStyle name="Ergebnis 2 16" xfId="23858" hidden="1"/>
    <cellStyle name="Ergebnis 2 16" xfId="24090" hidden="1"/>
    <cellStyle name="Ergebnis 2 16" xfId="24137" hidden="1"/>
    <cellStyle name="Ergebnis 2 16" xfId="21102" hidden="1"/>
    <cellStyle name="Ergebnis 2 16" xfId="24699" hidden="1"/>
    <cellStyle name="Ergebnis 2 16" xfId="24759" hidden="1"/>
    <cellStyle name="Ergebnis 2 16" xfId="24829" hidden="1"/>
    <cellStyle name="Ergebnis 2 16" xfId="25300" hidden="1"/>
    <cellStyle name="Ergebnis 2 16" xfId="25532" hidden="1"/>
    <cellStyle name="Ergebnis 2 16" xfId="25579" hidden="1"/>
    <cellStyle name="Ergebnis 2 16" xfId="25953" hidden="1"/>
    <cellStyle name="Ergebnis 2 16" xfId="26295" hidden="1"/>
    <cellStyle name="Ergebnis 2 16" xfId="26355" hidden="1"/>
    <cellStyle name="Ergebnis 2 16" xfId="26425" hidden="1"/>
    <cellStyle name="Ergebnis 2 16" xfId="26896" hidden="1"/>
    <cellStyle name="Ergebnis 2 16" xfId="27128" hidden="1"/>
    <cellStyle name="Ergebnis 2 16" xfId="27175" hidden="1"/>
    <cellStyle name="Ergebnis 2 16" xfId="26001" hidden="1"/>
    <cellStyle name="Ergebnis 2 16" xfId="27737" hidden="1"/>
    <cellStyle name="Ergebnis 2 16" xfId="27797" hidden="1"/>
    <cellStyle name="Ergebnis 2 16" xfId="27867" hidden="1"/>
    <cellStyle name="Ergebnis 2 16" xfId="28338" hidden="1"/>
    <cellStyle name="Ergebnis 2 16" xfId="28570" hidden="1"/>
    <cellStyle name="Ergebnis 2 16" xfId="28617" hidden="1"/>
    <cellStyle name="Ergebnis 2 16" xfId="28990" hidden="1"/>
    <cellStyle name="Ergebnis 2 16" xfId="29257" hidden="1"/>
    <cellStyle name="Ergebnis 2 16" xfId="29317" hidden="1"/>
    <cellStyle name="Ergebnis 2 16" xfId="29387" hidden="1"/>
    <cellStyle name="Ergebnis 2 16" xfId="29858" hidden="1"/>
    <cellStyle name="Ergebnis 2 16" xfId="30090" hidden="1"/>
    <cellStyle name="Ergebnis 2 16" xfId="30137" hidden="1"/>
    <cellStyle name="Ergebnis 2 16" xfId="30509" hidden="1"/>
    <cellStyle name="Ergebnis 2 16" xfId="30760" hidden="1"/>
    <cellStyle name="Ergebnis 2 16" xfId="31149" hidden="1"/>
    <cellStyle name="Ergebnis 2 16" xfId="31196" hidden="1"/>
    <cellStyle name="Ergebnis 2 16" xfId="30842" hidden="1"/>
    <cellStyle name="Ergebnis 2 16" xfId="31783" hidden="1"/>
    <cellStyle name="Ergebnis 2 16" xfId="31843" hidden="1"/>
    <cellStyle name="Ergebnis 2 16" xfId="31914" hidden="1"/>
    <cellStyle name="Ergebnis 2 16" xfId="32391" hidden="1"/>
    <cellStyle name="Ergebnis 2 16" xfId="32623" hidden="1"/>
    <cellStyle name="Ergebnis 2 16" xfId="32670" hidden="1"/>
    <cellStyle name="Ergebnis 2 16" xfId="31092" hidden="1"/>
    <cellStyle name="Ergebnis 2 16" xfId="33235" hidden="1"/>
    <cellStyle name="Ergebnis 2 16" xfId="33295" hidden="1"/>
    <cellStyle name="Ergebnis 2 16" xfId="33365" hidden="1"/>
    <cellStyle name="Ergebnis 2 16" xfId="33841" hidden="1"/>
    <cellStyle name="Ergebnis 2 16" xfId="34073" hidden="1"/>
    <cellStyle name="Ergebnis 2 16" xfId="34120" hidden="1"/>
    <cellStyle name="Ergebnis 2 16" xfId="31086" hidden="1"/>
    <cellStyle name="Ergebnis 2 16" xfId="34682" hidden="1"/>
    <cellStyle name="Ergebnis 2 16" xfId="34742" hidden="1"/>
    <cellStyle name="Ergebnis 2 16" xfId="34812" hidden="1"/>
    <cellStyle name="Ergebnis 2 16" xfId="35283" hidden="1"/>
    <cellStyle name="Ergebnis 2 16" xfId="35515" hidden="1"/>
    <cellStyle name="Ergebnis 2 16" xfId="35562" hidden="1"/>
    <cellStyle name="Ergebnis 2 16" xfId="35936" hidden="1"/>
    <cellStyle name="Ergebnis 2 16" xfId="36278" hidden="1"/>
    <cellStyle name="Ergebnis 2 16" xfId="36338" hidden="1"/>
    <cellStyle name="Ergebnis 2 16" xfId="36408" hidden="1"/>
    <cellStyle name="Ergebnis 2 16" xfId="36879" hidden="1"/>
    <cellStyle name="Ergebnis 2 16" xfId="37111" hidden="1"/>
    <cellStyle name="Ergebnis 2 16" xfId="37158" hidden="1"/>
    <cellStyle name="Ergebnis 2 16" xfId="35984" hidden="1"/>
    <cellStyle name="Ergebnis 2 16" xfId="37720" hidden="1"/>
    <cellStyle name="Ergebnis 2 16" xfId="37780" hidden="1"/>
    <cellStyle name="Ergebnis 2 16" xfId="37850" hidden="1"/>
    <cellStyle name="Ergebnis 2 16" xfId="38321" hidden="1"/>
    <cellStyle name="Ergebnis 2 16" xfId="38553" hidden="1"/>
    <cellStyle name="Ergebnis 2 16" xfId="38600" hidden="1"/>
    <cellStyle name="Ergebnis 2 16" xfId="38982" hidden="1"/>
    <cellStyle name="Ergebnis 2 16" xfId="39260" hidden="1"/>
    <cellStyle name="Ergebnis 2 16" xfId="39320" hidden="1"/>
    <cellStyle name="Ergebnis 2 16" xfId="39390" hidden="1"/>
    <cellStyle name="Ergebnis 2 16" xfId="39861" hidden="1"/>
    <cellStyle name="Ergebnis 2 16" xfId="40093" hidden="1"/>
    <cellStyle name="Ergebnis 2 16" xfId="40140" hidden="1"/>
    <cellStyle name="Ergebnis 2 16" xfId="40512" hidden="1"/>
    <cellStyle name="Ergebnis 2 16" xfId="40763" hidden="1"/>
    <cellStyle name="Ergebnis 2 16" xfId="41152" hidden="1"/>
    <cellStyle name="Ergebnis 2 16" xfId="41199" hidden="1"/>
    <cellStyle name="Ergebnis 2 16" xfId="40845" hidden="1"/>
    <cellStyle name="Ergebnis 2 16" xfId="41786" hidden="1"/>
    <cellStyle name="Ergebnis 2 16" xfId="41846" hidden="1"/>
    <cellStyle name="Ergebnis 2 16" xfId="41917" hidden="1"/>
    <cellStyle name="Ergebnis 2 16" xfId="42394" hidden="1"/>
    <cellStyle name="Ergebnis 2 16" xfId="42626" hidden="1"/>
    <cellStyle name="Ergebnis 2 16" xfId="42673" hidden="1"/>
    <cellStyle name="Ergebnis 2 16" xfId="41095" hidden="1"/>
    <cellStyle name="Ergebnis 2 16" xfId="43238" hidden="1"/>
    <cellStyle name="Ergebnis 2 16" xfId="43298" hidden="1"/>
    <cellStyle name="Ergebnis 2 16" xfId="43368" hidden="1"/>
    <cellStyle name="Ergebnis 2 16" xfId="43844" hidden="1"/>
    <cellStyle name="Ergebnis 2 16" xfId="44076" hidden="1"/>
    <cellStyle name="Ergebnis 2 16" xfId="44123" hidden="1"/>
    <cellStyle name="Ergebnis 2 16" xfId="41089" hidden="1"/>
    <cellStyle name="Ergebnis 2 16" xfId="44685" hidden="1"/>
    <cellStyle name="Ergebnis 2 16" xfId="44745" hidden="1"/>
    <cellStyle name="Ergebnis 2 16" xfId="44815" hidden="1"/>
    <cellStyle name="Ergebnis 2 16" xfId="45286" hidden="1"/>
    <cellStyle name="Ergebnis 2 16" xfId="45518" hidden="1"/>
    <cellStyle name="Ergebnis 2 16" xfId="45565" hidden="1"/>
    <cellStyle name="Ergebnis 2 16" xfId="45939" hidden="1"/>
    <cellStyle name="Ergebnis 2 16" xfId="46281" hidden="1"/>
    <cellStyle name="Ergebnis 2 16" xfId="46341" hidden="1"/>
    <cellStyle name="Ergebnis 2 16" xfId="46411" hidden="1"/>
    <cellStyle name="Ergebnis 2 16" xfId="46882" hidden="1"/>
    <cellStyle name="Ergebnis 2 16" xfId="47114" hidden="1"/>
    <cellStyle name="Ergebnis 2 16" xfId="47161" hidden="1"/>
    <cellStyle name="Ergebnis 2 16" xfId="45987" hidden="1"/>
    <cellStyle name="Ergebnis 2 16" xfId="47723" hidden="1"/>
    <cellStyle name="Ergebnis 2 16" xfId="47783" hidden="1"/>
    <cellStyle name="Ergebnis 2 16" xfId="47853" hidden="1"/>
    <cellStyle name="Ergebnis 2 16" xfId="48324" hidden="1"/>
    <cellStyle name="Ergebnis 2 16" xfId="48556" hidden="1"/>
    <cellStyle name="Ergebnis 2 16" xfId="48603" hidden="1"/>
    <cellStyle name="Ergebnis 2 16" xfId="48975" hidden="1"/>
    <cellStyle name="Ergebnis 2 16" xfId="49242" hidden="1"/>
    <cellStyle name="Ergebnis 2 16" xfId="49302" hidden="1"/>
    <cellStyle name="Ergebnis 2 16" xfId="49372" hidden="1"/>
    <cellStyle name="Ergebnis 2 16" xfId="49843" hidden="1"/>
    <cellStyle name="Ergebnis 2 16" xfId="50075" hidden="1"/>
    <cellStyle name="Ergebnis 2 16" xfId="50122" hidden="1"/>
    <cellStyle name="Ergebnis 2 16" xfId="50494" hidden="1"/>
    <cellStyle name="Ergebnis 2 16" xfId="50745" hidden="1"/>
    <cellStyle name="Ergebnis 2 16" xfId="51134" hidden="1"/>
    <cellStyle name="Ergebnis 2 16" xfId="51181" hidden="1"/>
    <cellStyle name="Ergebnis 2 16" xfId="50827" hidden="1"/>
    <cellStyle name="Ergebnis 2 16" xfId="51768" hidden="1"/>
    <cellStyle name="Ergebnis 2 16" xfId="51828" hidden="1"/>
    <cellStyle name="Ergebnis 2 16" xfId="51899" hidden="1"/>
    <cellStyle name="Ergebnis 2 16" xfId="52376" hidden="1"/>
    <cellStyle name="Ergebnis 2 16" xfId="52608" hidden="1"/>
    <cellStyle name="Ergebnis 2 16" xfId="52655" hidden="1"/>
    <cellStyle name="Ergebnis 2 16" xfId="51077" hidden="1"/>
    <cellStyle name="Ergebnis 2 16" xfId="53220" hidden="1"/>
    <cellStyle name="Ergebnis 2 16" xfId="53280" hidden="1"/>
    <cellStyle name="Ergebnis 2 16" xfId="53350" hidden="1"/>
    <cellStyle name="Ergebnis 2 16" xfId="53826" hidden="1"/>
    <cellStyle name="Ergebnis 2 16" xfId="54058" hidden="1"/>
    <cellStyle name="Ergebnis 2 16" xfId="54105" hidden="1"/>
    <cellStyle name="Ergebnis 2 16" xfId="51071" hidden="1"/>
    <cellStyle name="Ergebnis 2 16" xfId="54667" hidden="1"/>
    <cellStyle name="Ergebnis 2 16" xfId="54727" hidden="1"/>
    <cellStyle name="Ergebnis 2 16" xfId="54797" hidden="1"/>
    <cellStyle name="Ergebnis 2 16" xfId="55268" hidden="1"/>
    <cellStyle name="Ergebnis 2 16" xfId="55500" hidden="1"/>
    <cellStyle name="Ergebnis 2 16" xfId="55547" hidden="1"/>
    <cellStyle name="Ergebnis 2 16" xfId="55921" hidden="1"/>
    <cellStyle name="Ergebnis 2 16" xfId="56263" hidden="1"/>
    <cellStyle name="Ergebnis 2 16" xfId="56323" hidden="1"/>
    <cellStyle name="Ergebnis 2 16" xfId="56393" hidden="1"/>
    <cellStyle name="Ergebnis 2 16" xfId="56864" hidden="1"/>
    <cellStyle name="Ergebnis 2 16" xfId="57096" hidden="1"/>
    <cellStyle name="Ergebnis 2 16" xfId="57143" hidden="1"/>
    <cellStyle name="Ergebnis 2 16" xfId="55969" hidden="1"/>
    <cellStyle name="Ergebnis 2 16" xfId="57705" hidden="1"/>
    <cellStyle name="Ergebnis 2 16" xfId="57765" hidden="1"/>
    <cellStyle name="Ergebnis 2 16" xfId="57835" hidden="1"/>
    <cellStyle name="Ergebnis 2 16" xfId="58306" hidden="1"/>
    <cellStyle name="Ergebnis 2 16" xfId="58538" hidden="1"/>
    <cellStyle name="Ergebnis 2 16" xfId="58585" hidden="1"/>
    <cellStyle name="Ergebnis 2 17" xfId="204" hidden="1"/>
    <cellStyle name="Ergebnis 2 17" xfId="799" hidden="1"/>
    <cellStyle name="Ergebnis 2 17" xfId="857" hidden="1"/>
    <cellStyle name="Ergebnis 2 17" xfId="790" hidden="1"/>
    <cellStyle name="Ergebnis 2 17" xfId="1400" hidden="1"/>
    <cellStyle name="Ergebnis 2 17" xfId="1632" hidden="1"/>
    <cellStyle name="Ergebnis 2 17" xfId="1677" hidden="1"/>
    <cellStyle name="Ergebnis 2 17" xfId="2127" hidden="1"/>
    <cellStyle name="Ergebnis 2 17" xfId="2669" hidden="1"/>
    <cellStyle name="Ergebnis 2 17" xfId="2727" hidden="1"/>
    <cellStyle name="Ergebnis 2 17" xfId="2660" hidden="1"/>
    <cellStyle name="Ergebnis 2 17" xfId="3270" hidden="1"/>
    <cellStyle name="Ergebnis 2 17" xfId="3502" hidden="1"/>
    <cellStyle name="Ergebnis 2 17" xfId="3547" hidden="1"/>
    <cellStyle name="Ergebnis 2 17" xfId="2200" hidden="1"/>
    <cellStyle name="Ergebnis 2 17" xfId="4175" hidden="1"/>
    <cellStyle name="Ergebnis 2 17" xfId="4233" hidden="1"/>
    <cellStyle name="Ergebnis 2 17" xfId="4166" hidden="1"/>
    <cellStyle name="Ergebnis 2 17" xfId="4776" hidden="1"/>
    <cellStyle name="Ergebnis 2 17" xfId="5008" hidden="1"/>
    <cellStyle name="Ergebnis 2 17" xfId="5053" hidden="1"/>
    <cellStyle name="Ergebnis 2 17" xfId="2360" hidden="1"/>
    <cellStyle name="Ergebnis 2 17" xfId="5679" hidden="1"/>
    <cellStyle name="Ergebnis 2 17" xfId="5737" hidden="1"/>
    <cellStyle name="Ergebnis 2 17" xfId="5670" hidden="1"/>
    <cellStyle name="Ergebnis 2 17" xfId="6280" hidden="1"/>
    <cellStyle name="Ergebnis 2 17" xfId="6512" hidden="1"/>
    <cellStyle name="Ergebnis 2 17" xfId="6557" hidden="1"/>
    <cellStyle name="Ergebnis 2 17" xfId="2018" hidden="1"/>
    <cellStyle name="Ergebnis 2 17" xfId="7177" hidden="1"/>
    <cellStyle name="Ergebnis 2 17" xfId="7235" hidden="1"/>
    <cellStyle name="Ergebnis 2 17" xfId="7168" hidden="1"/>
    <cellStyle name="Ergebnis 2 17" xfId="7778" hidden="1"/>
    <cellStyle name="Ergebnis 2 17" xfId="8010" hidden="1"/>
    <cellStyle name="Ergebnis 2 17" xfId="8055" hidden="1"/>
    <cellStyle name="Ergebnis 2 17" xfId="2258" hidden="1"/>
    <cellStyle name="Ergebnis 2 17" xfId="8670" hidden="1"/>
    <cellStyle name="Ergebnis 2 17" xfId="8728" hidden="1"/>
    <cellStyle name="Ergebnis 2 17" xfId="8661" hidden="1"/>
    <cellStyle name="Ergebnis 2 17" xfId="9271" hidden="1"/>
    <cellStyle name="Ergebnis 2 17" xfId="9503" hidden="1"/>
    <cellStyle name="Ergebnis 2 17" xfId="9548" hidden="1"/>
    <cellStyle name="Ergebnis 2 17" xfId="2317" hidden="1"/>
    <cellStyle name="Ergebnis 2 17" xfId="10156" hidden="1"/>
    <cellStyle name="Ergebnis 2 17" xfId="10214" hidden="1"/>
    <cellStyle name="Ergebnis 2 17" xfId="10147" hidden="1"/>
    <cellStyle name="Ergebnis 2 17" xfId="10757" hidden="1"/>
    <cellStyle name="Ergebnis 2 17" xfId="10989" hidden="1"/>
    <cellStyle name="Ergebnis 2 17" xfId="11034" hidden="1"/>
    <cellStyle name="Ergebnis 2 17" xfId="2036" hidden="1"/>
    <cellStyle name="Ergebnis 2 17" xfId="11636" hidden="1"/>
    <cellStyle name="Ergebnis 2 17" xfId="11694" hidden="1"/>
    <cellStyle name="Ergebnis 2 17" xfId="11627" hidden="1"/>
    <cellStyle name="Ergebnis 2 17" xfId="12237" hidden="1"/>
    <cellStyle name="Ergebnis 2 17" xfId="12469" hidden="1"/>
    <cellStyle name="Ergebnis 2 17" xfId="12514" hidden="1"/>
    <cellStyle name="Ergebnis 2 17" xfId="2395" hidden="1"/>
    <cellStyle name="Ergebnis 2 17" xfId="13107" hidden="1"/>
    <cellStyle name="Ergebnis 2 17" xfId="13165" hidden="1"/>
    <cellStyle name="Ergebnis 2 17" xfId="13098" hidden="1"/>
    <cellStyle name="Ergebnis 2 17" xfId="13708" hidden="1"/>
    <cellStyle name="Ergebnis 2 17" xfId="13940" hidden="1"/>
    <cellStyle name="Ergebnis 2 17" xfId="13985" hidden="1"/>
    <cellStyle name="Ergebnis 2 17" xfId="3901" hidden="1"/>
    <cellStyle name="Ergebnis 2 17" xfId="14569" hidden="1"/>
    <cellStyle name="Ergebnis 2 17" xfId="14627" hidden="1"/>
    <cellStyle name="Ergebnis 2 17" xfId="14560" hidden="1"/>
    <cellStyle name="Ergebnis 2 17" xfId="15170" hidden="1"/>
    <cellStyle name="Ergebnis 2 17" xfId="15402" hidden="1"/>
    <cellStyle name="Ergebnis 2 17" xfId="15447" hidden="1"/>
    <cellStyle name="Ergebnis 2 17" xfId="5406" hidden="1"/>
    <cellStyle name="Ergebnis 2 17" xfId="16025" hidden="1"/>
    <cellStyle name="Ergebnis 2 17" xfId="16083" hidden="1"/>
    <cellStyle name="Ergebnis 2 17" xfId="16016" hidden="1"/>
    <cellStyle name="Ergebnis 2 17" xfId="16626" hidden="1"/>
    <cellStyle name="Ergebnis 2 17" xfId="16858" hidden="1"/>
    <cellStyle name="Ergebnis 2 17" xfId="16903" hidden="1"/>
    <cellStyle name="Ergebnis 2 17" xfId="6909" hidden="1"/>
    <cellStyle name="Ergebnis 2 17" xfId="17467" hidden="1"/>
    <cellStyle name="Ergebnis 2 17" xfId="17525" hidden="1"/>
    <cellStyle name="Ergebnis 2 17" xfId="17458" hidden="1"/>
    <cellStyle name="Ergebnis 2 17" xfId="18068" hidden="1"/>
    <cellStyle name="Ergebnis 2 17" xfId="18300" hidden="1"/>
    <cellStyle name="Ergebnis 2 17" xfId="18345" hidden="1"/>
    <cellStyle name="Ergebnis 2 17" xfId="18941" hidden="1"/>
    <cellStyle name="Ergebnis 2 17" xfId="19274" hidden="1"/>
    <cellStyle name="Ergebnis 2 17" xfId="19332" hidden="1"/>
    <cellStyle name="Ergebnis 2 17" xfId="19265" hidden="1"/>
    <cellStyle name="Ergebnis 2 17" xfId="19875" hidden="1"/>
    <cellStyle name="Ergebnis 2 17" xfId="20107" hidden="1"/>
    <cellStyle name="Ergebnis 2 17" xfId="20152" hidden="1"/>
    <cellStyle name="Ergebnis 2 17" xfId="20526" hidden="1"/>
    <cellStyle name="Ergebnis 2 17" xfId="20777" hidden="1"/>
    <cellStyle name="Ergebnis 2 17" xfId="21166" hidden="1"/>
    <cellStyle name="Ergebnis 2 17" xfId="21211" hidden="1"/>
    <cellStyle name="Ergebnis 2 17" xfId="20857" hidden="1"/>
    <cellStyle name="Ergebnis 2 17" xfId="21800" hidden="1"/>
    <cellStyle name="Ergebnis 2 17" xfId="21858" hidden="1"/>
    <cellStyle name="Ergebnis 2 17" xfId="21791" hidden="1"/>
    <cellStyle name="Ergebnis 2 17" xfId="22408" hidden="1"/>
    <cellStyle name="Ergebnis 2 17" xfId="22640" hidden="1"/>
    <cellStyle name="Ergebnis 2 17" xfId="22685" hidden="1"/>
    <cellStyle name="Ergebnis 2 17" xfId="20780" hidden="1"/>
    <cellStyle name="Ergebnis 2 17" xfId="23253" hidden="1"/>
    <cellStyle name="Ergebnis 2 17" xfId="23311" hidden="1"/>
    <cellStyle name="Ergebnis 2 17" xfId="23244" hidden="1"/>
    <cellStyle name="Ergebnis 2 17" xfId="23859" hidden="1"/>
    <cellStyle name="Ergebnis 2 17" xfId="24091" hidden="1"/>
    <cellStyle name="Ergebnis 2 17" xfId="24136" hidden="1"/>
    <cellStyle name="Ergebnis 2 17" xfId="20902" hidden="1"/>
    <cellStyle name="Ergebnis 2 17" xfId="24700" hidden="1"/>
    <cellStyle name="Ergebnis 2 17" xfId="24758" hidden="1"/>
    <cellStyle name="Ergebnis 2 17" xfId="24691" hidden="1"/>
    <cellStyle name="Ergebnis 2 17" xfId="25301" hidden="1"/>
    <cellStyle name="Ergebnis 2 17" xfId="25533" hidden="1"/>
    <cellStyle name="Ergebnis 2 17" xfId="25578" hidden="1"/>
    <cellStyle name="Ergebnis 2 17" xfId="25954" hidden="1"/>
    <cellStyle name="Ergebnis 2 17" xfId="26296" hidden="1"/>
    <cellStyle name="Ergebnis 2 17" xfId="26354" hidden="1"/>
    <cellStyle name="Ergebnis 2 17" xfId="26287" hidden="1"/>
    <cellStyle name="Ergebnis 2 17" xfId="26897" hidden="1"/>
    <cellStyle name="Ergebnis 2 17" xfId="27129" hidden="1"/>
    <cellStyle name="Ergebnis 2 17" xfId="27174" hidden="1"/>
    <cellStyle name="Ergebnis 2 17" xfId="26000" hidden="1"/>
    <cellStyle name="Ergebnis 2 17" xfId="27738" hidden="1"/>
    <cellStyle name="Ergebnis 2 17" xfId="27796" hidden="1"/>
    <cellStyle name="Ergebnis 2 17" xfId="27729" hidden="1"/>
    <cellStyle name="Ergebnis 2 17" xfId="28339" hidden="1"/>
    <cellStyle name="Ergebnis 2 17" xfId="28571" hidden="1"/>
    <cellStyle name="Ergebnis 2 17" xfId="28616" hidden="1"/>
    <cellStyle name="Ergebnis 2 17" xfId="28991" hidden="1"/>
    <cellStyle name="Ergebnis 2 17" xfId="29258" hidden="1"/>
    <cellStyle name="Ergebnis 2 17" xfId="29316" hidden="1"/>
    <cellStyle name="Ergebnis 2 17" xfId="29249" hidden="1"/>
    <cellStyle name="Ergebnis 2 17" xfId="29859" hidden="1"/>
    <cellStyle name="Ergebnis 2 17" xfId="30091" hidden="1"/>
    <cellStyle name="Ergebnis 2 17" xfId="30136" hidden="1"/>
    <cellStyle name="Ergebnis 2 17" xfId="30510" hidden="1"/>
    <cellStyle name="Ergebnis 2 17" xfId="30761" hidden="1"/>
    <cellStyle name="Ergebnis 2 17" xfId="31150" hidden="1"/>
    <cellStyle name="Ergebnis 2 17" xfId="31195" hidden="1"/>
    <cellStyle name="Ergebnis 2 17" xfId="30841" hidden="1"/>
    <cellStyle name="Ergebnis 2 17" xfId="31784" hidden="1"/>
    <cellStyle name="Ergebnis 2 17" xfId="31842" hidden="1"/>
    <cellStyle name="Ergebnis 2 17" xfId="31775" hidden="1"/>
    <cellStyle name="Ergebnis 2 17" xfId="32392" hidden="1"/>
    <cellStyle name="Ergebnis 2 17" xfId="32624" hidden="1"/>
    <cellStyle name="Ergebnis 2 17" xfId="32669" hidden="1"/>
    <cellStyle name="Ergebnis 2 17" xfId="30764" hidden="1"/>
    <cellStyle name="Ergebnis 2 17" xfId="33236" hidden="1"/>
    <cellStyle name="Ergebnis 2 17" xfId="33294" hidden="1"/>
    <cellStyle name="Ergebnis 2 17" xfId="33227" hidden="1"/>
    <cellStyle name="Ergebnis 2 17" xfId="33842" hidden="1"/>
    <cellStyle name="Ergebnis 2 17" xfId="34074" hidden="1"/>
    <cellStyle name="Ergebnis 2 17" xfId="34119" hidden="1"/>
    <cellStyle name="Ergebnis 2 17" xfId="30886" hidden="1"/>
    <cellStyle name="Ergebnis 2 17" xfId="34683" hidden="1"/>
    <cellStyle name="Ergebnis 2 17" xfId="34741" hidden="1"/>
    <cellStyle name="Ergebnis 2 17" xfId="34674" hidden="1"/>
    <cellStyle name="Ergebnis 2 17" xfId="35284" hidden="1"/>
    <cellStyle name="Ergebnis 2 17" xfId="35516" hidden="1"/>
    <cellStyle name="Ergebnis 2 17" xfId="35561" hidden="1"/>
    <cellStyle name="Ergebnis 2 17" xfId="35937" hidden="1"/>
    <cellStyle name="Ergebnis 2 17" xfId="36279" hidden="1"/>
    <cellStyle name="Ergebnis 2 17" xfId="36337" hidden="1"/>
    <cellStyle name="Ergebnis 2 17" xfId="36270" hidden="1"/>
    <cellStyle name="Ergebnis 2 17" xfId="36880" hidden="1"/>
    <cellStyle name="Ergebnis 2 17" xfId="37112" hidden="1"/>
    <cellStyle name="Ergebnis 2 17" xfId="37157" hidden="1"/>
    <cellStyle name="Ergebnis 2 17" xfId="35983" hidden="1"/>
    <cellStyle name="Ergebnis 2 17" xfId="37721" hidden="1"/>
    <cellStyle name="Ergebnis 2 17" xfId="37779" hidden="1"/>
    <cellStyle name="Ergebnis 2 17" xfId="37712" hidden="1"/>
    <cellStyle name="Ergebnis 2 17" xfId="38322" hidden="1"/>
    <cellStyle name="Ergebnis 2 17" xfId="38554" hidden="1"/>
    <cellStyle name="Ergebnis 2 17" xfId="38599" hidden="1"/>
    <cellStyle name="Ergebnis 2 17" xfId="38983" hidden="1"/>
    <cellStyle name="Ergebnis 2 17" xfId="39261" hidden="1"/>
    <cellStyle name="Ergebnis 2 17" xfId="39319" hidden="1"/>
    <cellStyle name="Ergebnis 2 17" xfId="39252" hidden="1"/>
    <cellStyle name="Ergebnis 2 17" xfId="39862" hidden="1"/>
    <cellStyle name="Ergebnis 2 17" xfId="40094" hidden="1"/>
    <cellStyle name="Ergebnis 2 17" xfId="40139" hidden="1"/>
    <cellStyle name="Ergebnis 2 17" xfId="40513" hidden="1"/>
    <cellStyle name="Ergebnis 2 17" xfId="40764" hidden="1"/>
    <cellStyle name="Ergebnis 2 17" xfId="41153" hidden="1"/>
    <cellStyle name="Ergebnis 2 17" xfId="41198" hidden="1"/>
    <cellStyle name="Ergebnis 2 17" xfId="40844" hidden="1"/>
    <cellStyle name="Ergebnis 2 17" xfId="41787" hidden="1"/>
    <cellStyle name="Ergebnis 2 17" xfId="41845" hidden="1"/>
    <cellStyle name="Ergebnis 2 17" xfId="41778" hidden="1"/>
    <cellStyle name="Ergebnis 2 17" xfId="42395" hidden="1"/>
    <cellStyle name="Ergebnis 2 17" xfId="42627" hidden="1"/>
    <cellStyle name="Ergebnis 2 17" xfId="42672" hidden="1"/>
    <cellStyle name="Ergebnis 2 17" xfId="40767" hidden="1"/>
    <cellStyle name="Ergebnis 2 17" xfId="43239" hidden="1"/>
    <cellStyle name="Ergebnis 2 17" xfId="43297" hidden="1"/>
    <cellStyle name="Ergebnis 2 17" xfId="43230" hidden="1"/>
    <cellStyle name="Ergebnis 2 17" xfId="43845" hidden="1"/>
    <cellStyle name="Ergebnis 2 17" xfId="44077" hidden="1"/>
    <cellStyle name="Ergebnis 2 17" xfId="44122" hidden="1"/>
    <cellStyle name="Ergebnis 2 17" xfId="40889" hidden="1"/>
    <cellStyle name="Ergebnis 2 17" xfId="44686" hidden="1"/>
    <cellStyle name="Ergebnis 2 17" xfId="44744" hidden="1"/>
    <cellStyle name="Ergebnis 2 17" xfId="44677" hidden="1"/>
    <cellStyle name="Ergebnis 2 17" xfId="45287" hidden="1"/>
    <cellStyle name="Ergebnis 2 17" xfId="45519" hidden="1"/>
    <cellStyle name="Ergebnis 2 17" xfId="45564" hidden="1"/>
    <cellStyle name="Ergebnis 2 17" xfId="45940" hidden="1"/>
    <cellStyle name="Ergebnis 2 17" xfId="46282" hidden="1"/>
    <cellStyle name="Ergebnis 2 17" xfId="46340" hidden="1"/>
    <cellStyle name="Ergebnis 2 17" xfId="46273" hidden="1"/>
    <cellStyle name="Ergebnis 2 17" xfId="46883" hidden="1"/>
    <cellStyle name="Ergebnis 2 17" xfId="47115" hidden="1"/>
    <cellStyle name="Ergebnis 2 17" xfId="47160" hidden="1"/>
    <cellStyle name="Ergebnis 2 17" xfId="45986" hidden="1"/>
    <cellStyle name="Ergebnis 2 17" xfId="47724" hidden="1"/>
    <cellStyle name="Ergebnis 2 17" xfId="47782" hidden="1"/>
    <cellStyle name="Ergebnis 2 17" xfId="47715" hidden="1"/>
    <cellStyle name="Ergebnis 2 17" xfId="48325" hidden="1"/>
    <cellStyle name="Ergebnis 2 17" xfId="48557" hidden="1"/>
    <cellStyle name="Ergebnis 2 17" xfId="48602" hidden="1"/>
    <cellStyle name="Ergebnis 2 17" xfId="48976" hidden="1"/>
    <cellStyle name="Ergebnis 2 17" xfId="49243" hidden="1"/>
    <cellStyle name="Ergebnis 2 17" xfId="49301" hidden="1"/>
    <cellStyle name="Ergebnis 2 17" xfId="49234" hidden="1"/>
    <cellStyle name="Ergebnis 2 17" xfId="49844" hidden="1"/>
    <cellStyle name="Ergebnis 2 17" xfId="50076" hidden="1"/>
    <cellStyle name="Ergebnis 2 17" xfId="50121" hidden="1"/>
    <cellStyle name="Ergebnis 2 17" xfId="50495" hidden="1"/>
    <cellStyle name="Ergebnis 2 17" xfId="50746" hidden="1"/>
    <cellStyle name="Ergebnis 2 17" xfId="51135" hidden="1"/>
    <cellStyle name="Ergebnis 2 17" xfId="51180" hidden="1"/>
    <cellStyle name="Ergebnis 2 17" xfId="50826" hidden="1"/>
    <cellStyle name="Ergebnis 2 17" xfId="51769" hidden="1"/>
    <cellStyle name="Ergebnis 2 17" xfId="51827" hidden="1"/>
    <cellStyle name="Ergebnis 2 17" xfId="51760" hidden="1"/>
    <cellStyle name="Ergebnis 2 17" xfId="52377" hidden="1"/>
    <cellStyle name="Ergebnis 2 17" xfId="52609" hidden="1"/>
    <cellStyle name="Ergebnis 2 17" xfId="52654" hidden="1"/>
    <cellStyle name="Ergebnis 2 17" xfId="50749" hidden="1"/>
    <cellStyle name="Ergebnis 2 17" xfId="53221" hidden="1"/>
    <cellStyle name="Ergebnis 2 17" xfId="53279" hidden="1"/>
    <cellStyle name="Ergebnis 2 17" xfId="53212" hidden="1"/>
    <cellStyle name="Ergebnis 2 17" xfId="53827" hidden="1"/>
    <cellStyle name="Ergebnis 2 17" xfId="54059" hidden="1"/>
    <cellStyle name="Ergebnis 2 17" xfId="54104" hidden="1"/>
    <cellStyle name="Ergebnis 2 17" xfId="50871" hidden="1"/>
    <cellStyle name="Ergebnis 2 17" xfId="54668" hidden="1"/>
    <cellStyle name="Ergebnis 2 17" xfId="54726" hidden="1"/>
    <cellStyle name="Ergebnis 2 17" xfId="54659" hidden="1"/>
    <cellStyle name="Ergebnis 2 17" xfId="55269" hidden="1"/>
    <cellStyle name="Ergebnis 2 17" xfId="55501" hidden="1"/>
    <cellStyle name="Ergebnis 2 17" xfId="55546" hidden="1"/>
    <cellStyle name="Ergebnis 2 17" xfId="55922" hidden="1"/>
    <cellStyle name="Ergebnis 2 17" xfId="56264" hidden="1"/>
    <cellStyle name="Ergebnis 2 17" xfId="56322" hidden="1"/>
    <cellStyle name="Ergebnis 2 17" xfId="56255" hidden="1"/>
    <cellStyle name="Ergebnis 2 17" xfId="56865" hidden="1"/>
    <cellStyle name="Ergebnis 2 17" xfId="57097" hidden="1"/>
    <cellStyle name="Ergebnis 2 17" xfId="57142" hidden="1"/>
    <cellStyle name="Ergebnis 2 17" xfId="55968" hidden="1"/>
    <cellStyle name="Ergebnis 2 17" xfId="57706" hidden="1"/>
    <cellStyle name="Ergebnis 2 17" xfId="57764" hidden="1"/>
    <cellStyle name="Ergebnis 2 17" xfId="57697" hidden="1"/>
    <cellStyle name="Ergebnis 2 17" xfId="58307" hidden="1"/>
    <cellStyle name="Ergebnis 2 17" xfId="58539" hidden="1"/>
    <cellStyle name="Ergebnis 2 17" xfId="58584" hidden="1"/>
    <cellStyle name="Ergebnis 2 18" xfId="205" hidden="1"/>
    <cellStyle name="Ergebnis 2 18" xfId="800" hidden="1"/>
    <cellStyle name="Ergebnis 2 18" xfId="916" hidden="1"/>
    <cellStyle name="Ergebnis 2 18" xfId="791" hidden="1"/>
    <cellStyle name="Ergebnis 2 18" xfId="1401" hidden="1"/>
    <cellStyle name="Ergebnis 2 18" xfId="1633" hidden="1"/>
    <cellStyle name="Ergebnis 2 18" xfId="1726" hidden="1"/>
    <cellStyle name="Ergebnis 2 18" xfId="2128" hidden="1"/>
    <cellStyle name="Ergebnis 2 18" xfId="2670" hidden="1"/>
    <cellStyle name="Ergebnis 2 18" xfId="2786" hidden="1"/>
    <cellStyle name="Ergebnis 2 18" xfId="2661" hidden="1"/>
    <cellStyle name="Ergebnis 2 18" xfId="3271" hidden="1"/>
    <cellStyle name="Ergebnis 2 18" xfId="3503" hidden="1"/>
    <cellStyle name="Ergebnis 2 18" xfId="3596" hidden="1"/>
    <cellStyle name="Ergebnis 2 18" xfId="2199" hidden="1"/>
    <cellStyle name="Ergebnis 2 18" xfId="4176" hidden="1"/>
    <cellStyle name="Ergebnis 2 18" xfId="4292" hidden="1"/>
    <cellStyle name="Ergebnis 2 18" xfId="4167" hidden="1"/>
    <cellStyle name="Ergebnis 2 18" xfId="4777" hidden="1"/>
    <cellStyle name="Ergebnis 2 18" xfId="5009" hidden="1"/>
    <cellStyle name="Ergebnis 2 18" xfId="5102" hidden="1"/>
    <cellStyle name="Ergebnis 2 18" xfId="2305" hidden="1"/>
    <cellStyle name="Ergebnis 2 18" xfId="5680" hidden="1"/>
    <cellStyle name="Ergebnis 2 18" xfId="5796" hidden="1"/>
    <cellStyle name="Ergebnis 2 18" xfId="5671" hidden="1"/>
    <cellStyle name="Ergebnis 2 18" xfId="6281" hidden="1"/>
    <cellStyle name="Ergebnis 2 18" xfId="6513" hidden="1"/>
    <cellStyle name="Ergebnis 2 18" xfId="6606" hidden="1"/>
    <cellStyle name="Ergebnis 2 18" xfId="2553" hidden="1"/>
    <cellStyle name="Ergebnis 2 18" xfId="7178" hidden="1"/>
    <cellStyle name="Ergebnis 2 18" xfId="7294" hidden="1"/>
    <cellStyle name="Ergebnis 2 18" xfId="7169" hidden="1"/>
    <cellStyle name="Ergebnis 2 18" xfId="7779" hidden="1"/>
    <cellStyle name="Ergebnis 2 18" xfId="8011" hidden="1"/>
    <cellStyle name="Ergebnis 2 18" xfId="8104" hidden="1"/>
    <cellStyle name="Ergebnis 2 18" xfId="4059" hidden="1"/>
    <cellStyle name="Ergebnis 2 18" xfId="8671" hidden="1"/>
    <cellStyle name="Ergebnis 2 18" xfId="8787" hidden="1"/>
    <cellStyle name="Ergebnis 2 18" xfId="8662" hidden="1"/>
    <cellStyle name="Ergebnis 2 18" xfId="9272" hidden="1"/>
    <cellStyle name="Ergebnis 2 18" xfId="9504" hidden="1"/>
    <cellStyle name="Ergebnis 2 18" xfId="9597" hidden="1"/>
    <cellStyle name="Ergebnis 2 18" xfId="5563" hidden="1"/>
    <cellStyle name="Ergebnis 2 18" xfId="10157" hidden="1"/>
    <cellStyle name="Ergebnis 2 18" xfId="10273" hidden="1"/>
    <cellStyle name="Ergebnis 2 18" xfId="10148" hidden="1"/>
    <cellStyle name="Ergebnis 2 18" xfId="10758" hidden="1"/>
    <cellStyle name="Ergebnis 2 18" xfId="10990" hidden="1"/>
    <cellStyle name="Ergebnis 2 18" xfId="11083" hidden="1"/>
    <cellStyle name="Ergebnis 2 18" xfId="7065" hidden="1"/>
    <cellStyle name="Ergebnis 2 18" xfId="11637" hidden="1"/>
    <cellStyle name="Ergebnis 2 18" xfId="11753" hidden="1"/>
    <cellStyle name="Ergebnis 2 18" xfId="11628" hidden="1"/>
    <cellStyle name="Ergebnis 2 18" xfId="12238" hidden="1"/>
    <cellStyle name="Ergebnis 2 18" xfId="12470" hidden="1"/>
    <cellStyle name="Ergebnis 2 18" xfId="12563" hidden="1"/>
    <cellStyle name="Ergebnis 2 18" xfId="8559" hidden="1"/>
    <cellStyle name="Ergebnis 2 18" xfId="13108" hidden="1"/>
    <cellStyle name="Ergebnis 2 18" xfId="13224" hidden="1"/>
    <cellStyle name="Ergebnis 2 18" xfId="13099" hidden="1"/>
    <cellStyle name="Ergebnis 2 18" xfId="13709" hidden="1"/>
    <cellStyle name="Ergebnis 2 18" xfId="13941" hidden="1"/>
    <cellStyle name="Ergebnis 2 18" xfId="14034" hidden="1"/>
    <cellStyle name="Ergebnis 2 18" xfId="10049" hidden="1"/>
    <cellStyle name="Ergebnis 2 18" xfId="14570" hidden="1"/>
    <cellStyle name="Ergebnis 2 18" xfId="14686" hidden="1"/>
    <cellStyle name="Ergebnis 2 18" xfId="14561" hidden="1"/>
    <cellStyle name="Ergebnis 2 18" xfId="15171" hidden="1"/>
    <cellStyle name="Ergebnis 2 18" xfId="15403" hidden="1"/>
    <cellStyle name="Ergebnis 2 18" xfId="15496" hidden="1"/>
    <cellStyle name="Ergebnis 2 18" xfId="11532" hidden="1"/>
    <cellStyle name="Ergebnis 2 18" xfId="16026" hidden="1"/>
    <cellStyle name="Ergebnis 2 18" xfId="16142" hidden="1"/>
    <cellStyle name="Ergebnis 2 18" xfId="16017" hidden="1"/>
    <cellStyle name="Ergebnis 2 18" xfId="16627" hidden="1"/>
    <cellStyle name="Ergebnis 2 18" xfId="16859" hidden="1"/>
    <cellStyle name="Ergebnis 2 18" xfId="16952" hidden="1"/>
    <cellStyle name="Ergebnis 2 18" xfId="13008" hidden="1"/>
    <cellStyle name="Ergebnis 2 18" xfId="17468" hidden="1"/>
    <cellStyle name="Ergebnis 2 18" xfId="17584" hidden="1"/>
    <cellStyle name="Ergebnis 2 18" xfId="17459" hidden="1"/>
    <cellStyle name="Ergebnis 2 18" xfId="18069" hidden="1"/>
    <cellStyle name="Ergebnis 2 18" xfId="18301" hidden="1"/>
    <cellStyle name="Ergebnis 2 18" xfId="18394" hidden="1"/>
    <cellStyle name="Ergebnis 2 18" xfId="18942" hidden="1"/>
    <cellStyle name="Ergebnis 2 18" xfId="19275" hidden="1"/>
    <cellStyle name="Ergebnis 2 18" xfId="19391" hidden="1"/>
    <cellStyle name="Ergebnis 2 18" xfId="19266" hidden="1"/>
    <cellStyle name="Ergebnis 2 18" xfId="19876" hidden="1"/>
    <cellStyle name="Ergebnis 2 18" xfId="20108" hidden="1"/>
    <cellStyle name="Ergebnis 2 18" xfId="20201" hidden="1"/>
    <cellStyle name="Ergebnis 2 18" xfId="20527" hidden="1"/>
    <cellStyle name="Ergebnis 2 18" xfId="20778" hidden="1"/>
    <cellStyle name="Ergebnis 2 18" xfId="21167" hidden="1"/>
    <cellStyle name="Ergebnis 2 18" xfId="21260" hidden="1"/>
    <cellStyle name="Ergebnis 2 18" xfId="20856" hidden="1"/>
    <cellStyle name="Ergebnis 2 18" xfId="21801" hidden="1"/>
    <cellStyle name="Ergebnis 2 18" xfId="21918" hidden="1"/>
    <cellStyle name="Ergebnis 2 18" xfId="21792" hidden="1"/>
    <cellStyle name="Ergebnis 2 18" xfId="22409" hidden="1"/>
    <cellStyle name="Ergebnis 2 18" xfId="22641" hidden="1"/>
    <cellStyle name="Ergebnis 2 18" xfId="22734" hidden="1"/>
    <cellStyle name="Ergebnis 2 18" xfId="20782" hidden="1"/>
    <cellStyle name="Ergebnis 2 18" xfId="23254" hidden="1"/>
    <cellStyle name="Ergebnis 2 18" xfId="23370" hidden="1"/>
    <cellStyle name="Ergebnis 2 18" xfId="23245" hidden="1"/>
    <cellStyle name="Ergebnis 2 18" xfId="23860" hidden="1"/>
    <cellStyle name="Ergebnis 2 18" xfId="24092" hidden="1"/>
    <cellStyle name="Ergebnis 2 18" xfId="24185" hidden="1"/>
    <cellStyle name="Ergebnis 2 18" xfId="20830" hidden="1"/>
    <cellStyle name="Ergebnis 2 18" xfId="24701" hidden="1"/>
    <cellStyle name="Ergebnis 2 18" xfId="24817" hidden="1"/>
    <cellStyle name="Ergebnis 2 18" xfId="24692" hidden="1"/>
    <cellStyle name="Ergebnis 2 18" xfId="25302" hidden="1"/>
    <cellStyle name="Ergebnis 2 18" xfId="25534" hidden="1"/>
    <cellStyle name="Ergebnis 2 18" xfId="25627" hidden="1"/>
    <cellStyle name="Ergebnis 2 18" xfId="25955" hidden="1"/>
    <cellStyle name="Ergebnis 2 18" xfId="26297" hidden="1"/>
    <cellStyle name="Ergebnis 2 18" xfId="26413" hidden="1"/>
    <cellStyle name="Ergebnis 2 18" xfId="26288" hidden="1"/>
    <cellStyle name="Ergebnis 2 18" xfId="26898" hidden="1"/>
    <cellStyle name="Ergebnis 2 18" xfId="27130" hidden="1"/>
    <cellStyle name="Ergebnis 2 18" xfId="27223" hidden="1"/>
    <cellStyle name="Ergebnis 2 18" xfId="25999" hidden="1"/>
    <cellStyle name="Ergebnis 2 18" xfId="27739" hidden="1"/>
    <cellStyle name="Ergebnis 2 18" xfId="27855" hidden="1"/>
    <cellStyle name="Ergebnis 2 18" xfId="27730" hidden="1"/>
    <cellStyle name="Ergebnis 2 18" xfId="28340" hidden="1"/>
    <cellStyle name="Ergebnis 2 18" xfId="28572" hidden="1"/>
    <cellStyle name="Ergebnis 2 18" xfId="28665" hidden="1"/>
    <cellStyle name="Ergebnis 2 18" xfId="28992" hidden="1"/>
    <cellStyle name="Ergebnis 2 18" xfId="29259" hidden="1"/>
    <cellStyle name="Ergebnis 2 18" xfId="29375" hidden="1"/>
    <cellStyle name="Ergebnis 2 18" xfId="29250" hidden="1"/>
    <cellStyle name="Ergebnis 2 18" xfId="29860" hidden="1"/>
    <cellStyle name="Ergebnis 2 18" xfId="30092" hidden="1"/>
    <cellStyle name="Ergebnis 2 18" xfId="30185" hidden="1"/>
    <cellStyle name="Ergebnis 2 18" xfId="30511" hidden="1"/>
    <cellStyle name="Ergebnis 2 18" xfId="30762" hidden="1"/>
    <cellStyle name="Ergebnis 2 18" xfId="31151" hidden="1"/>
    <cellStyle name="Ergebnis 2 18" xfId="31244" hidden="1"/>
    <cellStyle name="Ergebnis 2 18" xfId="30840" hidden="1"/>
    <cellStyle name="Ergebnis 2 18" xfId="31785" hidden="1"/>
    <cellStyle name="Ergebnis 2 18" xfId="31902" hidden="1"/>
    <cellStyle name="Ergebnis 2 18" xfId="31776" hidden="1"/>
    <cellStyle name="Ergebnis 2 18" xfId="32393" hidden="1"/>
    <cellStyle name="Ergebnis 2 18" xfId="32625" hidden="1"/>
    <cellStyle name="Ergebnis 2 18" xfId="32718" hidden="1"/>
    <cellStyle name="Ergebnis 2 18" xfId="30766" hidden="1"/>
    <cellStyle name="Ergebnis 2 18" xfId="33237" hidden="1"/>
    <cellStyle name="Ergebnis 2 18" xfId="33353" hidden="1"/>
    <cellStyle name="Ergebnis 2 18" xfId="33228" hidden="1"/>
    <cellStyle name="Ergebnis 2 18" xfId="33843" hidden="1"/>
    <cellStyle name="Ergebnis 2 18" xfId="34075" hidden="1"/>
    <cellStyle name="Ergebnis 2 18" xfId="34168" hidden="1"/>
    <cellStyle name="Ergebnis 2 18" xfId="30814" hidden="1"/>
    <cellStyle name="Ergebnis 2 18" xfId="34684" hidden="1"/>
    <cellStyle name="Ergebnis 2 18" xfId="34800" hidden="1"/>
    <cellStyle name="Ergebnis 2 18" xfId="34675" hidden="1"/>
    <cellStyle name="Ergebnis 2 18" xfId="35285" hidden="1"/>
    <cellStyle name="Ergebnis 2 18" xfId="35517" hidden="1"/>
    <cellStyle name="Ergebnis 2 18" xfId="35610" hidden="1"/>
    <cellStyle name="Ergebnis 2 18" xfId="35938" hidden="1"/>
    <cellStyle name="Ergebnis 2 18" xfId="36280" hidden="1"/>
    <cellStyle name="Ergebnis 2 18" xfId="36396" hidden="1"/>
    <cellStyle name="Ergebnis 2 18" xfId="36271" hidden="1"/>
    <cellStyle name="Ergebnis 2 18" xfId="36881" hidden="1"/>
    <cellStyle name="Ergebnis 2 18" xfId="37113" hidden="1"/>
    <cellStyle name="Ergebnis 2 18" xfId="37206" hidden="1"/>
    <cellStyle name="Ergebnis 2 18" xfId="35982" hidden="1"/>
    <cellStyle name="Ergebnis 2 18" xfId="37722" hidden="1"/>
    <cellStyle name="Ergebnis 2 18" xfId="37838" hidden="1"/>
    <cellStyle name="Ergebnis 2 18" xfId="37713" hidden="1"/>
    <cellStyle name="Ergebnis 2 18" xfId="38323" hidden="1"/>
    <cellStyle name="Ergebnis 2 18" xfId="38555" hidden="1"/>
    <cellStyle name="Ergebnis 2 18" xfId="38648" hidden="1"/>
    <cellStyle name="Ergebnis 2 18" xfId="38984" hidden="1"/>
    <cellStyle name="Ergebnis 2 18" xfId="39262" hidden="1"/>
    <cellStyle name="Ergebnis 2 18" xfId="39378" hidden="1"/>
    <cellStyle name="Ergebnis 2 18" xfId="39253" hidden="1"/>
    <cellStyle name="Ergebnis 2 18" xfId="39863" hidden="1"/>
    <cellStyle name="Ergebnis 2 18" xfId="40095" hidden="1"/>
    <cellStyle name="Ergebnis 2 18" xfId="40188" hidden="1"/>
    <cellStyle name="Ergebnis 2 18" xfId="40514" hidden="1"/>
    <cellStyle name="Ergebnis 2 18" xfId="40765" hidden="1"/>
    <cellStyle name="Ergebnis 2 18" xfId="41154" hidden="1"/>
    <cellStyle name="Ergebnis 2 18" xfId="41247" hidden="1"/>
    <cellStyle name="Ergebnis 2 18" xfId="40843" hidden="1"/>
    <cellStyle name="Ergebnis 2 18" xfId="41788" hidden="1"/>
    <cellStyle name="Ergebnis 2 18" xfId="41905" hidden="1"/>
    <cellStyle name="Ergebnis 2 18" xfId="41779" hidden="1"/>
    <cellStyle name="Ergebnis 2 18" xfId="42396" hidden="1"/>
    <cellStyle name="Ergebnis 2 18" xfId="42628" hidden="1"/>
    <cellStyle name="Ergebnis 2 18" xfId="42721" hidden="1"/>
    <cellStyle name="Ergebnis 2 18" xfId="40769" hidden="1"/>
    <cellStyle name="Ergebnis 2 18" xfId="43240" hidden="1"/>
    <cellStyle name="Ergebnis 2 18" xfId="43356" hidden="1"/>
    <cellStyle name="Ergebnis 2 18" xfId="43231" hidden="1"/>
    <cellStyle name="Ergebnis 2 18" xfId="43846" hidden="1"/>
    <cellStyle name="Ergebnis 2 18" xfId="44078" hidden="1"/>
    <cellStyle name="Ergebnis 2 18" xfId="44171" hidden="1"/>
    <cellStyle name="Ergebnis 2 18" xfId="40817" hidden="1"/>
    <cellStyle name="Ergebnis 2 18" xfId="44687" hidden="1"/>
    <cellStyle name="Ergebnis 2 18" xfId="44803" hidden="1"/>
    <cellStyle name="Ergebnis 2 18" xfId="44678" hidden="1"/>
    <cellStyle name="Ergebnis 2 18" xfId="45288" hidden="1"/>
    <cellStyle name="Ergebnis 2 18" xfId="45520" hidden="1"/>
    <cellStyle name="Ergebnis 2 18" xfId="45613" hidden="1"/>
    <cellStyle name="Ergebnis 2 18" xfId="45941" hidden="1"/>
    <cellStyle name="Ergebnis 2 18" xfId="46283" hidden="1"/>
    <cellStyle name="Ergebnis 2 18" xfId="46399" hidden="1"/>
    <cellStyle name="Ergebnis 2 18" xfId="46274" hidden="1"/>
    <cellStyle name="Ergebnis 2 18" xfId="46884" hidden="1"/>
    <cellStyle name="Ergebnis 2 18" xfId="47116" hidden="1"/>
    <cellStyle name="Ergebnis 2 18" xfId="47209" hidden="1"/>
    <cellStyle name="Ergebnis 2 18" xfId="45985" hidden="1"/>
    <cellStyle name="Ergebnis 2 18" xfId="47725" hidden="1"/>
    <cellStyle name="Ergebnis 2 18" xfId="47841" hidden="1"/>
    <cellStyle name="Ergebnis 2 18" xfId="47716" hidden="1"/>
    <cellStyle name="Ergebnis 2 18" xfId="48326" hidden="1"/>
    <cellStyle name="Ergebnis 2 18" xfId="48558" hidden="1"/>
    <cellStyle name="Ergebnis 2 18" xfId="48651" hidden="1"/>
    <cellStyle name="Ergebnis 2 18" xfId="48977" hidden="1"/>
    <cellStyle name="Ergebnis 2 18" xfId="49244" hidden="1"/>
    <cellStyle name="Ergebnis 2 18" xfId="49360" hidden="1"/>
    <cellStyle name="Ergebnis 2 18" xfId="49235" hidden="1"/>
    <cellStyle name="Ergebnis 2 18" xfId="49845" hidden="1"/>
    <cellStyle name="Ergebnis 2 18" xfId="50077" hidden="1"/>
    <cellStyle name="Ergebnis 2 18" xfId="50170" hidden="1"/>
    <cellStyle name="Ergebnis 2 18" xfId="50496" hidden="1"/>
    <cellStyle name="Ergebnis 2 18" xfId="50747" hidden="1"/>
    <cellStyle name="Ergebnis 2 18" xfId="51136" hidden="1"/>
    <cellStyle name="Ergebnis 2 18" xfId="51229" hidden="1"/>
    <cellStyle name="Ergebnis 2 18" xfId="50825" hidden="1"/>
    <cellStyle name="Ergebnis 2 18" xfId="51770" hidden="1"/>
    <cellStyle name="Ergebnis 2 18" xfId="51887" hidden="1"/>
    <cellStyle name="Ergebnis 2 18" xfId="51761" hidden="1"/>
    <cellStyle name="Ergebnis 2 18" xfId="52378" hidden="1"/>
    <cellStyle name="Ergebnis 2 18" xfId="52610" hidden="1"/>
    <cellStyle name="Ergebnis 2 18" xfId="52703" hidden="1"/>
    <cellStyle name="Ergebnis 2 18" xfId="50751" hidden="1"/>
    <cellStyle name="Ergebnis 2 18" xfId="53222" hidden="1"/>
    <cellStyle name="Ergebnis 2 18" xfId="53338" hidden="1"/>
    <cellStyle name="Ergebnis 2 18" xfId="53213" hidden="1"/>
    <cellStyle name="Ergebnis 2 18" xfId="53828" hidden="1"/>
    <cellStyle name="Ergebnis 2 18" xfId="54060" hidden="1"/>
    <cellStyle name="Ergebnis 2 18" xfId="54153" hidden="1"/>
    <cellStyle name="Ergebnis 2 18" xfId="50799" hidden="1"/>
    <cellStyle name="Ergebnis 2 18" xfId="54669" hidden="1"/>
    <cellStyle name="Ergebnis 2 18" xfId="54785" hidden="1"/>
    <cellStyle name="Ergebnis 2 18" xfId="54660" hidden="1"/>
    <cellStyle name="Ergebnis 2 18" xfId="55270" hidden="1"/>
    <cellStyle name="Ergebnis 2 18" xfId="55502" hidden="1"/>
    <cellStyle name="Ergebnis 2 18" xfId="55595" hidden="1"/>
    <cellStyle name="Ergebnis 2 18" xfId="55923" hidden="1"/>
    <cellStyle name="Ergebnis 2 18" xfId="56265" hidden="1"/>
    <cellStyle name="Ergebnis 2 18" xfId="56381" hidden="1"/>
    <cellStyle name="Ergebnis 2 18" xfId="56256" hidden="1"/>
    <cellStyle name="Ergebnis 2 18" xfId="56866" hidden="1"/>
    <cellStyle name="Ergebnis 2 18" xfId="57098" hidden="1"/>
    <cellStyle name="Ergebnis 2 18" xfId="57191" hidden="1"/>
    <cellStyle name="Ergebnis 2 18" xfId="55967" hidden="1"/>
    <cellStyle name="Ergebnis 2 18" xfId="57707" hidden="1"/>
    <cellStyle name="Ergebnis 2 18" xfId="57823" hidden="1"/>
    <cellStyle name="Ergebnis 2 18" xfId="57698" hidden="1"/>
    <cellStyle name="Ergebnis 2 18" xfId="58308" hidden="1"/>
    <cellStyle name="Ergebnis 2 18" xfId="58540" hidden="1"/>
    <cellStyle name="Ergebnis 2 18" xfId="58633" hidden="1"/>
    <cellStyle name="Ergebnis 2 19" xfId="206" hidden="1"/>
    <cellStyle name="Ergebnis 2 19" xfId="801" hidden="1"/>
    <cellStyle name="Ergebnis 2 19" xfId="856" hidden="1"/>
    <cellStyle name="Ergebnis 2 19" xfId="922" hidden="1"/>
    <cellStyle name="Ergebnis 2 19" xfId="1402" hidden="1"/>
    <cellStyle name="Ergebnis 2 19" xfId="1634" hidden="1"/>
    <cellStyle name="Ergebnis 2 19" xfId="1676" hidden="1"/>
    <cellStyle name="Ergebnis 2 19" xfId="2129" hidden="1"/>
    <cellStyle name="Ergebnis 2 19" xfId="2671" hidden="1"/>
    <cellStyle name="Ergebnis 2 19" xfId="2726" hidden="1"/>
    <cellStyle name="Ergebnis 2 19" xfId="2792" hidden="1"/>
    <cellStyle name="Ergebnis 2 19" xfId="3272" hidden="1"/>
    <cellStyle name="Ergebnis 2 19" xfId="3504" hidden="1"/>
    <cellStyle name="Ergebnis 2 19" xfId="3546" hidden="1"/>
    <cellStyle name="Ergebnis 2 19" xfId="2198" hidden="1"/>
    <cellStyle name="Ergebnis 2 19" xfId="4177" hidden="1"/>
    <cellStyle name="Ergebnis 2 19" xfId="4232" hidden="1"/>
    <cellStyle name="Ergebnis 2 19" xfId="4298" hidden="1"/>
    <cellStyle name="Ergebnis 2 19" xfId="4778" hidden="1"/>
    <cellStyle name="Ergebnis 2 19" xfId="5010" hidden="1"/>
    <cellStyle name="Ergebnis 2 19" xfId="5052" hidden="1"/>
    <cellStyle name="Ergebnis 2 19" xfId="424" hidden="1"/>
    <cellStyle name="Ergebnis 2 19" xfId="5681" hidden="1"/>
    <cellStyle name="Ergebnis 2 19" xfId="5736" hidden="1"/>
    <cellStyle name="Ergebnis 2 19" xfId="5802" hidden="1"/>
    <cellStyle name="Ergebnis 2 19" xfId="6282" hidden="1"/>
    <cellStyle name="Ergebnis 2 19" xfId="6514" hidden="1"/>
    <cellStyle name="Ergebnis 2 19" xfId="6556" hidden="1"/>
    <cellStyle name="Ergebnis 2 19" xfId="2561" hidden="1"/>
    <cellStyle name="Ergebnis 2 19" xfId="7179" hidden="1"/>
    <cellStyle name="Ergebnis 2 19" xfId="7234" hidden="1"/>
    <cellStyle name="Ergebnis 2 19" xfId="7300" hidden="1"/>
    <cellStyle name="Ergebnis 2 19" xfId="7780" hidden="1"/>
    <cellStyle name="Ergebnis 2 19" xfId="8012" hidden="1"/>
    <cellStyle name="Ergebnis 2 19" xfId="8054" hidden="1"/>
    <cellStyle name="Ergebnis 2 19" xfId="4067" hidden="1"/>
    <cellStyle name="Ergebnis 2 19" xfId="8672" hidden="1"/>
    <cellStyle name="Ergebnis 2 19" xfId="8727" hidden="1"/>
    <cellStyle name="Ergebnis 2 19" xfId="8793" hidden="1"/>
    <cellStyle name="Ergebnis 2 19" xfId="9273" hidden="1"/>
    <cellStyle name="Ergebnis 2 19" xfId="9505" hidden="1"/>
    <cellStyle name="Ergebnis 2 19" xfId="9547" hidden="1"/>
    <cellStyle name="Ergebnis 2 19" xfId="5571" hidden="1"/>
    <cellStyle name="Ergebnis 2 19" xfId="10158" hidden="1"/>
    <cellStyle name="Ergebnis 2 19" xfId="10213" hidden="1"/>
    <cellStyle name="Ergebnis 2 19" xfId="10279" hidden="1"/>
    <cellStyle name="Ergebnis 2 19" xfId="10759" hidden="1"/>
    <cellStyle name="Ergebnis 2 19" xfId="10991" hidden="1"/>
    <cellStyle name="Ergebnis 2 19" xfId="11033" hidden="1"/>
    <cellStyle name="Ergebnis 2 19" xfId="7073" hidden="1"/>
    <cellStyle name="Ergebnis 2 19" xfId="11638" hidden="1"/>
    <cellStyle name="Ergebnis 2 19" xfId="11693" hidden="1"/>
    <cellStyle name="Ergebnis 2 19" xfId="11759" hidden="1"/>
    <cellStyle name="Ergebnis 2 19" xfId="12239" hidden="1"/>
    <cellStyle name="Ergebnis 2 19" xfId="12471" hidden="1"/>
    <cellStyle name="Ergebnis 2 19" xfId="12513" hidden="1"/>
    <cellStyle name="Ergebnis 2 19" xfId="8566" hidden="1"/>
    <cellStyle name="Ergebnis 2 19" xfId="13109" hidden="1"/>
    <cellStyle name="Ergebnis 2 19" xfId="13164" hidden="1"/>
    <cellStyle name="Ergebnis 2 19" xfId="13230" hidden="1"/>
    <cellStyle name="Ergebnis 2 19" xfId="13710" hidden="1"/>
    <cellStyle name="Ergebnis 2 19" xfId="13942" hidden="1"/>
    <cellStyle name="Ergebnis 2 19" xfId="13984" hidden="1"/>
    <cellStyle name="Ergebnis 2 19" xfId="10055" hidden="1"/>
    <cellStyle name="Ergebnis 2 19" xfId="14571" hidden="1"/>
    <cellStyle name="Ergebnis 2 19" xfId="14626" hidden="1"/>
    <cellStyle name="Ergebnis 2 19" xfId="14692" hidden="1"/>
    <cellStyle name="Ergebnis 2 19" xfId="15172" hidden="1"/>
    <cellStyle name="Ergebnis 2 19" xfId="15404" hidden="1"/>
    <cellStyle name="Ergebnis 2 19" xfId="15446" hidden="1"/>
    <cellStyle name="Ergebnis 2 19" xfId="11537" hidden="1"/>
    <cellStyle name="Ergebnis 2 19" xfId="16027" hidden="1"/>
    <cellStyle name="Ergebnis 2 19" xfId="16082" hidden="1"/>
    <cellStyle name="Ergebnis 2 19" xfId="16148" hidden="1"/>
    <cellStyle name="Ergebnis 2 19" xfId="16628" hidden="1"/>
    <cellStyle name="Ergebnis 2 19" xfId="16860" hidden="1"/>
    <cellStyle name="Ergebnis 2 19" xfId="16902" hidden="1"/>
    <cellStyle name="Ergebnis 2 19" xfId="13013" hidden="1"/>
    <cellStyle name="Ergebnis 2 19" xfId="17469" hidden="1"/>
    <cellStyle name="Ergebnis 2 19" xfId="17524" hidden="1"/>
    <cellStyle name="Ergebnis 2 19" xfId="17590" hidden="1"/>
    <cellStyle name="Ergebnis 2 19" xfId="18070" hidden="1"/>
    <cellStyle name="Ergebnis 2 19" xfId="18302" hidden="1"/>
    <cellStyle name="Ergebnis 2 19" xfId="18344" hidden="1"/>
    <cellStyle name="Ergebnis 2 19" xfId="18943" hidden="1"/>
    <cellStyle name="Ergebnis 2 19" xfId="19276" hidden="1"/>
    <cellStyle name="Ergebnis 2 19" xfId="19331" hidden="1"/>
    <cellStyle name="Ergebnis 2 19" xfId="19397" hidden="1"/>
    <cellStyle name="Ergebnis 2 19" xfId="19877" hidden="1"/>
    <cellStyle name="Ergebnis 2 19" xfId="20109" hidden="1"/>
    <cellStyle name="Ergebnis 2 19" xfId="20151" hidden="1"/>
    <cellStyle name="Ergebnis 2 19" xfId="20528" hidden="1"/>
    <cellStyle name="Ergebnis 2 19" xfId="20779" hidden="1"/>
    <cellStyle name="Ergebnis 2 19" xfId="21168" hidden="1"/>
    <cellStyle name="Ergebnis 2 19" xfId="21210" hidden="1"/>
    <cellStyle name="Ergebnis 2 19" xfId="20855" hidden="1"/>
    <cellStyle name="Ergebnis 2 19" xfId="21802" hidden="1"/>
    <cellStyle name="Ergebnis 2 19" xfId="21857" hidden="1"/>
    <cellStyle name="Ergebnis 2 19" xfId="21924" hidden="1"/>
    <cellStyle name="Ergebnis 2 19" xfId="22410" hidden="1"/>
    <cellStyle name="Ergebnis 2 19" xfId="22642" hidden="1"/>
    <cellStyle name="Ergebnis 2 19" xfId="22684" hidden="1"/>
    <cellStyle name="Ergebnis 2 19" xfId="20783" hidden="1"/>
    <cellStyle name="Ergebnis 2 19" xfId="23255" hidden="1"/>
    <cellStyle name="Ergebnis 2 19" xfId="23310" hidden="1"/>
    <cellStyle name="Ergebnis 2 19" xfId="23376" hidden="1"/>
    <cellStyle name="Ergebnis 2 19" xfId="23861" hidden="1"/>
    <cellStyle name="Ergebnis 2 19" xfId="24093" hidden="1"/>
    <cellStyle name="Ergebnis 2 19" xfId="24135" hidden="1"/>
    <cellStyle name="Ergebnis 2 19" xfId="20721" hidden="1"/>
    <cellStyle name="Ergebnis 2 19" xfId="24702" hidden="1"/>
    <cellStyle name="Ergebnis 2 19" xfId="24757" hidden="1"/>
    <cellStyle name="Ergebnis 2 19" xfId="24823" hidden="1"/>
    <cellStyle name="Ergebnis 2 19" xfId="25303" hidden="1"/>
    <cellStyle name="Ergebnis 2 19" xfId="25535" hidden="1"/>
    <cellStyle name="Ergebnis 2 19" xfId="25577" hidden="1"/>
    <cellStyle name="Ergebnis 2 19" xfId="25956" hidden="1"/>
    <cellStyle name="Ergebnis 2 19" xfId="26298" hidden="1"/>
    <cellStyle name="Ergebnis 2 19" xfId="26353" hidden="1"/>
    <cellStyle name="Ergebnis 2 19" xfId="26419" hidden="1"/>
    <cellStyle name="Ergebnis 2 19" xfId="26899" hidden="1"/>
    <cellStyle name="Ergebnis 2 19" xfId="27131" hidden="1"/>
    <cellStyle name="Ergebnis 2 19" xfId="27173" hidden="1"/>
    <cellStyle name="Ergebnis 2 19" xfId="25998" hidden="1"/>
    <cellStyle name="Ergebnis 2 19" xfId="27740" hidden="1"/>
    <cellStyle name="Ergebnis 2 19" xfId="27795" hidden="1"/>
    <cellStyle name="Ergebnis 2 19" xfId="27861" hidden="1"/>
    <cellStyle name="Ergebnis 2 19" xfId="28341" hidden="1"/>
    <cellStyle name="Ergebnis 2 19" xfId="28573" hidden="1"/>
    <cellStyle name="Ergebnis 2 19" xfId="28615" hidden="1"/>
    <cellStyle name="Ergebnis 2 19" xfId="28993" hidden="1"/>
    <cellStyle name="Ergebnis 2 19" xfId="29260" hidden="1"/>
    <cellStyle name="Ergebnis 2 19" xfId="29315" hidden="1"/>
    <cellStyle name="Ergebnis 2 19" xfId="29381" hidden="1"/>
    <cellStyle name="Ergebnis 2 19" xfId="29861" hidden="1"/>
    <cellStyle name="Ergebnis 2 19" xfId="30093" hidden="1"/>
    <cellStyle name="Ergebnis 2 19" xfId="30135" hidden="1"/>
    <cellStyle name="Ergebnis 2 19" xfId="30512" hidden="1"/>
    <cellStyle name="Ergebnis 2 19" xfId="30763" hidden="1"/>
    <cellStyle name="Ergebnis 2 19" xfId="31152" hidden="1"/>
    <cellStyle name="Ergebnis 2 19" xfId="31194" hidden="1"/>
    <cellStyle name="Ergebnis 2 19" xfId="30839" hidden="1"/>
    <cellStyle name="Ergebnis 2 19" xfId="31786" hidden="1"/>
    <cellStyle name="Ergebnis 2 19" xfId="31841" hidden="1"/>
    <cellStyle name="Ergebnis 2 19" xfId="31908" hidden="1"/>
    <cellStyle name="Ergebnis 2 19" xfId="32394" hidden="1"/>
    <cellStyle name="Ergebnis 2 19" xfId="32626" hidden="1"/>
    <cellStyle name="Ergebnis 2 19" xfId="32668" hidden="1"/>
    <cellStyle name="Ergebnis 2 19" xfId="30767" hidden="1"/>
    <cellStyle name="Ergebnis 2 19" xfId="33238" hidden="1"/>
    <cellStyle name="Ergebnis 2 19" xfId="33293" hidden="1"/>
    <cellStyle name="Ergebnis 2 19" xfId="33359" hidden="1"/>
    <cellStyle name="Ergebnis 2 19" xfId="33844" hidden="1"/>
    <cellStyle name="Ergebnis 2 19" xfId="34076" hidden="1"/>
    <cellStyle name="Ergebnis 2 19" xfId="34118" hidden="1"/>
    <cellStyle name="Ergebnis 2 19" xfId="30705" hidden="1"/>
    <cellStyle name="Ergebnis 2 19" xfId="34685" hidden="1"/>
    <cellStyle name="Ergebnis 2 19" xfId="34740" hidden="1"/>
    <cellStyle name="Ergebnis 2 19" xfId="34806" hidden="1"/>
    <cellStyle name="Ergebnis 2 19" xfId="35286" hidden="1"/>
    <cellStyle name="Ergebnis 2 19" xfId="35518" hidden="1"/>
    <cellStyle name="Ergebnis 2 19" xfId="35560" hidden="1"/>
    <cellStyle name="Ergebnis 2 19" xfId="35939" hidden="1"/>
    <cellStyle name="Ergebnis 2 19" xfId="36281" hidden="1"/>
    <cellStyle name="Ergebnis 2 19" xfId="36336" hidden="1"/>
    <cellStyle name="Ergebnis 2 19" xfId="36402" hidden="1"/>
    <cellStyle name="Ergebnis 2 19" xfId="36882" hidden="1"/>
    <cellStyle name="Ergebnis 2 19" xfId="37114" hidden="1"/>
    <cellStyle name="Ergebnis 2 19" xfId="37156" hidden="1"/>
    <cellStyle name="Ergebnis 2 19" xfId="35981" hidden="1"/>
    <cellStyle name="Ergebnis 2 19" xfId="37723" hidden="1"/>
    <cellStyle name="Ergebnis 2 19" xfId="37778" hidden="1"/>
    <cellStyle name="Ergebnis 2 19" xfId="37844" hidden="1"/>
    <cellStyle name="Ergebnis 2 19" xfId="38324" hidden="1"/>
    <cellStyle name="Ergebnis 2 19" xfId="38556" hidden="1"/>
    <cellStyle name="Ergebnis 2 19" xfId="38598" hidden="1"/>
    <cellStyle name="Ergebnis 2 19" xfId="38985" hidden="1"/>
    <cellStyle name="Ergebnis 2 19" xfId="39263" hidden="1"/>
    <cellStyle name="Ergebnis 2 19" xfId="39318" hidden="1"/>
    <cellStyle name="Ergebnis 2 19" xfId="39384" hidden="1"/>
    <cellStyle name="Ergebnis 2 19" xfId="39864" hidden="1"/>
    <cellStyle name="Ergebnis 2 19" xfId="40096" hidden="1"/>
    <cellStyle name="Ergebnis 2 19" xfId="40138" hidden="1"/>
    <cellStyle name="Ergebnis 2 19" xfId="40515" hidden="1"/>
    <cellStyle name="Ergebnis 2 19" xfId="40766" hidden="1"/>
    <cellStyle name="Ergebnis 2 19" xfId="41155" hidden="1"/>
    <cellStyle name="Ergebnis 2 19" xfId="41197" hidden="1"/>
    <cellStyle name="Ergebnis 2 19" xfId="40842" hidden="1"/>
    <cellStyle name="Ergebnis 2 19" xfId="41789" hidden="1"/>
    <cellStyle name="Ergebnis 2 19" xfId="41844" hidden="1"/>
    <cellStyle name="Ergebnis 2 19" xfId="41911" hidden="1"/>
    <cellStyle name="Ergebnis 2 19" xfId="42397" hidden="1"/>
    <cellStyle name="Ergebnis 2 19" xfId="42629" hidden="1"/>
    <cellStyle name="Ergebnis 2 19" xfId="42671" hidden="1"/>
    <cellStyle name="Ergebnis 2 19" xfId="40770" hidden="1"/>
    <cellStyle name="Ergebnis 2 19" xfId="43241" hidden="1"/>
    <cellStyle name="Ergebnis 2 19" xfId="43296" hidden="1"/>
    <cellStyle name="Ergebnis 2 19" xfId="43362" hidden="1"/>
    <cellStyle name="Ergebnis 2 19" xfId="43847" hidden="1"/>
    <cellStyle name="Ergebnis 2 19" xfId="44079" hidden="1"/>
    <cellStyle name="Ergebnis 2 19" xfId="44121" hidden="1"/>
    <cellStyle name="Ergebnis 2 19" xfId="40708" hidden="1"/>
    <cellStyle name="Ergebnis 2 19" xfId="44688" hidden="1"/>
    <cellStyle name="Ergebnis 2 19" xfId="44743" hidden="1"/>
    <cellStyle name="Ergebnis 2 19" xfId="44809" hidden="1"/>
    <cellStyle name="Ergebnis 2 19" xfId="45289" hidden="1"/>
    <cellStyle name="Ergebnis 2 19" xfId="45521" hidden="1"/>
    <cellStyle name="Ergebnis 2 19" xfId="45563" hidden="1"/>
    <cellStyle name="Ergebnis 2 19" xfId="45942" hidden="1"/>
    <cellStyle name="Ergebnis 2 19" xfId="46284" hidden="1"/>
    <cellStyle name="Ergebnis 2 19" xfId="46339" hidden="1"/>
    <cellStyle name="Ergebnis 2 19" xfId="46405" hidden="1"/>
    <cellStyle name="Ergebnis 2 19" xfId="46885" hidden="1"/>
    <cellStyle name="Ergebnis 2 19" xfId="47117" hidden="1"/>
    <cellStyle name="Ergebnis 2 19" xfId="47159" hidden="1"/>
    <cellStyle name="Ergebnis 2 19" xfId="45984" hidden="1"/>
    <cellStyle name="Ergebnis 2 19" xfId="47726" hidden="1"/>
    <cellStyle name="Ergebnis 2 19" xfId="47781" hidden="1"/>
    <cellStyle name="Ergebnis 2 19" xfId="47847" hidden="1"/>
    <cellStyle name="Ergebnis 2 19" xfId="48327" hidden="1"/>
    <cellStyle name="Ergebnis 2 19" xfId="48559" hidden="1"/>
    <cellStyle name="Ergebnis 2 19" xfId="48601" hidden="1"/>
    <cellStyle name="Ergebnis 2 19" xfId="48978" hidden="1"/>
    <cellStyle name="Ergebnis 2 19" xfId="49245" hidden="1"/>
    <cellStyle name="Ergebnis 2 19" xfId="49300" hidden="1"/>
    <cellStyle name="Ergebnis 2 19" xfId="49366" hidden="1"/>
    <cellStyle name="Ergebnis 2 19" xfId="49846" hidden="1"/>
    <cellStyle name="Ergebnis 2 19" xfId="50078" hidden="1"/>
    <cellStyle name="Ergebnis 2 19" xfId="50120" hidden="1"/>
    <cellStyle name="Ergebnis 2 19" xfId="50497" hidden="1"/>
    <cellStyle name="Ergebnis 2 19" xfId="50748" hidden="1"/>
    <cellStyle name="Ergebnis 2 19" xfId="51137" hidden="1"/>
    <cellStyle name="Ergebnis 2 19" xfId="51179" hidden="1"/>
    <cellStyle name="Ergebnis 2 19" xfId="50824" hidden="1"/>
    <cellStyle name="Ergebnis 2 19" xfId="51771" hidden="1"/>
    <cellStyle name="Ergebnis 2 19" xfId="51826" hidden="1"/>
    <cellStyle name="Ergebnis 2 19" xfId="51893" hidden="1"/>
    <cellStyle name="Ergebnis 2 19" xfId="52379" hidden="1"/>
    <cellStyle name="Ergebnis 2 19" xfId="52611" hidden="1"/>
    <cellStyle name="Ergebnis 2 19" xfId="52653" hidden="1"/>
    <cellStyle name="Ergebnis 2 19" xfId="50752" hidden="1"/>
    <cellStyle name="Ergebnis 2 19" xfId="53223" hidden="1"/>
    <cellStyle name="Ergebnis 2 19" xfId="53278" hidden="1"/>
    <cellStyle name="Ergebnis 2 19" xfId="53344" hidden="1"/>
    <cellStyle name="Ergebnis 2 19" xfId="53829" hidden="1"/>
    <cellStyle name="Ergebnis 2 19" xfId="54061" hidden="1"/>
    <cellStyle name="Ergebnis 2 19" xfId="54103" hidden="1"/>
    <cellStyle name="Ergebnis 2 19" xfId="50690" hidden="1"/>
    <cellStyle name="Ergebnis 2 19" xfId="54670" hidden="1"/>
    <cellStyle name="Ergebnis 2 19" xfId="54725" hidden="1"/>
    <cellStyle name="Ergebnis 2 19" xfId="54791" hidden="1"/>
    <cellStyle name="Ergebnis 2 19" xfId="55271" hidden="1"/>
    <cellStyle name="Ergebnis 2 19" xfId="55503" hidden="1"/>
    <cellStyle name="Ergebnis 2 19" xfId="55545" hidden="1"/>
    <cellStyle name="Ergebnis 2 19" xfId="55924" hidden="1"/>
    <cellStyle name="Ergebnis 2 19" xfId="56266" hidden="1"/>
    <cellStyle name="Ergebnis 2 19" xfId="56321" hidden="1"/>
    <cellStyle name="Ergebnis 2 19" xfId="56387" hidden="1"/>
    <cellStyle name="Ergebnis 2 19" xfId="56867" hidden="1"/>
    <cellStyle name="Ergebnis 2 19" xfId="57099" hidden="1"/>
    <cellStyle name="Ergebnis 2 19" xfId="57141" hidden="1"/>
    <cellStyle name="Ergebnis 2 19" xfId="55966" hidden="1"/>
    <cellStyle name="Ergebnis 2 19" xfId="57708" hidden="1"/>
    <cellStyle name="Ergebnis 2 19" xfId="57763" hidden="1"/>
    <cellStyle name="Ergebnis 2 19" xfId="57829" hidden="1"/>
    <cellStyle name="Ergebnis 2 19" xfId="58309" hidden="1"/>
    <cellStyle name="Ergebnis 2 19" xfId="58541" hidden="1"/>
    <cellStyle name="Ergebnis 2 19" xfId="58583" hidden="1"/>
    <cellStyle name="Ergebnis 2 2" xfId="207"/>
    <cellStyle name="Ergebnis 2 20" xfId="208" hidden="1"/>
    <cellStyle name="Ergebnis 2 20" xfId="802" hidden="1"/>
    <cellStyle name="Ergebnis 2 20" xfId="855" hidden="1"/>
    <cellStyle name="Ergebnis 2 20" xfId="929" hidden="1"/>
    <cellStyle name="Ergebnis 2 20" xfId="1403" hidden="1"/>
    <cellStyle name="Ergebnis 2 20" xfId="1635" hidden="1"/>
    <cellStyle name="Ergebnis 2 20" xfId="1675" hidden="1"/>
    <cellStyle name="Ergebnis 2 20" xfId="2131" hidden="1"/>
    <cellStyle name="Ergebnis 2 20" xfId="2672" hidden="1"/>
    <cellStyle name="Ergebnis 2 20" xfId="2725" hidden="1"/>
    <cellStyle name="Ergebnis 2 20" xfId="2799" hidden="1"/>
    <cellStyle name="Ergebnis 2 20" xfId="3273" hidden="1"/>
    <cellStyle name="Ergebnis 2 20" xfId="3505" hidden="1"/>
    <cellStyle name="Ergebnis 2 20" xfId="3545" hidden="1"/>
    <cellStyle name="Ergebnis 2 20" xfId="2196" hidden="1"/>
    <cellStyle name="Ergebnis 2 20" xfId="4178" hidden="1"/>
    <cellStyle name="Ergebnis 2 20" xfId="4231" hidden="1"/>
    <cellStyle name="Ergebnis 2 20" xfId="4305" hidden="1"/>
    <cellStyle name="Ergebnis 2 20" xfId="4779" hidden="1"/>
    <cellStyle name="Ergebnis 2 20" xfId="5011" hidden="1"/>
    <cellStyle name="Ergebnis 2 20" xfId="5051" hidden="1"/>
    <cellStyle name="Ergebnis 2 20" xfId="2130" hidden="1"/>
    <cellStyle name="Ergebnis 2 20" xfId="5682" hidden="1"/>
    <cellStyle name="Ergebnis 2 20" xfId="5735" hidden="1"/>
    <cellStyle name="Ergebnis 2 20" xfId="5809" hidden="1"/>
    <cellStyle name="Ergebnis 2 20" xfId="6283" hidden="1"/>
    <cellStyle name="Ergebnis 2 20" xfId="6515" hidden="1"/>
    <cellStyle name="Ergebnis 2 20" xfId="6555" hidden="1"/>
    <cellStyle name="Ergebnis 2 20" xfId="2197" hidden="1"/>
    <cellStyle name="Ergebnis 2 20" xfId="7180" hidden="1"/>
    <cellStyle name="Ergebnis 2 20" xfId="7233" hidden="1"/>
    <cellStyle name="Ergebnis 2 20" xfId="7307" hidden="1"/>
    <cellStyle name="Ergebnis 2 20" xfId="7781" hidden="1"/>
    <cellStyle name="Ergebnis 2 20" xfId="8013" hidden="1"/>
    <cellStyle name="Ergebnis 2 20" xfId="8053" hidden="1"/>
    <cellStyle name="Ergebnis 2 20" xfId="2573" hidden="1"/>
    <cellStyle name="Ergebnis 2 20" xfId="8673" hidden="1"/>
    <cellStyle name="Ergebnis 2 20" xfId="8726" hidden="1"/>
    <cellStyle name="Ergebnis 2 20" xfId="8800" hidden="1"/>
    <cellStyle name="Ergebnis 2 20" xfId="9274" hidden="1"/>
    <cellStyle name="Ergebnis 2 20" xfId="9506" hidden="1"/>
    <cellStyle name="Ergebnis 2 20" xfId="9546" hidden="1"/>
    <cellStyle name="Ergebnis 2 20" xfId="4079" hidden="1"/>
    <cellStyle name="Ergebnis 2 20" xfId="10159" hidden="1"/>
    <cellStyle name="Ergebnis 2 20" xfId="10212" hidden="1"/>
    <cellStyle name="Ergebnis 2 20" xfId="10286" hidden="1"/>
    <cellStyle name="Ergebnis 2 20" xfId="10760" hidden="1"/>
    <cellStyle name="Ergebnis 2 20" xfId="10992" hidden="1"/>
    <cellStyle name="Ergebnis 2 20" xfId="11032" hidden="1"/>
    <cellStyle name="Ergebnis 2 20" xfId="5583" hidden="1"/>
    <cellStyle name="Ergebnis 2 20" xfId="11639" hidden="1"/>
    <cellStyle name="Ergebnis 2 20" xfId="11692" hidden="1"/>
    <cellStyle name="Ergebnis 2 20" xfId="11766" hidden="1"/>
    <cellStyle name="Ergebnis 2 20" xfId="12240" hidden="1"/>
    <cellStyle name="Ergebnis 2 20" xfId="12472" hidden="1"/>
    <cellStyle name="Ergebnis 2 20" xfId="12512" hidden="1"/>
    <cellStyle name="Ergebnis 2 20" xfId="7083" hidden="1"/>
    <cellStyle name="Ergebnis 2 20" xfId="13110" hidden="1"/>
    <cellStyle name="Ergebnis 2 20" xfId="13163" hidden="1"/>
    <cellStyle name="Ergebnis 2 20" xfId="13237" hidden="1"/>
    <cellStyle name="Ergebnis 2 20" xfId="13711" hidden="1"/>
    <cellStyle name="Ergebnis 2 20" xfId="13943" hidden="1"/>
    <cellStyle name="Ergebnis 2 20" xfId="13983" hidden="1"/>
    <cellStyle name="Ergebnis 2 20" xfId="8576" hidden="1"/>
    <cellStyle name="Ergebnis 2 20" xfId="14572" hidden="1"/>
    <cellStyle name="Ergebnis 2 20" xfId="14625" hidden="1"/>
    <cellStyle name="Ergebnis 2 20" xfId="14699" hidden="1"/>
    <cellStyle name="Ergebnis 2 20" xfId="15173" hidden="1"/>
    <cellStyle name="Ergebnis 2 20" xfId="15405" hidden="1"/>
    <cellStyle name="Ergebnis 2 20" xfId="15445" hidden="1"/>
    <cellStyle name="Ergebnis 2 20" xfId="10063" hidden="1"/>
    <cellStyle name="Ergebnis 2 20" xfId="16028" hidden="1"/>
    <cellStyle name="Ergebnis 2 20" xfId="16081" hidden="1"/>
    <cellStyle name="Ergebnis 2 20" xfId="16155" hidden="1"/>
    <cellStyle name="Ergebnis 2 20" xfId="16629" hidden="1"/>
    <cellStyle name="Ergebnis 2 20" xfId="16861" hidden="1"/>
    <cellStyle name="Ergebnis 2 20" xfId="16901" hidden="1"/>
    <cellStyle name="Ergebnis 2 20" xfId="11543" hidden="1"/>
    <cellStyle name="Ergebnis 2 20" xfId="17470" hidden="1"/>
    <cellStyle name="Ergebnis 2 20" xfId="17523" hidden="1"/>
    <cellStyle name="Ergebnis 2 20" xfId="17597" hidden="1"/>
    <cellStyle name="Ergebnis 2 20" xfId="18071" hidden="1"/>
    <cellStyle name="Ergebnis 2 20" xfId="18303" hidden="1"/>
    <cellStyle name="Ergebnis 2 20" xfId="18343" hidden="1"/>
    <cellStyle name="Ergebnis 2 20" xfId="18944" hidden="1"/>
    <cellStyle name="Ergebnis 2 20" xfId="19277" hidden="1"/>
    <cellStyle name="Ergebnis 2 20" xfId="19330" hidden="1"/>
    <cellStyle name="Ergebnis 2 20" xfId="19404" hidden="1"/>
    <cellStyle name="Ergebnis 2 20" xfId="19878" hidden="1"/>
    <cellStyle name="Ergebnis 2 20" xfId="20110" hidden="1"/>
    <cellStyle name="Ergebnis 2 20" xfId="20150" hidden="1"/>
    <cellStyle name="Ergebnis 2 20" xfId="20529" hidden="1"/>
    <cellStyle name="Ergebnis 2 20" xfId="20781" hidden="1"/>
    <cellStyle name="Ergebnis 2 20" xfId="21169" hidden="1"/>
    <cellStyle name="Ergebnis 2 20" xfId="21209" hidden="1"/>
    <cellStyle name="Ergebnis 2 20" xfId="20853" hidden="1"/>
    <cellStyle name="Ergebnis 2 20" xfId="21803" hidden="1"/>
    <cellStyle name="Ergebnis 2 20" xfId="21856" hidden="1"/>
    <cellStyle name="Ergebnis 2 20" xfId="21931" hidden="1"/>
    <cellStyle name="Ergebnis 2 20" xfId="22411" hidden="1"/>
    <cellStyle name="Ergebnis 2 20" xfId="22643" hidden="1"/>
    <cellStyle name="Ergebnis 2 20" xfId="22683" hidden="1"/>
    <cellStyle name="Ergebnis 2 20" xfId="20784" hidden="1"/>
    <cellStyle name="Ergebnis 2 20" xfId="23256" hidden="1"/>
    <cellStyle name="Ergebnis 2 20" xfId="23309" hidden="1"/>
    <cellStyle name="Ergebnis 2 20" xfId="23383" hidden="1"/>
    <cellStyle name="Ergebnis 2 20" xfId="23862" hidden="1"/>
    <cellStyle name="Ergebnis 2 20" xfId="24094" hidden="1"/>
    <cellStyle name="Ergebnis 2 20" xfId="24134" hidden="1"/>
    <cellStyle name="Ergebnis 2 20" xfId="20829" hidden="1"/>
    <cellStyle name="Ergebnis 2 20" xfId="24703" hidden="1"/>
    <cellStyle name="Ergebnis 2 20" xfId="24756" hidden="1"/>
    <cellStyle name="Ergebnis 2 20" xfId="24830" hidden="1"/>
    <cellStyle name="Ergebnis 2 20" xfId="25304" hidden="1"/>
    <cellStyle name="Ergebnis 2 20" xfId="25536" hidden="1"/>
    <cellStyle name="Ergebnis 2 20" xfId="25576" hidden="1"/>
    <cellStyle name="Ergebnis 2 20" xfId="25957" hidden="1"/>
    <cellStyle name="Ergebnis 2 20" xfId="26299" hidden="1"/>
    <cellStyle name="Ergebnis 2 20" xfId="26352" hidden="1"/>
    <cellStyle name="Ergebnis 2 20" xfId="26426" hidden="1"/>
    <cellStyle name="Ergebnis 2 20" xfId="26900" hidden="1"/>
    <cellStyle name="Ergebnis 2 20" xfId="27132" hidden="1"/>
    <cellStyle name="Ergebnis 2 20" xfId="27172" hidden="1"/>
    <cellStyle name="Ergebnis 2 20" xfId="25997" hidden="1"/>
    <cellStyle name="Ergebnis 2 20" xfId="27741" hidden="1"/>
    <cellStyle name="Ergebnis 2 20" xfId="27794" hidden="1"/>
    <cellStyle name="Ergebnis 2 20" xfId="27868" hidden="1"/>
    <cellStyle name="Ergebnis 2 20" xfId="28342" hidden="1"/>
    <cellStyle name="Ergebnis 2 20" xfId="28574" hidden="1"/>
    <cellStyle name="Ergebnis 2 20" xfId="28614" hidden="1"/>
    <cellStyle name="Ergebnis 2 20" xfId="28994" hidden="1"/>
    <cellStyle name="Ergebnis 2 20" xfId="29261" hidden="1"/>
    <cellStyle name="Ergebnis 2 20" xfId="29314" hidden="1"/>
    <cellStyle name="Ergebnis 2 20" xfId="29388" hidden="1"/>
    <cellStyle name="Ergebnis 2 20" xfId="29862" hidden="1"/>
    <cellStyle name="Ergebnis 2 20" xfId="30094" hidden="1"/>
    <cellStyle name="Ergebnis 2 20" xfId="30134" hidden="1"/>
    <cellStyle name="Ergebnis 2 20" xfId="30513" hidden="1"/>
    <cellStyle name="Ergebnis 2 20" xfId="30765" hidden="1"/>
    <cellStyle name="Ergebnis 2 20" xfId="31153" hidden="1"/>
    <cellStyle name="Ergebnis 2 20" xfId="31193" hidden="1"/>
    <cellStyle name="Ergebnis 2 20" xfId="30837" hidden="1"/>
    <cellStyle name="Ergebnis 2 20" xfId="31787" hidden="1"/>
    <cellStyle name="Ergebnis 2 20" xfId="31840" hidden="1"/>
    <cellStyle name="Ergebnis 2 20" xfId="31915" hidden="1"/>
    <cellStyle name="Ergebnis 2 20" xfId="32395" hidden="1"/>
    <cellStyle name="Ergebnis 2 20" xfId="32627" hidden="1"/>
    <cellStyle name="Ergebnis 2 20" xfId="32667" hidden="1"/>
    <cellStyle name="Ergebnis 2 20" xfId="30768" hidden="1"/>
    <cellStyle name="Ergebnis 2 20" xfId="33239" hidden="1"/>
    <cellStyle name="Ergebnis 2 20" xfId="33292" hidden="1"/>
    <cellStyle name="Ergebnis 2 20" xfId="33366" hidden="1"/>
    <cellStyle name="Ergebnis 2 20" xfId="33845" hidden="1"/>
    <cellStyle name="Ergebnis 2 20" xfId="34077" hidden="1"/>
    <cellStyle name="Ergebnis 2 20" xfId="34117" hidden="1"/>
    <cellStyle name="Ergebnis 2 20" xfId="30813" hidden="1"/>
    <cellStyle name="Ergebnis 2 20" xfId="34686" hidden="1"/>
    <cellStyle name="Ergebnis 2 20" xfId="34739" hidden="1"/>
    <cellStyle name="Ergebnis 2 20" xfId="34813" hidden="1"/>
    <cellStyle name="Ergebnis 2 20" xfId="35287" hidden="1"/>
    <cellStyle name="Ergebnis 2 20" xfId="35519" hidden="1"/>
    <cellStyle name="Ergebnis 2 20" xfId="35559" hidden="1"/>
    <cellStyle name="Ergebnis 2 20" xfId="35940" hidden="1"/>
    <cellStyle name="Ergebnis 2 20" xfId="36282" hidden="1"/>
    <cellStyle name="Ergebnis 2 20" xfId="36335" hidden="1"/>
    <cellStyle name="Ergebnis 2 20" xfId="36409" hidden="1"/>
    <cellStyle name="Ergebnis 2 20" xfId="36883" hidden="1"/>
    <cellStyle name="Ergebnis 2 20" xfId="37115" hidden="1"/>
    <cellStyle name="Ergebnis 2 20" xfId="37155" hidden="1"/>
    <cellStyle name="Ergebnis 2 20" xfId="35980" hidden="1"/>
    <cellStyle name="Ergebnis 2 20" xfId="37724" hidden="1"/>
    <cellStyle name="Ergebnis 2 20" xfId="37777" hidden="1"/>
    <cellStyle name="Ergebnis 2 20" xfId="37851" hidden="1"/>
    <cellStyle name="Ergebnis 2 20" xfId="38325" hidden="1"/>
    <cellStyle name="Ergebnis 2 20" xfId="38557" hidden="1"/>
    <cellStyle name="Ergebnis 2 20" xfId="38597" hidden="1"/>
    <cellStyle name="Ergebnis 2 20" xfId="38986" hidden="1"/>
    <cellStyle name="Ergebnis 2 20" xfId="39264" hidden="1"/>
    <cellStyle name="Ergebnis 2 20" xfId="39317" hidden="1"/>
    <cellStyle name="Ergebnis 2 20" xfId="39391" hidden="1"/>
    <cellStyle name="Ergebnis 2 20" xfId="39865" hidden="1"/>
    <cellStyle name="Ergebnis 2 20" xfId="40097" hidden="1"/>
    <cellStyle name="Ergebnis 2 20" xfId="40137" hidden="1"/>
    <cellStyle name="Ergebnis 2 20" xfId="40516" hidden="1"/>
    <cellStyle name="Ergebnis 2 20" xfId="40768" hidden="1"/>
    <cellStyle name="Ergebnis 2 20" xfId="41156" hidden="1"/>
    <cellStyle name="Ergebnis 2 20" xfId="41196" hidden="1"/>
    <cellStyle name="Ergebnis 2 20" xfId="40840" hidden="1"/>
    <cellStyle name="Ergebnis 2 20" xfId="41790" hidden="1"/>
    <cellStyle name="Ergebnis 2 20" xfId="41843" hidden="1"/>
    <cellStyle name="Ergebnis 2 20" xfId="41918" hidden="1"/>
    <cellStyle name="Ergebnis 2 20" xfId="42398" hidden="1"/>
    <cellStyle name="Ergebnis 2 20" xfId="42630" hidden="1"/>
    <cellStyle name="Ergebnis 2 20" xfId="42670" hidden="1"/>
    <cellStyle name="Ergebnis 2 20" xfId="40771" hidden="1"/>
    <cellStyle name="Ergebnis 2 20" xfId="43242" hidden="1"/>
    <cellStyle name="Ergebnis 2 20" xfId="43295" hidden="1"/>
    <cellStyle name="Ergebnis 2 20" xfId="43369" hidden="1"/>
    <cellStyle name="Ergebnis 2 20" xfId="43848" hidden="1"/>
    <cellStyle name="Ergebnis 2 20" xfId="44080" hidden="1"/>
    <cellStyle name="Ergebnis 2 20" xfId="44120" hidden="1"/>
    <cellStyle name="Ergebnis 2 20" xfId="40816" hidden="1"/>
    <cellStyle name="Ergebnis 2 20" xfId="44689" hidden="1"/>
    <cellStyle name="Ergebnis 2 20" xfId="44742" hidden="1"/>
    <cellStyle name="Ergebnis 2 20" xfId="44816" hidden="1"/>
    <cellStyle name="Ergebnis 2 20" xfId="45290" hidden="1"/>
    <cellStyle name="Ergebnis 2 20" xfId="45522" hidden="1"/>
    <cellStyle name="Ergebnis 2 20" xfId="45562" hidden="1"/>
    <cellStyle name="Ergebnis 2 20" xfId="45943" hidden="1"/>
    <cellStyle name="Ergebnis 2 20" xfId="46285" hidden="1"/>
    <cellStyle name="Ergebnis 2 20" xfId="46338" hidden="1"/>
    <cellStyle name="Ergebnis 2 20" xfId="46412" hidden="1"/>
    <cellStyle name="Ergebnis 2 20" xfId="46886" hidden="1"/>
    <cellStyle name="Ergebnis 2 20" xfId="47118" hidden="1"/>
    <cellStyle name="Ergebnis 2 20" xfId="47158" hidden="1"/>
    <cellStyle name="Ergebnis 2 20" xfId="45983" hidden="1"/>
    <cellStyle name="Ergebnis 2 20" xfId="47727" hidden="1"/>
    <cellStyle name="Ergebnis 2 20" xfId="47780" hidden="1"/>
    <cellStyle name="Ergebnis 2 20" xfId="47854" hidden="1"/>
    <cellStyle name="Ergebnis 2 20" xfId="48328" hidden="1"/>
    <cellStyle name="Ergebnis 2 20" xfId="48560" hidden="1"/>
    <cellStyle name="Ergebnis 2 20" xfId="48600" hidden="1"/>
    <cellStyle name="Ergebnis 2 20" xfId="48979" hidden="1"/>
    <cellStyle name="Ergebnis 2 20" xfId="49246" hidden="1"/>
    <cellStyle name="Ergebnis 2 20" xfId="49299" hidden="1"/>
    <cellStyle name="Ergebnis 2 20" xfId="49373" hidden="1"/>
    <cellStyle name="Ergebnis 2 20" xfId="49847" hidden="1"/>
    <cellStyle name="Ergebnis 2 20" xfId="50079" hidden="1"/>
    <cellStyle name="Ergebnis 2 20" xfId="50119" hidden="1"/>
    <cellStyle name="Ergebnis 2 20" xfId="50498" hidden="1"/>
    <cellStyle name="Ergebnis 2 20" xfId="50750" hidden="1"/>
    <cellStyle name="Ergebnis 2 20" xfId="51138" hidden="1"/>
    <cellStyle name="Ergebnis 2 20" xfId="51178" hidden="1"/>
    <cellStyle name="Ergebnis 2 20" xfId="50822" hidden="1"/>
    <cellStyle name="Ergebnis 2 20" xfId="51772" hidden="1"/>
    <cellStyle name="Ergebnis 2 20" xfId="51825" hidden="1"/>
    <cellStyle name="Ergebnis 2 20" xfId="51900" hidden="1"/>
    <cellStyle name="Ergebnis 2 20" xfId="52380" hidden="1"/>
    <cellStyle name="Ergebnis 2 20" xfId="52612" hidden="1"/>
    <cellStyle name="Ergebnis 2 20" xfId="52652" hidden="1"/>
    <cellStyle name="Ergebnis 2 20" xfId="50753" hidden="1"/>
    <cellStyle name="Ergebnis 2 20" xfId="53224" hidden="1"/>
    <cellStyle name="Ergebnis 2 20" xfId="53277" hidden="1"/>
    <cellStyle name="Ergebnis 2 20" xfId="53351" hidden="1"/>
    <cellStyle name="Ergebnis 2 20" xfId="53830" hidden="1"/>
    <cellStyle name="Ergebnis 2 20" xfId="54062" hidden="1"/>
    <cellStyle name="Ergebnis 2 20" xfId="54102" hidden="1"/>
    <cellStyle name="Ergebnis 2 20" xfId="50798" hidden="1"/>
    <cellStyle name="Ergebnis 2 20" xfId="54671" hidden="1"/>
    <cellStyle name="Ergebnis 2 20" xfId="54724" hidden="1"/>
    <cellStyle name="Ergebnis 2 20" xfId="54798" hidden="1"/>
    <cellStyle name="Ergebnis 2 20" xfId="55272" hidden="1"/>
    <cellStyle name="Ergebnis 2 20" xfId="55504" hidden="1"/>
    <cellStyle name="Ergebnis 2 20" xfId="55544" hidden="1"/>
    <cellStyle name="Ergebnis 2 20" xfId="55925" hidden="1"/>
    <cellStyle name="Ergebnis 2 20" xfId="56267" hidden="1"/>
    <cellStyle name="Ergebnis 2 20" xfId="56320" hidden="1"/>
    <cellStyle name="Ergebnis 2 20" xfId="56394" hidden="1"/>
    <cellStyle name="Ergebnis 2 20" xfId="56868" hidden="1"/>
    <cellStyle name="Ergebnis 2 20" xfId="57100" hidden="1"/>
    <cellStyle name="Ergebnis 2 20" xfId="57140" hidden="1"/>
    <cellStyle name="Ergebnis 2 20" xfId="55965" hidden="1"/>
    <cellStyle name="Ergebnis 2 20" xfId="57709" hidden="1"/>
    <cellStyle name="Ergebnis 2 20" xfId="57762" hidden="1"/>
    <cellStyle name="Ergebnis 2 20" xfId="57836" hidden="1"/>
    <cellStyle name="Ergebnis 2 20" xfId="58310" hidden="1"/>
    <cellStyle name="Ergebnis 2 20" xfId="58542" hidden="1"/>
    <cellStyle name="Ergebnis 2 20" xfId="58582" hidden="1"/>
    <cellStyle name="Ergebnis 2 21" xfId="209"/>
    <cellStyle name="Ergebnis 2 22" xfId="210" hidden="1"/>
    <cellStyle name="Ergebnis 2 22" xfId="18945" hidden="1"/>
    <cellStyle name="Ergebnis 2 22" xfId="38987" hidden="1"/>
    <cellStyle name="Ergebnis 2 3" xfId="211" hidden="1"/>
    <cellStyle name="Ergebnis 2 3" xfId="18946" hidden="1"/>
    <cellStyle name="Ergebnis 2 3" xfId="38988"/>
    <cellStyle name="Ergebnis 2 4" xfId="212" hidden="1"/>
    <cellStyle name="Ergebnis 2 4" xfId="18947"/>
    <cellStyle name="Ergebnis 2 5" xfId="213"/>
    <cellStyle name="Ergebnis 2 6" xfId="214" hidden="1"/>
    <cellStyle name="Ergebnis 2 6" xfId="18948"/>
    <cellStyle name="Ergebnis 2 7" xfId="215" hidden="1"/>
    <cellStyle name="Ergebnis 2 7" xfId="18949"/>
    <cellStyle name="Ergebnis 2 8" xfId="216" hidden="1"/>
    <cellStyle name="Ergebnis 2 8" xfId="18950"/>
    <cellStyle name="Ergebnis 2 9" xfId="217" hidden="1"/>
    <cellStyle name="Ergebnis 2 9" xfId="18951"/>
    <cellStyle name="Ergebnis 3" xfId="18681" hidden="1"/>
    <cellStyle name="Ergebnis 3" xfId="18734"/>
    <cellStyle name="Ergebnis 4" xfId="218" hidden="1"/>
    <cellStyle name="Ergebnis 4" xfId="18798" hidden="1"/>
    <cellStyle name="Ergebnis 4" xfId="18801" hidden="1"/>
    <cellStyle name="Ergebnis 4" xfId="18806" hidden="1"/>
    <cellStyle name="Ergebnis 4" xfId="18819" hidden="1"/>
    <cellStyle name="Ergebnis 4" xfId="18816" hidden="1"/>
    <cellStyle name="Ergebnis 4" xfId="18952" hidden="1"/>
    <cellStyle name="Ergebnis 4" xfId="18701" hidden="1"/>
    <cellStyle name="Ergebnis 4" xfId="18873" hidden="1"/>
    <cellStyle name="Ergebnis 4" xfId="18687" hidden="1"/>
    <cellStyle name="Ergebnis 4" xfId="18693" hidden="1"/>
    <cellStyle name="Ergebnis 4" xfId="38989"/>
    <cellStyle name="Ergebnis 5" xfId="18837"/>
    <cellStyle name="Erklärender Text" xfId="17" builtinId="53" customBuiltin="1"/>
    <cellStyle name="Erklärender Text 2" xfId="73"/>
    <cellStyle name="Erklärender Text 2 10" xfId="219" hidden="1"/>
    <cellStyle name="Erklärender Text 2 10" xfId="556" hidden="1"/>
    <cellStyle name="Erklärender Text 2 10" xfId="592" hidden="1"/>
    <cellStyle name="Erklärender Text 2 10" xfId="614" hidden="1"/>
    <cellStyle name="Erklärender Text 2 10" xfId="649" hidden="1"/>
    <cellStyle name="Erklärender Text 2 10" xfId="810" hidden="1"/>
    <cellStyle name="Erklärender Text 2 10" xfId="964" hidden="1"/>
    <cellStyle name="Erklärender Text 2 10" xfId="1000" hidden="1"/>
    <cellStyle name="Erklärender Text 2 10" xfId="1022" hidden="1"/>
    <cellStyle name="Erklärender Text 2 10" xfId="1057" hidden="1"/>
    <cellStyle name="Erklärender Text 2 10" xfId="848" hidden="1"/>
    <cellStyle name="Erklärender Text 2 10" xfId="1111" hidden="1"/>
    <cellStyle name="Erklärender Text 2 10" xfId="1147" hidden="1"/>
    <cellStyle name="Erklärender Text 2 10" xfId="1169" hidden="1"/>
    <cellStyle name="Erklärender Text 2 10" xfId="1204" hidden="1"/>
    <cellStyle name="Erklärender Text 2 10" xfId="803" hidden="1"/>
    <cellStyle name="Erklärender Text 2 10" xfId="1252" hidden="1"/>
    <cellStyle name="Erklärender Text 2 10" xfId="1288" hidden="1"/>
    <cellStyle name="Erklärender Text 2 10" xfId="1310" hidden="1"/>
    <cellStyle name="Erklärender Text 2 10" xfId="1345" hidden="1"/>
    <cellStyle name="Erklärender Text 2 10" xfId="1404" hidden="1"/>
    <cellStyle name="Erklärender Text 2 10" xfId="1469" hidden="1"/>
    <cellStyle name="Erklärender Text 2 10" xfId="1505" hidden="1"/>
    <cellStyle name="Erklärender Text 2 10" xfId="1527" hidden="1"/>
    <cellStyle name="Erklärender Text 2 10" xfId="1562" hidden="1"/>
    <cellStyle name="Erklärender Text 2 10" xfId="1641" hidden="1"/>
    <cellStyle name="Erklärender Text 2 10" xfId="1761" hidden="1"/>
    <cellStyle name="Erklärender Text 2 10" xfId="1797" hidden="1"/>
    <cellStyle name="Erklärender Text 2 10" xfId="1819" hidden="1"/>
    <cellStyle name="Erklärender Text 2 10" xfId="1854" hidden="1"/>
    <cellStyle name="Erklärender Text 2 10" xfId="1674" hidden="1"/>
    <cellStyle name="Erklärender Text 2 10" xfId="1903" hidden="1"/>
    <cellStyle name="Erklärender Text 2 10" xfId="1939" hidden="1"/>
    <cellStyle name="Erklärender Text 2 10" xfId="1961" hidden="1"/>
    <cellStyle name="Erklärender Text 2 10" xfId="1996" hidden="1"/>
    <cellStyle name="Erklärender Text 2 10" xfId="2132" hidden="1"/>
    <cellStyle name="Erklärender Text 2 10" xfId="2434" hidden="1"/>
    <cellStyle name="Erklärender Text 2 10" xfId="2470" hidden="1"/>
    <cellStyle name="Erklärender Text 2 10" xfId="2492" hidden="1"/>
    <cellStyle name="Erklärender Text 2 10" xfId="2527" hidden="1"/>
    <cellStyle name="Erklärender Text 2 10" xfId="2680" hidden="1"/>
    <cellStyle name="Erklärender Text 2 10" xfId="2834" hidden="1"/>
    <cellStyle name="Erklärender Text 2 10" xfId="2870" hidden="1"/>
    <cellStyle name="Erklärender Text 2 10" xfId="2892" hidden="1"/>
    <cellStyle name="Erklärender Text 2 10" xfId="2927" hidden="1"/>
    <cellStyle name="Erklärender Text 2 10" xfId="2718" hidden="1"/>
    <cellStyle name="Erklärender Text 2 10" xfId="2981" hidden="1"/>
    <cellStyle name="Erklärender Text 2 10" xfId="3017" hidden="1"/>
    <cellStyle name="Erklärender Text 2 10" xfId="3039" hidden="1"/>
    <cellStyle name="Erklärender Text 2 10" xfId="3074" hidden="1"/>
    <cellStyle name="Erklärender Text 2 10" xfId="2673" hidden="1"/>
    <cellStyle name="Erklärender Text 2 10" xfId="3122" hidden="1"/>
    <cellStyle name="Erklärender Text 2 10" xfId="3158" hidden="1"/>
    <cellStyle name="Erklärender Text 2 10" xfId="3180" hidden="1"/>
    <cellStyle name="Erklärender Text 2 10" xfId="3215" hidden="1"/>
    <cellStyle name="Erklärender Text 2 10" xfId="3274" hidden="1"/>
    <cellStyle name="Erklärender Text 2 10" xfId="3339" hidden="1"/>
    <cellStyle name="Erklärender Text 2 10" xfId="3375" hidden="1"/>
    <cellStyle name="Erklärender Text 2 10" xfId="3397" hidden="1"/>
    <cellStyle name="Erklärender Text 2 10" xfId="3432" hidden="1"/>
    <cellStyle name="Erklärender Text 2 10" xfId="3511" hidden="1"/>
    <cellStyle name="Erklärender Text 2 10" xfId="3631" hidden="1"/>
    <cellStyle name="Erklärender Text 2 10" xfId="3667" hidden="1"/>
    <cellStyle name="Erklärender Text 2 10" xfId="3689" hidden="1"/>
    <cellStyle name="Erklärender Text 2 10" xfId="3724" hidden="1"/>
    <cellStyle name="Erklärender Text 2 10" xfId="3544" hidden="1"/>
    <cellStyle name="Erklärender Text 2 10" xfId="3773" hidden="1"/>
    <cellStyle name="Erklärender Text 2 10" xfId="3809" hidden="1"/>
    <cellStyle name="Erklärender Text 2 10" xfId="3831" hidden="1"/>
    <cellStyle name="Erklärender Text 2 10" xfId="3866" hidden="1"/>
    <cellStyle name="Erklärender Text 2 10" xfId="2195" hidden="1"/>
    <cellStyle name="Erklärender Text 2 10" xfId="3940" hidden="1"/>
    <cellStyle name="Erklärender Text 2 10" xfId="3976" hidden="1"/>
    <cellStyle name="Erklärender Text 2 10" xfId="3998" hidden="1"/>
    <cellStyle name="Erklärender Text 2 10" xfId="4033" hidden="1"/>
    <cellStyle name="Erklärender Text 2 10" xfId="4186" hidden="1"/>
    <cellStyle name="Erklärender Text 2 10" xfId="4340" hidden="1"/>
    <cellStyle name="Erklärender Text 2 10" xfId="4376" hidden="1"/>
    <cellStyle name="Erklärender Text 2 10" xfId="4398" hidden="1"/>
    <cellStyle name="Erklärender Text 2 10" xfId="4433" hidden="1"/>
    <cellStyle name="Erklärender Text 2 10" xfId="4224" hidden="1"/>
    <cellStyle name="Erklärender Text 2 10" xfId="4487" hidden="1"/>
    <cellStyle name="Erklärender Text 2 10" xfId="4523" hidden="1"/>
    <cellStyle name="Erklärender Text 2 10" xfId="4545" hidden="1"/>
    <cellStyle name="Erklärender Text 2 10" xfId="4580" hidden="1"/>
    <cellStyle name="Erklärender Text 2 10" xfId="4179" hidden="1"/>
    <cellStyle name="Erklärender Text 2 10" xfId="4628" hidden="1"/>
    <cellStyle name="Erklärender Text 2 10" xfId="4664" hidden="1"/>
    <cellStyle name="Erklärender Text 2 10" xfId="4686" hidden="1"/>
    <cellStyle name="Erklärender Text 2 10" xfId="4721" hidden="1"/>
    <cellStyle name="Erklärender Text 2 10" xfId="4780" hidden="1"/>
    <cellStyle name="Erklärender Text 2 10" xfId="4845" hidden="1"/>
    <cellStyle name="Erklärender Text 2 10" xfId="4881" hidden="1"/>
    <cellStyle name="Erklärender Text 2 10" xfId="4903" hidden="1"/>
    <cellStyle name="Erklärender Text 2 10" xfId="4938" hidden="1"/>
    <cellStyle name="Erklärender Text 2 10" xfId="5017" hidden="1"/>
    <cellStyle name="Erklärender Text 2 10" xfId="5137" hidden="1"/>
    <cellStyle name="Erklärender Text 2 10" xfId="5173" hidden="1"/>
    <cellStyle name="Erklärender Text 2 10" xfId="5195" hidden="1"/>
    <cellStyle name="Erklärender Text 2 10" xfId="5230" hidden="1"/>
    <cellStyle name="Erklärender Text 2 10" xfId="5050" hidden="1"/>
    <cellStyle name="Erklärender Text 2 10" xfId="5279" hidden="1"/>
    <cellStyle name="Erklärender Text 2 10" xfId="5315" hidden="1"/>
    <cellStyle name="Erklärender Text 2 10" xfId="5337" hidden="1"/>
    <cellStyle name="Erklärender Text 2 10" xfId="5372" hidden="1"/>
    <cellStyle name="Erklärender Text 2 10" xfId="2304" hidden="1"/>
    <cellStyle name="Erklärender Text 2 10" xfId="5445" hidden="1"/>
    <cellStyle name="Erklärender Text 2 10" xfId="5481" hidden="1"/>
    <cellStyle name="Erklärender Text 2 10" xfId="5503" hidden="1"/>
    <cellStyle name="Erklärender Text 2 10" xfId="5538" hidden="1"/>
    <cellStyle name="Erklärender Text 2 10" xfId="5690" hidden="1"/>
    <cellStyle name="Erklärender Text 2 10" xfId="5844" hidden="1"/>
    <cellStyle name="Erklärender Text 2 10" xfId="5880" hidden="1"/>
    <cellStyle name="Erklärender Text 2 10" xfId="5902" hidden="1"/>
    <cellStyle name="Erklärender Text 2 10" xfId="5937" hidden="1"/>
    <cellStyle name="Erklärender Text 2 10" xfId="5728" hidden="1"/>
    <cellStyle name="Erklärender Text 2 10" xfId="5991" hidden="1"/>
    <cellStyle name="Erklärender Text 2 10" xfId="6027" hidden="1"/>
    <cellStyle name="Erklärender Text 2 10" xfId="6049" hidden="1"/>
    <cellStyle name="Erklärender Text 2 10" xfId="6084" hidden="1"/>
    <cellStyle name="Erklärender Text 2 10" xfId="5683" hidden="1"/>
    <cellStyle name="Erklärender Text 2 10" xfId="6132" hidden="1"/>
    <cellStyle name="Erklärender Text 2 10" xfId="6168" hidden="1"/>
    <cellStyle name="Erklärender Text 2 10" xfId="6190" hidden="1"/>
    <cellStyle name="Erklärender Text 2 10" xfId="6225" hidden="1"/>
    <cellStyle name="Erklärender Text 2 10" xfId="6284" hidden="1"/>
    <cellStyle name="Erklärender Text 2 10" xfId="6349" hidden="1"/>
    <cellStyle name="Erklärender Text 2 10" xfId="6385" hidden="1"/>
    <cellStyle name="Erklärender Text 2 10" xfId="6407" hidden="1"/>
    <cellStyle name="Erklärender Text 2 10" xfId="6442" hidden="1"/>
    <cellStyle name="Erklärender Text 2 10" xfId="6521" hidden="1"/>
    <cellStyle name="Erklärender Text 2 10" xfId="6641" hidden="1"/>
    <cellStyle name="Erklärender Text 2 10" xfId="6677" hidden="1"/>
    <cellStyle name="Erklärender Text 2 10" xfId="6699" hidden="1"/>
    <cellStyle name="Erklärender Text 2 10" xfId="6734" hidden="1"/>
    <cellStyle name="Erklärender Text 2 10" xfId="6554" hidden="1"/>
    <cellStyle name="Erklärender Text 2 10" xfId="6783" hidden="1"/>
    <cellStyle name="Erklärender Text 2 10" xfId="6819" hidden="1"/>
    <cellStyle name="Erklärender Text 2 10" xfId="6841" hidden="1"/>
    <cellStyle name="Erklärender Text 2 10" xfId="6876" hidden="1"/>
    <cellStyle name="Erklärender Text 2 10" xfId="2320" hidden="1"/>
    <cellStyle name="Erklärender Text 2 10" xfId="6947" hidden="1"/>
    <cellStyle name="Erklärender Text 2 10" xfId="6983" hidden="1"/>
    <cellStyle name="Erklärender Text 2 10" xfId="7005" hidden="1"/>
    <cellStyle name="Erklärender Text 2 10" xfId="7040" hidden="1"/>
    <cellStyle name="Erklärender Text 2 10" xfId="7188" hidden="1"/>
    <cellStyle name="Erklärender Text 2 10" xfId="7342" hidden="1"/>
    <cellStyle name="Erklärender Text 2 10" xfId="7378" hidden="1"/>
    <cellStyle name="Erklärender Text 2 10" xfId="7400" hidden="1"/>
    <cellStyle name="Erklärender Text 2 10" xfId="7435" hidden="1"/>
    <cellStyle name="Erklärender Text 2 10" xfId="7226" hidden="1"/>
    <cellStyle name="Erklärender Text 2 10" xfId="7489" hidden="1"/>
    <cellStyle name="Erklärender Text 2 10" xfId="7525" hidden="1"/>
    <cellStyle name="Erklärender Text 2 10" xfId="7547" hidden="1"/>
    <cellStyle name="Erklärender Text 2 10" xfId="7582" hidden="1"/>
    <cellStyle name="Erklärender Text 2 10" xfId="7181" hidden="1"/>
    <cellStyle name="Erklärender Text 2 10" xfId="7630" hidden="1"/>
    <cellStyle name="Erklärender Text 2 10" xfId="7666" hidden="1"/>
    <cellStyle name="Erklärender Text 2 10" xfId="7688" hidden="1"/>
    <cellStyle name="Erklärender Text 2 10" xfId="7723" hidden="1"/>
    <cellStyle name="Erklärender Text 2 10" xfId="7782" hidden="1"/>
    <cellStyle name="Erklärender Text 2 10" xfId="7847" hidden="1"/>
    <cellStyle name="Erklärender Text 2 10" xfId="7883" hidden="1"/>
    <cellStyle name="Erklärender Text 2 10" xfId="7905" hidden="1"/>
    <cellStyle name="Erklärender Text 2 10" xfId="7940" hidden="1"/>
    <cellStyle name="Erklärender Text 2 10" xfId="8019" hidden="1"/>
    <cellStyle name="Erklärender Text 2 10" xfId="8139" hidden="1"/>
    <cellStyle name="Erklärender Text 2 10" xfId="8175" hidden="1"/>
    <cellStyle name="Erklärender Text 2 10" xfId="8197" hidden="1"/>
    <cellStyle name="Erklärender Text 2 10" xfId="8232" hidden="1"/>
    <cellStyle name="Erklärender Text 2 10" xfId="8052" hidden="1"/>
    <cellStyle name="Erklärender Text 2 10" xfId="8281" hidden="1"/>
    <cellStyle name="Erklärender Text 2 10" xfId="8317" hidden="1"/>
    <cellStyle name="Erklärender Text 2 10" xfId="8339" hidden="1"/>
    <cellStyle name="Erklärender Text 2 10" xfId="8374" hidden="1"/>
    <cellStyle name="Erklärender Text 2 10" xfId="2033" hidden="1"/>
    <cellStyle name="Erklärender Text 2 10" xfId="8442" hidden="1"/>
    <cellStyle name="Erklärender Text 2 10" xfId="8478" hidden="1"/>
    <cellStyle name="Erklärender Text 2 10" xfId="8500" hidden="1"/>
    <cellStyle name="Erklärender Text 2 10" xfId="8535" hidden="1"/>
    <cellStyle name="Erklärender Text 2 10" xfId="8681" hidden="1"/>
    <cellStyle name="Erklärender Text 2 10" xfId="8835" hidden="1"/>
    <cellStyle name="Erklärender Text 2 10" xfId="8871" hidden="1"/>
    <cellStyle name="Erklärender Text 2 10" xfId="8893" hidden="1"/>
    <cellStyle name="Erklärender Text 2 10" xfId="8928" hidden="1"/>
    <cellStyle name="Erklärender Text 2 10" xfId="8719" hidden="1"/>
    <cellStyle name="Erklärender Text 2 10" xfId="8982" hidden="1"/>
    <cellStyle name="Erklärender Text 2 10" xfId="9018" hidden="1"/>
    <cellStyle name="Erklärender Text 2 10" xfId="9040" hidden="1"/>
    <cellStyle name="Erklärender Text 2 10" xfId="9075" hidden="1"/>
    <cellStyle name="Erklärender Text 2 10" xfId="8674" hidden="1"/>
    <cellStyle name="Erklärender Text 2 10" xfId="9123" hidden="1"/>
    <cellStyle name="Erklärender Text 2 10" xfId="9159" hidden="1"/>
    <cellStyle name="Erklärender Text 2 10" xfId="9181" hidden="1"/>
    <cellStyle name="Erklärender Text 2 10" xfId="9216" hidden="1"/>
    <cellStyle name="Erklärender Text 2 10" xfId="9275" hidden="1"/>
    <cellStyle name="Erklärender Text 2 10" xfId="9340" hidden="1"/>
    <cellStyle name="Erklärender Text 2 10" xfId="9376" hidden="1"/>
    <cellStyle name="Erklärender Text 2 10" xfId="9398" hidden="1"/>
    <cellStyle name="Erklärender Text 2 10" xfId="9433" hidden="1"/>
    <cellStyle name="Erklärender Text 2 10" xfId="9512" hidden="1"/>
    <cellStyle name="Erklärender Text 2 10" xfId="9632" hidden="1"/>
    <cellStyle name="Erklärender Text 2 10" xfId="9668" hidden="1"/>
    <cellStyle name="Erklärender Text 2 10" xfId="9690" hidden="1"/>
    <cellStyle name="Erklärender Text 2 10" xfId="9725" hidden="1"/>
    <cellStyle name="Erklärender Text 2 10" xfId="9545" hidden="1"/>
    <cellStyle name="Erklärender Text 2 10" xfId="9774" hidden="1"/>
    <cellStyle name="Erklärender Text 2 10" xfId="9810" hidden="1"/>
    <cellStyle name="Erklärender Text 2 10" xfId="9832" hidden="1"/>
    <cellStyle name="Erklärender Text 2 10" xfId="9867" hidden="1"/>
    <cellStyle name="Erklärender Text 2 10" xfId="2254" hidden="1"/>
    <cellStyle name="Erklärender Text 2 10" xfId="9933" hidden="1"/>
    <cellStyle name="Erklärender Text 2 10" xfId="9969" hidden="1"/>
    <cellStyle name="Erklärender Text 2 10" xfId="9991" hidden="1"/>
    <cellStyle name="Erklärender Text 2 10" xfId="10026" hidden="1"/>
    <cellStyle name="Erklärender Text 2 10" xfId="10167" hidden="1"/>
    <cellStyle name="Erklärender Text 2 10" xfId="10321" hidden="1"/>
    <cellStyle name="Erklärender Text 2 10" xfId="10357" hidden="1"/>
    <cellStyle name="Erklärender Text 2 10" xfId="10379" hidden="1"/>
    <cellStyle name="Erklärender Text 2 10" xfId="10414" hidden="1"/>
    <cellStyle name="Erklärender Text 2 10" xfId="10205" hidden="1"/>
    <cellStyle name="Erklärender Text 2 10" xfId="10468" hidden="1"/>
    <cellStyle name="Erklärender Text 2 10" xfId="10504" hidden="1"/>
    <cellStyle name="Erklärender Text 2 10" xfId="10526" hidden="1"/>
    <cellStyle name="Erklärender Text 2 10" xfId="10561" hidden="1"/>
    <cellStyle name="Erklärender Text 2 10" xfId="10160" hidden="1"/>
    <cellStyle name="Erklärender Text 2 10" xfId="10609" hidden="1"/>
    <cellStyle name="Erklärender Text 2 10" xfId="10645" hidden="1"/>
    <cellStyle name="Erklärender Text 2 10" xfId="10667" hidden="1"/>
    <cellStyle name="Erklärender Text 2 10" xfId="10702" hidden="1"/>
    <cellStyle name="Erklärender Text 2 10" xfId="10761" hidden="1"/>
    <cellStyle name="Erklärender Text 2 10" xfId="10826" hidden="1"/>
    <cellStyle name="Erklärender Text 2 10" xfId="10862" hidden="1"/>
    <cellStyle name="Erklärender Text 2 10" xfId="10884" hidden="1"/>
    <cellStyle name="Erklärender Text 2 10" xfId="10919" hidden="1"/>
    <cellStyle name="Erklärender Text 2 10" xfId="10998" hidden="1"/>
    <cellStyle name="Erklärender Text 2 10" xfId="11118" hidden="1"/>
    <cellStyle name="Erklärender Text 2 10" xfId="11154" hidden="1"/>
    <cellStyle name="Erklärender Text 2 10" xfId="11176" hidden="1"/>
    <cellStyle name="Erklärender Text 2 10" xfId="11211" hidden="1"/>
    <cellStyle name="Erklärender Text 2 10" xfId="11031" hidden="1"/>
    <cellStyle name="Erklärender Text 2 10" xfId="11260" hidden="1"/>
    <cellStyle name="Erklärender Text 2 10" xfId="11296" hidden="1"/>
    <cellStyle name="Erklärender Text 2 10" xfId="11318" hidden="1"/>
    <cellStyle name="Erklärender Text 2 10" xfId="11353" hidden="1"/>
    <cellStyle name="Erklärender Text 2 10" xfId="2321" hidden="1"/>
    <cellStyle name="Erklärender Text 2 10" xfId="11416" hidden="1"/>
    <cellStyle name="Erklärender Text 2 10" xfId="11452" hidden="1"/>
    <cellStyle name="Erklärender Text 2 10" xfId="11474" hidden="1"/>
    <cellStyle name="Erklärender Text 2 10" xfId="11509" hidden="1"/>
    <cellStyle name="Erklärender Text 2 10" xfId="11647" hidden="1"/>
    <cellStyle name="Erklärender Text 2 10" xfId="11801" hidden="1"/>
    <cellStyle name="Erklärender Text 2 10" xfId="11837" hidden="1"/>
    <cellStyle name="Erklärender Text 2 10" xfId="11859" hidden="1"/>
    <cellStyle name="Erklärender Text 2 10" xfId="11894" hidden="1"/>
    <cellStyle name="Erklärender Text 2 10" xfId="11685" hidden="1"/>
    <cellStyle name="Erklärender Text 2 10" xfId="11948" hidden="1"/>
    <cellStyle name="Erklärender Text 2 10" xfId="11984" hidden="1"/>
    <cellStyle name="Erklärender Text 2 10" xfId="12006" hidden="1"/>
    <cellStyle name="Erklärender Text 2 10" xfId="12041" hidden="1"/>
    <cellStyle name="Erklärender Text 2 10" xfId="11640" hidden="1"/>
    <cellStyle name="Erklärender Text 2 10" xfId="12089" hidden="1"/>
    <cellStyle name="Erklärender Text 2 10" xfId="12125" hidden="1"/>
    <cellStyle name="Erklärender Text 2 10" xfId="12147" hidden="1"/>
    <cellStyle name="Erklärender Text 2 10" xfId="12182" hidden="1"/>
    <cellStyle name="Erklärender Text 2 10" xfId="12241" hidden="1"/>
    <cellStyle name="Erklärender Text 2 10" xfId="12306" hidden="1"/>
    <cellStyle name="Erklärender Text 2 10" xfId="12342" hidden="1"/>
    <cellStyle name="Erklärender Text 2 10" xfId="12364" hidden="1"/>
    <cellStyle name="Erklärender Text 2 10" xfId="12399" hidden="1"/>
    <cellStyle name="Erklärender Text 2 10" xfId="12478" hidden="1"/>
    <cellStyle name="Erklärender Text 2 10" xfId="12598" hidden="1"/>
    <cellStyle name="Erklärender Text 2 10" xfId="12634" hidden="1"/>
    <cellStyle name="Erklärender Text 2 10" xfId="12656" hidden="1"/>
    <cellStyle name="Erklärender Text 2 10" xfId="12691" hidden="1"/>
    <cellStyle name="Erklärender Text 2 10" xfId="12511" hidden="1"/>
    <cellStyle name="Erklärender Text 2 10" xfId="12740" hidden="1"/>
    <cellStyle name="Erklärender Text 2 10" xfId="12776" hidden="1"/>
    <cellStyle name="Erklärender Text 2 10" xfId="12798" hidden="1"/>
    <cellStyle name="Erklärender Text 2 10" xfId="12833" hidden="1"/>
    <cellStyle name="Erklärender Text 2 10" xfId="2032" hidden="1"/>
    <cellStyle name="Erklärender Text 2 10" xfId="12895" hidden="1"/>
    <cellStyle name="Erklärender Text 2 10" xfId="12931" hidden="1"/>
    <cellStyle name="Erklärender Text 2 10" xfId="12953" hidden="1"/>
    <cellStyle name="Erklärender Text 2 10" xfId="12988" hidden="1"/>
    <cellStyle name="Erklärender Text 2 10" xfId="13118" hidden="1"/>
    <cellStyle name="Erklärender Text 2 10" xfId="13272" hidden="1"/>
    <cellStyle name="Erklärender Text 2 10" xfId="13308" hidden="1"/>
    <cellStyle name="Erklärender Text 2 10" xfId="13330" hidden="1"/>
    <cellStyle name="Erklärender Text 2 10" xfId="13365" hidden="1"/>
    <cellStyle name="Erklärender Text 2 10" xfId="13156" hidden="1"/>
    <cellStyle name="Erklärender Text 2 10" xfId="13419" hidden="1"/>
    <cellStyle name="Erklärender Text 2 10" xfId="13455" hidden="1"/>
    <cellStyle name="Erklärender Text 2 10" xfId="13477" hidden="1"/>
    <cellStyle name="Erklärender Text 2 10" xfId="13512" hidden="1"/>
    <cellStyle name="Erklärender Text 2 10" xfId="13111" hidden="1"/>
    <cellStyle name="Erklärender Text 2 10" xfId="13560" hidden="1"/>
    <cellStyle name="Erklärender Text 2 10" xfId="13596" hidden="1"/>
    <cellStyle name="Erklärender Text 2 10" xfId="13618" hidden="1"/>
    <cellStyle name="Erklärender Text 2 10" xfId="13653" hidden="1"/>
    <cellStyle name="Erklärender Text 2 10" xfId="13712" hidden="1"/>
    <cellStyle name="Erklärender Text 2 10" xfId="13777" hidden="1"/>
    <cellStyle name="Erklärender Text 2 10" xfId="13813" hidden="1"/>
    <cellStyle name="Erklärender Text 2 10" xfId="13835" hidden="1"/>
    <cellStyle name="Erklärender Text 2 10" xfId="13870" hidden="1"/>
    <cellStyle name="Erklärender Text 2 10" xfId="13949" hidden="1"/>
    <cellStyle name="Erklärender Text 2 10" xfId="14069" hidden="1"/>
    <cellStyle name="Erklärender Text 2 10" xfId="14105" hidden="1"/>
    <cellStyle name="Erklärender Text 2 10" xfId="14127" hidden="1"/>
    <cellStyle name="Erklärender Text 2 10" xfId="14162" hidden="1"/>
    <cellStyle name="Erklärender Text 2 10" xfId="13982" hidden="1"/>
    <cellStyle name="Erklärender Text 2 10" xfId="14211" hidden="1"/>
    <cellStyle name="Erklärender Text 2 10" xfId="14247" hidden="1"/>
    <cellStyle name="Erklärender Text 2 10" xfId="14269" hidden="1"/>
    <cellStyle name="Erklärender Text 2 10" xfId="14304" hidden="1"/>
    <cellStyle name="Erklärender Text 2 10" xfId="2396" hidden="1"/>
    <cellStyle name="Erklärender Text 2 10" xfId="14362" hidden="1"/>
    <cellStyle name="Erklärender Text 2 10" xfId="14398" hidden="1"/>
    <cellStyle name="Erklärender Text 2 10" xfId="14420" hidden="1"/>
    <cellStyle name="Erklärender Text 2 10" xfId="14455" hidden="1"/>
    <cellStyle name="Erklärender Text 2 10" xfId="14580" hidden="1"/>
    <cellStyle name="Erklärender Text 2 10" xfId="14734" hidden="1"/>
    <cellStyle name="Erklärender Text 2 10" xfId="14770" hidden="1"/>
    <cellStyle name="Erklärender Text 2 10" xfId="14792" hidden="1"/>
    <cellStyle name="Erklärender Text 2 10" xfId="14827" hidden="1"/>
    <cellStyle name="Erklärender Text 2 10" xfId="14618" hidden="1"/>
    <cellStyle name="Erklärender Text 2 10" xfId="14881" hidden="1"/>
    <cellStyle name="Erklärender Text 2 10" xfId="14917" hidden="1"/>
    <cellStyle name="Erklärender Text 2 10" xfId="14939" hidden="1"/>
    <cellStyle name="Erklärender Text 2 10" xfId="14974" hidden="1"/>
    <cellStyle name="Erklärender Text 2 10" xfId="14573" hidden="1"/>
    <cellStyle name="Erklärender Text 2 10" xfId="15022" hidden="1"/>
    <cellStyle name="Erklärender Text 2 10" xfId="15058" hidden="1"/>
    <cellStyle name="Erklärender Text 2 10" xfId="15080" hidden="1"/>
    <cellStyle name="Erklärender Text 2 10" xfId="15115" hidden="1"/>
    <cellStyle name="Erklärender Text 2 10" xfId="15174" hidden="1"/>
    <cellStyle name="Erklärender Text 2 10" xfId="15239" hidden="1"/>
    <cellStyle name="Erklärender Text 2 10" xfId="15275" hidden="1"/>
    <cellStyle name="Erklärender Text 2 10" xfId="15297" hidden="1"/>
    <cellStyle name="Erklärender Text 2 10" xfId="15332" hidden="1"/>
    <cellStyle name="Erklärender Text 2 10" xfId="15411" hidden="1"/>
    <cellStyle name="Erklärender Text 2 10" xfId="15531" hidden="1"/>
    <cellStyle name="Erklärender Text 2 10" xfId="15567" hidden="1"/>
    <cellStyle name="Erklärender Text 2 10" xfId="15589" hidden="1"/>
    <cellStyle name="Erklärender Text 2 10" xfId="15624" hidden="1"/>
    <cellStyle name="Erklärender Text 2 10" xfId="15444" hidden="1"/>
    <cellStyle name="Erklärender Text 2 10" xfId="15673" hidden="1"/>
    <cellStyle name="Erklärender Text 2 10" xfId="15709" hidden="1"/>
    <cellStyle name="Erklärender Text 2 10" xfId="15731" hidden="1"/>
    <cellStyle name="Erklärender Text 2 10" xfId="15766" hidden="1"/>
    <cellStyle name="Erklärender Text 2 10" xfId="3902" hidden="1"/>
    <cellStyle name="Erklärender Text 2 10" xfId="15824" hidden="1"/>
    <cellStyle name="Erklärender Text 2 10" xfId="15860" hidden="1"/>
    <cellStyle name="Erklärender Text 2 10" xfId="15882" hidden="1"/>
    <cellStyle name="Erklärender Text 2 10" xfId="15917" hidden="1"/>
    <cellStyle name="Erklärender Text 2 10" xfId="16036" hidden="1"/>
    <cellStyle name="Erklärender Text 2 10" xfId="16190" hidden="1"/>
    <cellStyle name="Erklärender Text 2 10" xfId="16226" hidden="1"/>
    <cellStyle name="Erklärender Text 2 10" xfId="16248" hidden="1"/>
    <cellStyle name="Erklärender Text 2 10" xfId="16283" hidden="1"/>
    <cellStyle name="Erklärender Text 2 10" xfId="16074" hidden="1"/>
    <cellStyle name="Erklärender Text 2 10" xfId="16337" hidden="1"/>
    <cellStyle name="Erklärender Text 2 10" xfId="16373" hidden="1"/>
    <cellStyle name="Erklärender Text 2 10" xfId="16395" hidden="1"/>
    <cellStyle name="Erklärender Text 2 10" xfId="16430" hidden="1"/>
    <cellStyle name="Erklärender Text 2 10" xfId="16029" hidden="1"/>
    <cellStyle name="Erklärender Text 2 10" xfId="16478" hidden="1"/>
    <cellStyle name="Erklärender Text 2 10" xfId="16514" hidden="1"/>
    <cellStyle name="Erklärender Text 2 10" xfId="16536" hidden="1"/>
    <cellStyle name="Erklärender Text 2 10" xfId="16571" hidden="1"/>
    <cellStyle name="Erklärender Text 2 10" xfId="16630" hidden="1"/>
    <cellStyle name="Erklärender Text 2 10" xfId="16695" hidden="1"/>
    <cellStyle name="Erklärender Text 2 10" xfId="16731" hidden="1"/>
    <cellStyle name="Erklärender Text 2 10" xfId="16753" hidden="1"/>
    <cellStyle name="Erklärender Text 2 10" xfId="16788" hidden="1"/>
    <cellStyle name="Erklärender Text 2 10" xfId="16867" hidden="1"/>
    <cellStyle name="Erklärender Text 2 10" xfId="16987" hidden="1"/>
    <cellStyle name="Erklärender Text 2 10" xfId="17023" hidden="1"/>
    <cellStyle name="Erklärender Text 2 10" xfId="17045" hidden="1"/>
    <cellStyle name="Erklärender Text 2 10" xfId="17080" hidden="1"/>
    <cellStyle name="Erklärender Text 2 10" xfId="16900" hidden="1"/>
    <cellStyle name="Erklärender Text 2 10" xfId="17129" hidden="1"/>
    <cellStyle name="Erklärender Text 2 10" xfId="17165" hidden="1"/>
    <cellStyle name="Erklärender Text 2 10" xfId="17187" hidden="1"/>
    <cellStyle name="Erklärender Text 2 10" xfId="17222" hidden="1"/>
    <cellStyle name="Erklärender Text 2 10" xfId="5407" hidden="1"/>
    <cellStyle name="Erklärender Text 2 10" xfId="17269" hidden="1"/>
    <cellStyle name="Erklärender Text 2 10" xfId="17305" hidden="1"/>
    <cellStyle name="Erklärender Text 2 10" xfId="17327" hidden="1"/>
    <cellStyle name="Erklärender Text 2 10" xfId="17362" hidden="1"/>
    <cellStyle name="Erklärender Text 2 10" xfId="17478" hidden="1"/>
    <cellStyle name="Erklärender Text 2 10" xfId="17632" hidden="1"/>
    <cellStyle name="Erklärender Text 2 10" xfId="17668" hidden="1"/>
    <cellStyle name="Erklärender Text 2 10" xfId="17690" hidden="1"/>
    <cellStyle name="Erklärender Text 2 10" xfId="17725" hidden="1"/>
    <cellStyle name="Erklärender Text 2 10" xfId="17516" hidden="1"/>
    <cellStyle name="Erklärender Text 2 10" xfId="17779" hidden="1"/>
    <cellStyle name="Erklärender Text 2 10" xfId="17815" hidden="1"/>
    <cellStyle name="Erklärender Text 2 10" xfId="17837" hidden="1"/>
    <cellStyle name="Erklärender Text 2 10" xfId="17872" hidden="1"/>
    <cellStyle name="Erklärender Text 2 10" xfId="17471" hidden="1"/>
    <cellStyle name="Erklärender Text 2 10" xfId="17920" hidden="1"/>
    <cellStyle name="Erklärender Text 2 10" xfId="17956" hidden="1"/>
    <cellStyle name="Erklärender Text 2 10" xfId="17978" hidden="1"/>
    <cellStyle name="Erklärender Text 2 10" xfId="18013" hidden="1"/>
    <cellStyle name="Erklärender Text 2 10" xfId="18072" hidden="1"/>
    <cellStyle name="Erklärender Text 2 10" xfId="18137" hidden="1"/>
    <cellStyle name="Erklärender Text 2 10" xfId="18173" hidden="1"/>
    <cellStyle name="Erklärender Text 2 10" xfId="18195" hidden="1"/>
    <cellStyle name="Erklärender Text 2 10" xfId="18230" hidden="1"/>
    <cellStyle name="Erklärender Text 2 10" xfId="18309" hidden="1"/>
    <cellStyle name="Erklärender Text 2 10" xfId="18429" hidden="1"/>
    <cellStyle name="Erklärender Text 2 10" xfId="18465" hidden="1"/>
    <cellStyle name="Erklärender Text 2 10" xfId="18487" hidden="1"/>
    <cellStyle name="Erklärender Text 2 10" xfId="18522" hidden="1"/>
    <cellStyle name="Erklärender Text 2 10" xfId="18342" hidden="1"/>
    <cellStyle name="Erklärender Text 2 10" xfId="18571" hidden="1"/>
    <cellStyle name="Erklärender Text 2 10" xfId="18607" hidden="1"/>
    <cellStyle name="Erklärender Text 2 10" xfId="18629" hidden="1"/>
    <cellStyle name="Erklärender Text 2 10" xfId="18664" hidden="1"/>
    <cellStyle name="Erklärender Text 2 10" xfId="18953" hidden="1"/>
    <cellStyle name="Erklärender Text 2 10" xfId="19069" hidden="1"/>
    <cellStyle name="Erklärender Text 2 10" xfId="19105" hidden="1"/>
    <cellStyle name="Erklärender Text 2 10" xfId="19127" hidden="1"/>
    <cellStyle name="Erklärender Text 2 10" xfId="19162" hidden="1"/>
    <cellStyle name="Erklärender Text 2 10" xfId="19285" hidden="1"/>
    <cellStyle name="Erklärender Text 2 10" xfId="19439" hidden="1"/>
    <cellStyle name="Erklärender Text 2 10" xfId="19475" hidden="1"/>
    <cellStyle name="Erklärender Text 2 10" xfId="19497" hidden="1"/>
    <cellStyle name="Erklärender Text 2 10" xfId="19532" hidden="1"/>
    <cellStyle name="Erklärender Text 2 10" xfId="19323" hidden="1"/>
    <cellStyle name="Erklärender Text 2 10" xfId="19586" hidden="1"/>
    <cellStyle name="Erklärender Text 2 10" xfId="19622" hidden="1"/>
    <cellStyle name="Erklärender Text 2 10" xfId="19644" hidden="1"/>
    <cellStyle name="Erklärender Text 2 10" xfId="19679" hidden="1"/>
    <cellStyle name="Erklärender Text 2 10" xfId="19278" hidden="1"/>
    <cellStyle name="Erklärender Text 2 10" xfId="19727" hidden="1"/>
    <cellStyle name="Erklärender Text 2 10" xfId="19763" hidden="1"/>
    <cellStyle name="Erklärender Text 2 10" xfId="19785" hidden="1"/>
    <cellStyle name="Erklärender Text 2 10" xfId="19820" hidden="1"/>
    <cellStyle name="Erklärender Text 2 10" xfId="19879" hidden="1"/>
    <cellStyle name="Erklärender Text 2 10" xfId="19944" hidden="1"/>
    <cellStyle name="Erklärender Text 2 10" xfId="19980" hidden="1"/>
    <cellStyle name="Erklärender Text 2 10" xfId="20002" hidden="1"/>
    <cellStyle name="Erklärender Text 2 10" xfId="20037" hidden="1"/>
    <cellStyle name="Erklärender Text 2 10" xfId="20116" hidden="1"/>
    <cellStyle name="Erklärender Text 2 10" xfId="20236" hidden="1"/>
    <cellStyle name="Erklärender Text 2 10" xfId="20272" hidden="1"/>
    <cellStyle name="Erklärender Text 2 10" xfId="20294" hidden="1"/>
    <cellStyle name="Erklärender Text 2 10" xfId="20329" hidden="1"/>
    <cellStyle name="Erklärender Text 2 10" xfId="20149" hidden="1"/>
    <cellStyle name="Erklärender Text 2 10" xfId="20378" hidden="1"/>
    <cellStyle name="Erklärender Text 2 10" xfId="20414" hidden="1"/>
    <cellStyle name="Erklärender Text 2 10" xfId="20436" hidden="1"/>
    <cellStyle name="Erklärender Text 2 10" xfId="20471" hidden="1"/>
    <cellStyle name="Erklärender Text 2 10" xfId="20530" hidden="1"/>
    <cellStyle name="Erklärender Text 2 10" xfId="20595" hidden="1"/>
    <cellStyle name="Erklärender Text 2 10" xfId="20631" hidden="1"/>
    <cellStyle name="Erklärender Text 2 10" xfId="20653" hidden="1"/>
    <cellStyle name="Erklärender Text 2 10" xfId="20688" hidden="1"/>
    <cellStyle name="Erklärender Text 2 10" xfId="20785" hidden="1"/>
    <cellStyle name="Erklärender Text 2 10" xfId="20986" hidden="1"/>
    <cellStyle name="Erklärender Text 2 10" xfId="21022" hidden="1"/>
    <cellStyle name="Erklärender Text 2 10" xfId="21044" hidden="1"/>
    <cellStyle name="Erklärender Text 2 10" xfId="21079" hidden="1"/>
    <cellStyle name="Erklärender Text 2 10" xfId="21175" hidden="1"/>
    <cellStyle name="Erklärender Text 2 10" xfId="21295" hidden="1"/>
    <cellStyle name="Erklärender Text 2 10" xfId="21331" hidden="1"/>
    <cellStyle name="Erklärender Text 2 10" xfId="21353" hidden="1"/>
    <cellStyle name="Erklärender Text 2 10" xfId="21388" hidden="1"/>
    <cellStyle name="Erklärender Text 2 10" xfId="21208" hidden="1"/>
    <cellStyle name="Erklärender Text 2 10" xfId="21439" hidden="1"/>
    <cellStyle name="Erklärender Text 2 10" xfId="21475" hidden="1"/>
    <cellStyle name="Erklärender Text 2 10" xfId="21497" hidden="1"/>
    <cellStyle name="Erklärender Text 2 10" xfId="21532" hidden="1"/>
    <cellStyle name="Erklärender Text 2 10" xfId="20844" hidden="1"/>
    <cellStyle name="Erklärender Text 2 10" xfId="21596" hidden="1"/>
    <cellStyle name="Erklärender Text 2 10" xfId="21632" hidden="1"/>
    <cellStyle name="Erklärender Text 2 10" xfId="21654" hidden="1"/>
    <cellStyle name="Erklärender Text 2 10" xfId="21689" hidden="1"/>
    <cellStyle name="Erklärender Text 2 10" xfId="21811" hidden="1"/>
    <cellStyle name="Erklärender Text 2 10" xfId="21966" hidden="1"/>
    <cellStyle name="Erklärender Text 2 10" xfId="22002" hidden="1"/>
    <cellStyle name="Erklärender Text 2 10" xfId="22024" hidden="1"/>
    <cellStyle name="Erklärender Text 2 10" xfId="22059" hidden="1"/>
    <cellStyle name="Erklärender Text 2 10" xfId="21849" hidden="1"/>
    <cellStyle name="Erklärender Text 2 10" xfId="22115" hidden="1"/>
    <cellStyle name="Erklärender Text 2 10" xfId="22151" hidden="1"/>
    <cellStyle name="Erklärender Text 2 10" xfId="22173" hidden="1"/>
    <cellStyle name="Erklärender Text 2 10" xfId="22208" hidden="1"/>
    <cellStyle name="Erklärender Text 2 10" xfId="21804" hidden="1"/>
    <cellStyle name="Erklärender Text 2 10" xfId="22258" hidden="1"/>
    <cellStyle name="Erklärender Text 2 10" xfId="22294" hidden="1"/>
    <cellStyle name="Erklärender Text 2 10" xfId="22316" hidden="1"/>
    <cellStyle name="Erklärender Text 2 10" xfId="22351" hidden="1"/>
    <cellStyle name="Erklärender Text 2 10" xfId="22412" hidden="1"/>
    <cellStyle name="Erklärender Text 2 10" xfId="22477" hidden="1"/>
    <cellStyle name="Erklärender Text 2 10" xfId="22513" hidden="1"/>
    <cellStyle name="Erklärender Text 2 10" xfId="22535" hidden="1"/>
    <cellStyle name="Erklärender Text 2 10" xfId="22570" hidden="1"/>
    <cellStyle name="Erklärender Text 2 10" xfId="22649" hidden="1"/>
    <cellStyle name="Erklärender Text 2 10" xfId="22769" hidden="1"/>
    <cellStyle name="Erklärender Text 2 10" xfId="22805" hidden="1"/>
    <cellStyle name="Erklärender Text 2 10" xfId="22827" hidden="1"/>
    <cellStyle name="Erklärender Text 2 10" xfId="22862" hidden="1"/>
    <cellStyle name="Erklärender Text 2 10" xfId="22682" hidden="1"/>
    <cellStyle name="Erklärender Text 2 10" xfId="22911" hidden="1"/>
    <cellStyle name="Erklärender Text 2 10" xfId="22947" hidden="1"/>
    <cellStyle name="Erklärender Text 2 10" xfId="22969" hidden="1"/>
    <cellStyle name="Erklärender Text 2 10" xfId="23004" hidden="1"/>
    <cellStyle name="Erklärender Text 2 10" xfId="20796" hidden="1"/>
    <cellStyle name="Erklärender Text 2 10" xfId="23051" hidden="1"/>
    <cellStyle name="Erklärender Text 2 10" xfId="23087" hidden="1"/>
    <cellStyle name="Erklärender Text 2 10" xfId="23109" hidden="1"/>
    <cellStyle name="Erklärender Text 2 10" xfId="23144" hidden="1"/>
    <cellStyle name="Erklärender Text 2 10" xfId="23264" hidden="1"/>
    <cellStyle name="Erklärender Text 2 10" xfId="23418" hidden="1"/>
    <cellStyle name="Erklärender Text 2 10" xfId="23454" hidden="1"/>
    <cellStyle name="Erklärender Text 2 10" xfId="23476" hidden="1"/>
    <cellStyle name="Erklärender Text 2 10" xfId="23511" hidden="1"/>
    <cellStyle name="Erklärender Text 2 10" xfId="23302" hidden="1"/>
    <cellStyle name="Erklärender Text 2 10" xfId="23567" hidden="1"/>
    <cellStyle name="Erklärender Text 2 10" xfId="23603" hidden="1"/>
    <cellStyle name="Erklärender Text 2 10" xfId="23625" hidden="1"/>
    <cellStyle name="Erklärender Text 2 10" xfId="23660" hidden="1"/>
    <cellStyle name="Erklärender Text 2 10" xfId="23257" hidden="1"/>
    <cellStyle name="Erklärender Text 2 10" xfId="23710" hidden="1"/>
    <cellStyle name="Erklärender Text 2 10" xfId="23746" hidden="1"/>
    <cellStyle name="Erklärender Text 2 10" xfId="23768" hidden="1"/>
    <cellStyle name="Erklärender Text 2 10" xfId="23803" hidden="1"/>
    <cellStyle name="Erklärender Text 2 10" xfId="23863" hidden="1"/>
    <cellStyle name="Erklärender Text 2 10" xfId="23928" hidden="1"/>
    <cellStyle name="Erklärender Text 2 10" xfId="23964" hidden="1"/>
    <cellStyle name="Erklärender Text 2 10" xfId="23986" hidden="1"/>
    <cellStyle name="Erklärender Text 2 10" xfId="24021" hidden="1"/>
    <cellStyle name="Erklärender Text 2 10" xfId="24100" hidden="1"/>
    <cellStyle name="Erklärender Text 2 10" xfId="24220" hidden="1"/>
    <cellStyle name="Erklärender Text 2 10" xfId="24256" hidden="1"/>
    <cellStyle name="Erklärender Text 2 10" xfId="24278" hidden="1"/>
    <cellStyle name="Erklärender Text 2 10" xfId="24313" hidden="1"/>
    <cellStyle name="Erklärender Text 2 10" xfId="24133" hidden="1"/>
    <cellStyle name="Erklärender Text 2 10" xfId="24362" hidden="1"/>
    <cellStyle name="Erklärender Text 2 10" xfId="24398" hidden="1"/>
    <cellStyle name="Erklärender Text 2 10" xfId="24420" hidden="1"/>
    <cellStyle name="Erklärender Text 2 10" xfId="24455" hidden="1"/>
    <cellStyle name="Erklärender Text 2 10" xfId="20706" hidden="1"/>
    <cellStyle name="Erklärender Text 2 10" xfId="24502" hidden="1"/>
    <cellStyle name="Erklärender Text 2 10" xfId="24538" hidden="1"/>
    <cellStyle name="Erklärender Text 2 10" xfId="24560" hidden="1"/>
    <cellStyle name="Erklärender Text 2 10" xfId="24595" hidden="1"/>
    <cellStyle name="Erklärender Text 2 10" xfId="24711" hidden="1"/>
    <cellStyle name="Erklärender Text 2 10" xfId="24865" hidden="1"/>
    <cellStyle name="Erklärender Text 2 10" xfId="24901" hidden="1"/>
    <cellStyle name="Erklärender Text 2 10" xfId="24923" hidden="1"/>
    <cellStyle name="Erklärender Text 2 10" xfId="24958" hidden="1"/>
    <cellStyle name="Erklärender Text 2 10" xfId="24749" hidden="1"/>
    <cellStyle name="Erklärender Text 2 10" xfId="25012" hidden="1"/>
    <cellStyle name="Erklärender Text 2 10" xfId="25048" hidden="1"/>
    <cellStyle name="Erklärender Text 2 10" xfId="25070" hidden="1"/>
    <cellStyle name="Erklärender Text 2 10" xfId="25105" hidden="1"/>
    <cellStyle name="Erklärender Text 2 10" xfId="24704" hidden="1"/>
    <cellStyle name="Erklärender Text 2 10" xfId="25153" hidden="1"/>
    <cellStyle name="Erklärender Text 2 10" xfId="25189" hidden="1"/>
    <cellStyle name="Erklärender Text 2 10" xfId="25211" hidden="1"/>
    <cellStyle name="Erklärender Text 2 10" xfId="25246" hidden="1"/>
    <cellStyle name="Erklärender Text 2 10" xfId="25305" hidden="1"/>
    <cellStyle name="Erklärender Text 2 10" xfId="25370" hidden="1"/>
    <cellStyle name="Erklärender Text 2 10" xfId="25406" hidden="1"/>
    <cellStyle name="Erklärender Text 2 10" xfId="25428" hidden="1"/>
    <cellStyle name="Erklärender Text 2 10" xfId="25463" hidden="1"/>
    <cellStyle name="Erklärender Text 2 10" xfId="25542" hidden="1"/>
    <cellStyle name="Erklärender Text 2 10" xfId="25662" hidden="1"/>
    <cellStyle name="Erklärender Text 2 10" xfId="25698" hidden="1"/>
    <cellStyle name="Erklärender Text 2 10" xfId="25720" hidden="1"/>
    <cellStyle name="Erklärender Text 2 10" xfId="25755" hidden="1"/>
    <cellStyle name="Erklärender Text 2 10" xfId="25575" hidden="1"/>
    <cellStyle name="Erklärender Text 2 10" xfId="25804" hidden="1"/>
    <cellStyle name="Erklärender Text 2 10" xfId="25840" hidden="1"/>
    <cellStyle name="Erklärender Text 2 10" xfId="25862" hidden="1"/>
    <cellStyle name="Erklärender Text 2 10" xfId="25897" hidden="1"/>
    <cellStyle name="Erklärender Text 2 10" xfId="25958" hidden="1"/>
    <cellStyle name="Erklärender Text 2 10" xfId="26097" hidden="1"/>
    <cellStyle name="Erklärender Text 2 10" xfId="26133" hidden="1"/>
    <cellStyle name="Erklärender Text 2 10" xfId="26155" hidden="1"/>
    <cellStyle name="Erklärender Text 2 10" xfId="26190" hidden="1"/>
    <cellStyle name="Erklärender Text 2 10" xfId="26307" hidden="1"/>
    <cellStyle name="Erklärender Text 2 10" xfId="26461" hidden="1"/>
    <cellStyle name="Erklärender Text 2 10" xfId="26497" hidden="1"/>
    <cellStyle name="Erklärender Text 2 10" xfId="26519" hidden="1"/>
    <cellStyle name="Erklärender Text 2 10" xfId="26554" hidden="1"/>
    <cellStyle name="Erklärender Text 2 10" xfId="26345" hidden="1"/>
    <cellStyle name="Erklärender Text 2 10" xfId="26608" hidden="1"/>
    <cellStyle name="Erklärender Text 2 10" xfId="26644" hidden="1"/>
    <cellStyle name="Erklärender Text 2 10" xfId="26666" hidden="1"/>
    <cellStyle name="Erklärender Text 2 10" xfId="26701" hidden="1"/>
    <cellStyle name="Erklärender Text 2 10" xfId="26300" hidden="1"/>
    <cellStyle name="Erklärender Text 2 10" xfId="26749" hidden="1"/>
    <cellStyle name="Erklärender Text 2 10" xfId="26785" hidden="1"/>
    <cellStyle name="Erklärender Text 2 10" xfId="26807" hidden="1"/>
    <cellStyle name="Erklärender Text 2 10" xfId="26842" hidden="1"/>
    <cellStyle name="Erklärender Text 2 10" xfId="26901" hidden="1"/>
    <cellStyle name="Erklärender Text 2 10" xfId="26966" hidden="1"/>
    <cellStyle name="Erklärender Text 2 10" xfId="27002" hidden="1"/>
    <cellStyle name="Erklärender Text 2 10" xfId="27024" hidden="1"/>
    <cellStyle name="Erklärender Text 2 10" xfId="27059" hidden="1"/>
    <cellStyle name="Erklärender Text 2 10" xfId="27138" hidden="1"/>
    <cellStyle name="Erklärender Text 2 10" xfId="27258" hidden="1"/>
    <cellStyle name="Erklärender Text 2 10" xfId="27294" hidden="1"/>
    <cellStyle name="Erklärender Text 2 10" xfId="27316" hidden="1"/>
    <cellStyle name="Erklärender Text 2 10" xfId="27351" hidden="1"/>
    <cellStyle name="Erklärender Text 2 10" xfId="27171" hidden="1"/>
    <cellStyle name="Erklärender Text 2 10" xfId="27400" hidden="1"/>
    <cellStyle name="Erklärender Text 2 10" xfId="27436" hidden="1"/>
    <cellStyle name="Erklärender Text 2 10" xfId="27458" hidden="1"/>
    <cellStyle name="Erklärender Text 2 10" xfId="27493" hidden="1"/>
    <cellStyle name="Erklärender Text 2 10" xfId="25996" hidden="1"/>
    <cellStyle name="Erklärender Text 2 10" xfId="27540" hidden="1"/>
    <cellStyle name="Erklärender Text 2 10" xfId="27576" hidden="1"/>
    <cellStyle name="Erklärender Text 2 10" xfId="27598" hidden="1"/>
    <cellStyle name="Erklärender Text 2 10" xfId="27633" hidden="1"/>
    <cellStyle name="Erklärender Text 2 10" xfId="27749" hidden="1"/>
    <cellStyle name="Erklärender Text 2 10" xfId="27903" hidden="1"/>
    <cellStyle name="Erklärender Text 2 10" xfId="27939" hidden="1"/>
    <cellStyle name="Erklärender Text 2 10" xfId="27961" hidden="1"/>
    <cellStyle name="Erklärender Text 2 10" xfId="27996" hidden="1"/>
    <cellStyle name="Erklärender Text 2 10" xfId="27787" hidden="1"/>
    <cellStyle name="Erklärender Text 2 10" xfId="28050" hidden="1"/>
    <cellStyle name="Erklärender Text 2 10" xfId="28086" hidden="1"/>
    <cellStyle name="Erklärender Text 2 10" xfId="28108" hidden="1"/>
    <cellStyle name="Erklärender Text 2 10" xfId="28143" hidden="1"/>
    <cellStyle name="Erklärender Text 2 10" xfId="27742" hidden="1"/>
    <cellStyle name="Erklärender Text 2 10" xfId="28191" hidden="1"/>
    <cellStyle name="Erklärender Text 2 10" xfId="28227" hidden="1"/>
    <cellStyle name="Erklärender Text 2 10" xfId="28249" hidden="1"/>
    <cellStyle name="Erklärender Text 2 10" xfId="28284" hidden="1"/>
    <cellStyle name="Erklärender Text 2 10" xfId="28343" hidden="1"/>
    <cellStyle name="Erklärender Text 2 10" xfId="28408" hidden="1"/>
    <cellStyle name="Erklärender Text 2 10" xfId="28444" hidden="1"/>
    <cellStyle name="Erklärender Text 2 10" xfId="28466" hidden="1"/>
    <cellStyle name="Erklärender Text 2 10" xfId="28501" hidden="1"/>
    <cellStyle name="Erklärender Text 2 10" xfId="28580" hidden="1"/>
    <cellStyle name="Erklärender Text 2 10" xfId="28700" hidden="1"/>
    <cellStyle name="Erklärender Text 2 10" xfId="28736" hidden="1"/>
    <cellStyle name="Erklärender Text 2 10" xfId="28758" hidden="1"/>
    <cellStyle name="Erklärender Text 2 10" xfId="28793" hidden="1"/>
    <cellStyle name="Erklärender Text 2 10" xfId="28613" hidden="1"/>
    <cellStyle name="Erklärender Text 2 10" xfId="28842" hidden="1"/>
    <cellStyle name="Erklärender Text 2 10" xfId="28878" hidden="1"/>
    <cellStyle name="Erklärender Text 2 10" xfId="28900" hidden="1"/>
    <cellStyle name="Erklärender Text 2 10" xfId="28935" hidden="1"/>
    <cellStyle name="Erklärender Text 2 10" xfId="28995" hidden="1"/>
    <cellStyle name="Erklärender Text 2 10" xfId="29060" hidden="1"/>
    <cellStyle name="Erklärender Text 2 10" xfId="29096" hidden="1"/>
    <cellStyle name="Erklärender Text 2 10" xfId="29118" hidden="1"/>
    <cellStyle name="Erklärender Text 2 10" xfId="29153" hidden="1"/>
    <cellStyle name="Erklärender Text 2 10" xfId="29269" hidden="1"/>
    <cellStyle name="Erklärender Text 2 10" xfId="29423" hidden="1"/>
    <cellStyle name="Erklärender Text 2 10" xfId="29459" hidden="1"/>
    <cellStyle name="Erklärender Text 2 10" xfId="29481" hidden="1"/>
    <cellStyle name="Erklärender Text 2 10" xfId="29516" hidden="1"/>
    <cellStyle name="Erklärender Text 2 10" xfId="29307" hidden="1"/>
    <cellStyle name="Erklärender Text 2 10" xfId="29570" hidden="1"/>
    <cellStyle name="Erklärender Text 2 10" xfId="29606" hidden="1"/>
    <cellStyle name="Erklärender Text 2 10" xfId="29628" hidden="1"/>
    <cellStyle name="Erklärender Text 2 10" xfId="29663" hidden="1"/>
    <cellStyle name="Erklärender Text 2 10" xfId="29262" hidden="1"/>
    <cellStyle name="Erklärender Text 2 10" xfId="29711" hidden="1"/>
    <cellStyle name="Erklärender Text 2 10" xfId="29747" hidden="1"/>
    <cellStyle name="Erklärender Text 2 10" xfId="29769" hidden="1"/>
    <cellStyle name="Erklärender Text 2 10" xfId="29804" hidden="1"/>
    <cellStyle name="Erklärender Text 2 10" xfId="29863" hidden="1"/>
    <cellStyle name="Erklärender Text 2 10" xfId="29928" hidden="1"/>
    <cellStyle name="Erklärender Text 2 10" xfId="29964" hidden="1"/>
    <cellStyle name="Erklärender Text 2 10" xfId="29986" hidden="1"/>
    <cellStyle name="Erklärender Text 2 10" xfId="30021" hidden="1"/>
    <cellStyle name="Erklärender Text 2 10" xfId="30100" hidden="1"/>
    <cellStyle name="Erklärender Text 2 10" xfId="30220" hidden="1"/>
    <cellStyle name="Erklärender Text 2 10" xfId="30256" hidden="1"/>
    <cellStyle name="Erklärender Text 2 10" xfId="30278" hidden="1"/>
    <cellStyle name="Erklärender Text 2 10" xfId="30313" hidden="1"/>
    <cellStyle name="Erklärender Text 2 10" xfId="30133" hidden="1"/>
    <cellStyle name="Erklärender Text 2 10" xfId="30362" hidden="1"/>
    <cellStyle name="Erklärender Text 2 10" xfId="30398" hidden="1"/>
    <cellStyle name="Erklärender Text 2 10" xfId="30420" hidden="1"/>
    <cellStyle name="Erklärender Text 2 10" xfId="30455" hidden="1"/>
    <cellStyle name="Erklärender Text 2 10" xfId="30514" hidden="1"/>
    <cellStyle name="Erklärender Text 2 10" xfId="30579" hidden="1"/>
    <cellStyle name="Erklärender Text 2 10" xfId="30615" hidden="1"/>
    <cellStyle name="Erklärender Text 2 10" xfId="30637" hidden="1"/>
    <cellStyle name="Erklärender Text 2 10" xfId="30672" hidden="1"/>
    <cellStyle name="Erklärender Text 2 10" xfId="30769" hidden="1"/>
    <cellStyle name="Erklärender Text 2 10" xfId="30970" hidden="1"/>
    <cellStyle name="Erklärender Text 2 10" xfId="31006" hidden="1"/>
    <cellStyle name="Erklärender Text 2 10" xfId="31028" hidden="1"/>
    <cellStyle name="Erklärender Text 2 10" xfId="31063" hidden="1"/>
    <cellStyle name="Erklärender Text 2 10" xfId="31159" hidden="1"/>
    <cellStyle name="Erklärender Text 2 10" xfId="31279" hidden="1"/>
    <cellStyle name="Erklärender Text 2 10" xfId="31315" hidden="1"/>
    <cellStyle name="Erklärender Text 2 10" xfId="31337" hidden="1"/>
    <cellStyle name="Erklärender Text 2 10" xfId="31372" hidden="1"/>
    <cellStyle name="Erklärender Text 2 10" xfId="31192" hidden="1"/>
    <cellStyle name="Erklärender Text 2 10" xfId="31423" hidden="1"/>
    <cellStyle name="Erklärender Text 2 10" xfId="31459" hidden="1"/>
    <cellStyle name="Erklärender Text 2 10" xfId="31481" hidden="1"/>
    <cellStyle name="Erklärender Text 2 10" xfId="31516" hidden="1"/>
    <cellStyle name="Erklärender Text 2 10" xfId="30828" hidden="1"/>
    <cellStyle name="Erklärender Text 2 10" xfId="31580" hidden="1"/>
    <cellStyle name="Erklärender Text 2 10" xfId="31616" hidden="1"/>
    <cellStyle name="Erklärender Text 2 10" xfId="31638" hidden="1"/>
    <cellStyle name="Erklärender Text 2 10" xfId="31673" hidden="1"/>
    <cellStyle name="Erklärender Text 2 10" xfId="31795" hidden="1"/>
    <cellStyle name="Erklärender Text 2 10" xfId="31950" hidden="1"/>
    <cellStyle name="Erklärender Text 2 10" xfId="31986" hidden="1"/>
    <cellStyle name="Erklärender Text 2 10" xfId="32008" hidden="1"/>
    <cellStyle name="Erklärender Text 2 10" xfId="32043" hidden="1"/>
    <cellStyle name="Erklärender Text 2 10" xfId="31833" hidden="1"/>
    <cellStyle name="Erklärender Text 2 10" xfId="32099" hidden="1"/>
    <cellStyle name="Erklärender Text 2 10" xfId="32135" hidden="1"/>
    <cellStyle name="Erklärender Text 2 10" xfId="32157" hidden="1"/>
    <cellStyle name="Erklärender Text 2 10" xfId="32192" hidden="1"/>
    <cellStyle name="Erklärender Text 2 10" xfId="31788" hidden="1"/>
    <cellStyle name="Erklärender Text 2 10" xfId="32242" hidden="1"/>
    <cellStyle name="Erklärender Text 2 10" xfId="32278" hidden="1"/>
    <cellStyle name="Erklärender Text 2 10" xfId="32300" hidden="1"/>
    <cellStyle name="Erklärender Text 2 10" xfId="32335" hidden="1"/>
    <cellStyle name="Erklärender Text 2 10" xfId="32396" hidden="1"/>
    <cellStyle name="Erklärender Text 2 10" xfId="32461" hidden="1"/>
    <cellStyle name="Erklärender Text 2 10" xfId="32497" hidden="1"/>
    <cellStyle name="Erklärender Text 2 10" xfId="32519" hidden="1"/>
    <cellStyle name="Erklärender Text 2 10" xfId="32554" hidden="1"/>
    <cellStyle name="Erklärender Text 2 10" xfId="32633" hidden="1"/>
    <cellStyle name="Erklärender Text 2 10" xfId="32753" hidden="1"/>
    <cellStyle name="Erklärender Text 2 10" xfId="32789" hidden="1"/>
    <cellStyle name="Erklärender Text 2 10" xfId="32811" hidden="1"/>
    <cellStyle name="Erklärender Text 2 10" xfId="32846" hidden="1"/>
    <cellStyle name="Erklärender Text 2 10" xfId="32666" hidden="1"/>
    <cellStyle name="Erklärender Text 2 10" xfId="32895" hidden="1"/>
    <cellStyle name="Erklärender Text 2 10" xfId="32931" hidden="1"/>
    <cellStyle name="Erklärender Text 2 10" xfId="32953" hidden="1"/>
    <cellStyle name="Erklärender Text 2 10" xfId="32988" hidden="1"/>
    <cellStyle name="Erklärender Text 2 10" xfId="30780" hidden="1"/>
    <cellStyle name="Erklärender Text 2 10" xfId="33035" hidden="1"/>
    <cellStyle name="Erklärender Text 2 10" xfId="33071" hidden="1"/>
    <cellStyle name="Erklärender Text 2 10" xfId="33093" hidden="1"/>
    <cellStyle name="Erklärender Text 2 10" xfId="33128" hidden="1"/>
    <cellStyle name="Erklärender Text 2 10" xfId="33247" hidden="1"/>
    <cellStyle name="Erklärender Text 2 10" xfId="33401" hidden="1"/>
    <cellStyle name="Erklärender Text 2 10" xfId="33437" hidden="1"/>
    <cellStyle name="Erklärender Text 2 10" xfId="33459" hidden="1"/>
    <cellStyle name="Erklärender Text 2 10" xfId="33494" hidden="1"/>
    <cellStyle name="Erklärender Text 2 10" xfId="33285" hidden="1"/>
    <cellStyle name="Erklärender Text 2 10" xfId="33550" hidden="1"/>
    <cellStyle name="Erklärender Text 2 10" xfId="33586" hidden="1"/>
    <cellStyle name="Erklärender Text 2 10" xfId="33608" hidden="1"/>
    <cellStyle name="Erklärender Text 2 10" xfId="33643" hidden="1"/>
    <cellStyle name="Erklärender Text 2 10" xfId="33240" hidden="1"/>
    <cellStyle name="Erklärender Text 2 10" xfId="33693" hidden="1"/>
    <cellStyle name="Erklärender Text 2 10" xfId="33729" hidden="1"/>
    <cellStyle name="Erklärender Text 2 10" xfId="33751" hidden="1"/>
    <cellStyle name="Erklärender Text 2 10" xfId="33786" hidden="1"/>
    <cellStyle name="Erklärender Text 2 10" xfId="33846" hidden="1"/>
    <cellStyle name="Erklärender Text 2 10" xfId="33911" hidden="1"/>
    <cellStyle name="Erklärender Text 2 10" xfId="33947" hidden="1"/>
    <cellStyle name="Erklärender Text 2 10" xfId="33969" hidden="1"/>
    <cellStyle name="Erklärender Text 2 10" xfId="34004" hidden="1"/>
    <cellStyle name="Erklärender Text 2 10" xfId="34083" hidden="1"/>
    <cellStyle name="Erklärender Text 2 10" xfId="34203" hidden="1"/>
    <cellStyle name="Erklärender Text 2 10" xfId="34239" hidden="1"/>
    <cellStyle name="Erklärender Text 2 10" xfId="34261" hidden="1"/>
    <cellStyle name="Erklärender Text 2 10" xfId="34296" hidden="1"/>
    <cellStyle name="Erklärender Text 2 10" xfId="34116" hidden="1"/>
    <cellStyle name="Erklärender Text 2 10" xfId="34345" hidden="1"/>
    <cellStyle name="Erklärender Text 2 10" xfId="34381" hidden="1"/>
    <cellStyle name="Erklärender Text 2 10" xfId="34403" hidden="1"/>
    <cellStyle name="Erklärender Text 2 10" xfId="34438" hidden="1"/>
    <cellStyle name="Erklärender Text 2 10" xfId="30690" hidden="1"/>
    <cellStyle name="Erklärender Text 2 10" xfId="34485" hidden="1"/>
    <cellStyle name="Erklärender Text 2 10" xfId="34521" hidden="1"/>
    <cellStyle name="Erklärender Text 2 10" xfId="34543" hidden="1"/>
    <cellStyle name="Erklärender Text 2 10" xfId="34578" hidden="1"/>
    <cellStyle name="Erklärender Text 2 10" xfId="34694" hidden="1"/>
    <cellStyle name="Erklärender Text 2 10" xfId="34848" hidden="1"/>
    <cellStyle name="Erklärender Text 2 10" xfId="34884" hidden="1"/>
    <cellStyle name="Erklärender Text 2 10" xfId="34906" hidden="1"/>
    <cellStyle name="Erklärender Text 2 10" xfId="34941" hidden="1"/>
    <cellStyle name="Erklärender Text 2 10" xfId="34732" hidden="1"/>
    <cellStyle name="Erklärender Text 2 10" xfId="34995" hidden="1"/>
    <cellStyle name="Erklärender Text 2 10" xfId="35031" hidden="1"/>
    <cellStyle name="Erklärender Text 2 10" xfId="35053" hidden="1"/>
    <cellStyle name="Erklärender Text 2 10" xfId="35088" hidden="1"/>
    <cellStyle name="Erklärender Text 2 10" xfId="34687" hidden="1"/>
    <cellStyle name="Erklärender Text 2 10" xfId="35136" hidden="1"/>
    <cellStyle name="Erklärender Text 2 10" xfId="35172" hidden="1"/>
    <cellStyle name="Erklärender Text 2 10" xfId="35194" hidden="1"/>
    <cellStyle name="Erklärender Text 2 10" xfId="35229" hidden="1"/>
    <cellStyle name="Erklärender Text 2 10" xfId="35288" hidden="1"/>
    <cellStyle name="Erklärender Text 2 10" xfId="35353" hidden="1"/>
    <cellStyle name="Erklärender Text 2 10" xfId="35389" hidden="1"/>
    <cellStyle name="Erklärender Text 2 10" xfId="35411" hidden="1"/>
    <cellStyle name="Erklärender Text 2 10" xfId="35446" hidden="1"/>
    <cellStyle name="Erklärender Text 2 10" xfId="35525" hidden="1"/>
    <cellStyle name="Erklärender Text 2 10" xfId="35645" hidden="1"/>
    <cellStyle name="Erklärender Text 2 10" xfId="35681" hidden="1"/>
    <cellStyle name="Erklärender Text 2 10" xfId="35703" hidden="1"/>
    <cellStyle name="Erklärender Text 2 10" xfId="35738" hidden="1"/>
    <cellStyle name="Erklärender Text 2 10" xfId="35558" hidden="1"/>
    <cellStyle name="Erklärender Text 2 10" xfId="35787" hidden="1"/>
    <cellStyle name="Erklärender Text 2 10" xfId="35823" hidden="1"/>
    <cellStyle name="Erklärender Text 2 10" xfId="35845" hidden="1"/>
    <cellStyle name="Erklärender Text 2 10" xfId="35880" hidden="1"/>
    <cellStyle name="Erklärender Text 2 10" xfId="35941" hidden="1"/>
    <cellStyle name="Erklärender Text 2 10" xfId="36080" hidden="1"/>
    <cellStyle name="Erklärender Text 2 10" xfId="36116" hidden="1"/>
    <cellStyle name="Erklärender Text 2 10" xfId="36138" hidden="1"/>
    <cellStyle name="Erklärender Text 2 10" xfId="36173" hidden="1"/>
    <cellStyle name="Erklärender Text 2 10" xfId="36290" hidden="1"/>
    <cellStyle name="Erklärender Text 2 10" xfId="36444" hidden="1"/>
    <cellStyle name="Erklärender Text 2 10" xfId="36480" hidden="1"/>
    <cellStyle name="Erklärender Text 2 10" xfId="36502" hidden="1"/>
    <cellStyle name="Erklärender Text 2 10" xfId="36537" hidden="1"/>
    <cellStyle name="Erklärender Text 2 10" xfId="36328" hidden="1"/>
    <cellStyle name="Erklärender Text 2 10" xfId="36591" hidden="1"/>
    <cellStyle name="Erklärender Text 2 10" xfId="36627" hidden="1"/>
    <cellStyle name="Erklärender Text 2 10" xfId="36649" hidden="1"/>
    <cellStyle name="Erklärender Text 2 10" xfId="36684" hidden="1"/>
    <cellStyle name="Erklärender Text 2 10" xfId="36283" hidden="1"/>
    <cellStyle name="Erklärender Text 2 10" xfId="36732" hidden="1"/>
    <cellStyle name="Erklärender Text 2 10" xfId="36768" hidden="1"/>
    <cellStyle name="Erklärender Text 2 10" xfId="36790" hidden="1"/>
    <cellStyle name="Erklärender Text 2 10" xfId="36825" hidden="1"/>
    <cellStyle name="Erklärender Text 2 10" xfId="36884" hidden="1"/>
    <cellStyle name="Erklärender Text 2 10" xfId="36949" hidden="1"/>
    <cellStyle name="Erklärender Text 2 10" xfId="36985" hidden="1"/>
    <cellStyle name="Erklärender Text 2 10" xfId="37007" hidden="1"/>
    <cellStyle name="Erklärender Text 2 10" xfId="37042" hidden="1"/>
    <cellStyle name="Erklärender Text 2 10" xfId="37121" hidden="1"/>
    <cellStyle name="Erklärender Text 2 10" xfId="37241" hidden="1"/>
    <cellStyle name="Erklärender Text 2 10" xfId="37277" hidden="1"/>
    <cellStyle name="Erklärender Text 2 10" xfId="37299" hidden="1"/>
    <cellStyle name="Erklärender Text 2 10" xfId="37334" hidden="1"/>
    <cellStyle name="Erklärender Text 2 10" xfId="37154" hidden="1"/>
    <cellStyle name="Erklärender Text 2 10" xfId="37383" hidden="1"/>
    <cellStyle name="Erklärender Text 2 10" xfId="37419" hidden="1"/>
    <cellStyle name="Erklärender Text 2 10" xfId="37441" hidden="1"/>
    <cellStyle name="Erklärender Text 2 10" xfId="37476" hidden="1"/>
    <cellStyle name="Erklärender Text 2 10" xfId="35979" hidden="1"/>
    <cellStyle name="Erklärender Text 2 10" xfId="37523" hidden="1"/>
    <cellStyle name="Erklärender Text 2 10" xfId="37559" hidden="1"/>
    <cellStyle name="Erklärender Text 2 10" xfId="37581" hidden="1"/>
    <cellStyle name="Erklärender Text 2 10" xfId="37616" hidden="1"/>
    <cellStyle name="Erklärender Text 2 10" xfId="37732" hidden="1"/>
    <cellStyle name="Erklärender Text 2 10" xfId="37886" hidden="1"/>
    <cellStyle name="Erklärender Text 2 10" xfId="37922" hidden="1"/>
    <cellStyle name="Erklärender Text 2 10" xfId="37944" hidden="1"/>
    <cellStyle name="Erklärender Text 2 10" xfId="37979" hidden="1"/>
    <cellStyle name="Erklärender Text 2 10" xfId="37770" hidden="1"/>
    <cellStyle name="Erklärender Text 2 10" xfId="38033" hidden="1"/>
    <cellStyle name="Erklärender Text 2 10" xfId="38069" hidden="1"/>
    <cellStyle name="Erklärender Text 2 10" xfId="38091" hidden="1"/>
    <cellStyle name="Erklärender Text 2 10" xfId="38126" hidden="1"/>
    <cellStyle name="Erklärender Text 2 10" xfId="37725" hidden="1"/>
    <cellStyle name="Erklärender Text 2 10" xfId="38174" hidden="1"/>
    <cellStyle name="Erklärender Text 2 10" xfId="38210" hidden="1"/>
    <cellStyle name="Erklärender Text 2 10" xfId="38232" hidden="1"/>
    <cellStyle name="Erklärender Text 2 10" xfId="38267" hidden="1"/>
    <cellStyle name="Erklärender Text 2 10" xfId="38326" hidden="1"/>
    <cellStyle name="Erklärender Text 2 10" xfId="38391" hidden="1"/>
    <cellStyle name="Erklärender Text 2 10" xfId="38427" hidden="1"/>
    <cellStyle name="Erklärender Text 2 10" xfId="38449" hidden="1"/>
    <cellStyle name="Erklärender Text 2 10" xfId="38484" hidden="1"/>
    <cellStyle name="Erklärender Text 2 10" xfId="38563" hidden="1"/>
    <cellStyle name="Erklärender Text 2 10" xfId="38683" hidden="1"/>
    <cellStyle name="Erklärender Text 2 10" xfId="38719" hidden="1"/>
    <cellStyle name="Erklärender Text 2 10" xfId="38741" hidden="1"/>
    <cellStyle name="Erklärender Text 2 10" xfId="38776" hidden="1"/>
    <cellStyle name="Erklärender Text 2 10" xfId="38596" hidden="1"/>
    <cellStyle name="Erklärender Text 2 10" xfId="38825" hidden="1"/>
    <cellStyle name="Erklärender Text 2 10" xfId="38861" hidden="1"/>
    <cellStyle name="Erklärender Text 2 10" xfId="38883" hidden="1"/>
    <cellStyle name="Erklärender Text 2 10" xfId="38918" hidden="1"/>
    <cellStyle name="Erklärender Text 2 10" xfId="38990" hidden="1"/>
    <cellStyle name="Erklärender Text 2 10" xfId="39063" hidden="1"/>
    <cellStyle name="Erklärender Text 2 10" xfId="39099" hidden="1"/>
    <cellStyle name="Erklärender Text 2 10" xfId="39121" hidden="1"/>
    <cellStyle name="Erklärender Text 2 10" xfId="39156" hidden="1"/>
    <cellStyle name="Erklärender Text 2 10" xfId="39272" hidden="1"/>
    <cellStyle name="Erklärender Text 2 10" xfId="39426" hidden="1"/>
    <cellStyle name="Erklärender Text 2 10" xfId="39462" hidden="1"/>
    <cellStyle name="Erklärender Text 2 10" xfId="39484" hidden="1"/>
    <cellStyle name="Erklärender Text 2 10" xfId="39519" hidden="1"/>
    <cellStyle name="Erklärender Text 2 10" xfId="39310" hidden="1"/>
    <cellStyle name="Erklärender Text 2 10" xfId="39573" hidden="1"/>
    <cellStyle name="Erklärender Text 2 10" xfId="39609" hidden="1"/>
    <cellStyle name="Erklärender Text 2 10" xfId="39631" hidden="1"/>
    <cellStyle name="Erklärender Text 2 10" xfId="39666" hidden="1"/>
    <cellStyle name="Erklärender Text 2 10" xfId="39265" hidden="1"/>
    <cellStyle name="Erklärender Text 2 10" xfId="39714" hidden="1"/>
    <cellStyle name="Erklärender Text 2 10" xfId="39750" hidden="1"/>
    <cellStyle name="Erklärender Text 2 10" xfId="39772" hidden="1"/>
    <cellStyle name="Erklärender Text 2 10" xfId="39807" hidden="1"/>
    <cellStyle name="Erklärender Text 2 10" xfId="39866" hidden="1"/>
    <cellStyle name="Erklärender Text 2 10" xfId="39931" hidden="1"/>
    <cellStyle name="Erklärender Text 2 10" xfId="39967" hidden="1"/>
    <cellStyle name="Erklärender Text 2 10" xfId="39989" hidden="1"/>
    <cellStyle name="Erklärender Text 2 10" xfId="40024" hidden="1"/>
    <cellStyle name="Erklärender Text 2 10" xfId="40103" hidden="1"/>
    <cellStyle name="Erklärender Text 2 10" xfId="40223" hidden="1"/>
    <cellStyle name="Erklärender Text 2 10" xfId="40259" hidden="1"/>
    <cellStyle name="Erklärender Text 2 10" xfId="40281" hidden="1"/>
    <cellStyle name="Erklärender Text 2 10" xfId="40316" hidden="1"/>
    <cellStyle name="Erklärender Text 2 10" xfId="40136" hidden="1"/>
    <cellStyle name="Erklärender Text 2 10" xfId="40365" hidden="1"/>
    <cellStyle name="Erklärender Text 2 10" xfId="40401" hidden="1"/>
    <cellStyle name="Erklärender Text 2 10" xfId="40423" hidden="1"/>
    <cellStyle name="Erklärender Text 2 10" xfId="40458" hidden="1"/>
    <cellStyle name="Erklärender Text 2 10" xfId="40517" hidden="1"/>
    <cellStyle name="Erklärender Text 2 10" xfId="40582" hidden="1"/>
    <cellStyle name="Erklärender Text 2 10" xfId="40618" hidden="1"/>
    <cellStyle name="Erklärender Text 2 10" xfId="40640" hidden="1"/>
    <cellStyle name="Erklärender Text 2 10" xfId="40675" hidden="1"/>
    <cellStyle name="Erklärender Text 2 10" xfId="40772" hidden="1"/>
    <cellStyle name="Erklärender Text 2 10" xfId="40973" hidden="1"/>
    <cellStyle name="Erklärender Text 2 10" xfId="41009" hidden="1"/>
    <cellStyle name="Erklärender Text 2 10" xfId="41031" hidden="1"/>
    <cellStyle name="Erklärender Text 2 10" xfId="41066" hidden="1"/>
    <cellStyle name="Erklärender Text 2 10" xfId="41162" hidden="1"/>
    <cellStyle name="Erklärender Text 2 10" xfId="41282" hidden="1"/>
    <cellStyle name="Erklärender Text 2 10" xfId="41318" hidden="1"/>
    <cellStyle name="Erklärender Text 2 10" xfId="41340" hidden="1"/>
    <cellStyle name="Erklärender Text 2 10" xfId="41375" hidden="1"/>
    <cellStyle name="Erklärender Text 2 10" xfId="41195" hidden="1"/>
    <cellStyle name="Erklärender Text 2 10" xfId="41426" hidden="1"/>
    <cellStyle name="Erklärender Text 2 10" xfId="41462" hidden="1"/>
    <cellStyle name="Erklärender Text 2 10" xfId="41484" hidden="1"/>
    <cellStyle name="Erklärender Text 2 10" xfId="41519" hidden="1"/>
    <cellStyle name="Erklärender Text 2 10" xfId="40831" hidden="1"/>
    <cellStyle name="Erklärender Text 2 10" xfId="41583" hidden="1"/>
    <cellStyle name="Erklärender Text 2 10" xfId="41619" hidden="1"/>
    <cellStyle name="Erklärender Text 2 10" xfId="41641" hidden="1"/>
    <cellStyle name="Erklärender Text 2 10" xfId="41676" hidden="1"/>
    <cellStyle name="Erklärender Text 2 10" xfId="41798" hidden="1"/>
    <cellStyle name="Erklärender Text 2 10" xfId="41953" hidden="1"/>
    <cellStyle name="Erklärender Text 2 10" xfId="41989" hidden="1"/>
    <cellStyle name="Erklärender Text 2 10" xfId="42011" hidden="1"/>
    <cellStyle name="Erklärender Text 2 10" xfId="42046" hidden="1"/>
    <cellStyle name="Erklärender Text 2 10" xfId="41836" hidden="1"/>
    <cellStyle name="Erklärender Text 2 10" xfId="42102" hidden="1"/>
    <cellStyle name="Erklärender Text 2 10" xfId="42138" hidden="1"/>
    <cellStyle name="Erklärender Text 2 10" xfId="42160" hidden="1"/>
    <cellStyle name="Erklärender Text 2 10" xfId="42195" hidden="1"/>
    <cellStyle name="Erklärender Text 2 10" xfId="41791" hidden="1"/>
    <cellStyle name="Erklärender Text 2 10" xfId="42245" hidden="1"/>
    <cellStyle name="Erklärender Text 2 10" xfId="42281" hidden="1"/>
    <cellStyle name="Erklärender Text 2 10" xfId="42303" hidden="1"/>
    <cellStyle name="Erklärender Text 2 10" xfId="42338" hidden="1"/>
    <cellStyle name="Erklärender Text 2 10" xfId="42399" hidden="1"/>
    <cellStyle name="Erklärender Text 2 10" xfId="42464" hidden="1"/>
    <cellStyle name="Erklärender Text 2 10" xfId="42500" hidden="1"/>
    <cellStyle name="Erklärender Text 2 10" xfId="42522" hidden="1"/>
    <cellStyle name="Erklärender Text 2 10" xfId="42557" hidden="1"/>
    <cellStyle name="Erklärender Text 2 10" xfId="42636" hidden="1"/>
    <cellStyle name="Erklärender Text 2 10" xfId="42756" hidden="1"/>
    <cellStyle name="Erklärender Text 2 10" xfId="42792" hidden="1"/>
    <cellStyle name="Erklärender Text 2 10" xfId="42814" hidden="1"/>
    <cellStyle name="Erklärender Text 2 10" xfId="42849" hidden="1"/>
    <cellStyle name="Erklärender Text 2 10" xfId="42669" hidden="1"/>
    <cellStyle name="Erklärender Text 2 10" xfId="42898" hidden="1"/>
    <cellStyle name="Erklärender Text 2 10" xfId="42934" hidden="1"/>
    <cellStyle name="Erklärender Text 2 10" xfId="42956" hidden="1"/>
    <cellStyle name="Erklärender Text 2 10" xfId="42991" hidden="1"/>
    <cellStyle name="Erklärender Text 2 10" xfId="40783" hidden="1"/>
    <cellStyle name="Erklärender Text 2 10" xfId="43038" hidden="1"/>
    <cellStyle name="Erklärender Text 2 10" xfId="43074" hidden="1"/>
    <cellStyle name="Erklärender Text 2 10" xfId="43096" hidden="1"/>
    <cellStyle name="Erklärender Text 2 10" xfId="43131" hidden="1"/>
    <cellStyle name="Erklärender Text 2 10" xfId="43250" hidden="1"/>
    <cellStyle name="Erklärender Text 2 10" xfId="43404" hidden="1"/>
    <cellStyle name="Erklärender Text 2 10" xfId="43440" hidden="1"/>
    <cellStyle name="Erklärender Text 2 10" xfId="43462" hidden="1"/>
    <cellStyle name="Erklärender Text 2 10" xfId="43497" hidden="1"/>
    <cellStyle name="Erklärender Text 2 10" xfId="43288" hidden="1"/>
    <cellStyle name="Erklärender Text 2 10" xfId="43553" hidden="1"/>
    <cellStyle name="Erklärender Text 2 10" xfId="43589" hidden="1"/>
    <cellStyle name="Erklärender Text 2 10" xfId="43611" hidden="1"/>
    <cellStyle name="Erklärender Text 2 10" xfId="43646" hidden="1"/>
    <cellStyle name="Erklärender Text 2 10" xfId="43243" hidden="1"/>
    <cellStyle name="Erklärender Text 2 10" xfId="43696" hidden="1"/>
    <cellStyle name="Erklärender Text 2 10" xfId="43732" hidden="1"/>
    <cellStyle name="Erklärender Text 2 10" xfId="43754" hidden="1"/>
    <cellStyle name="Erklärender Text 2 10" xfId="43789" hidden="1"/>
    <cellStyle name="Erklärender Text 2 10" xfId="43849" hidden="1"/>
    <cellStyle name="Erklärender Text 2 10" xfId="43914" hidden="1"/>
    <cellStyle name="Erklärender Text 2 10" xfId="43950" hidden="1"/>
    <cellStyle name="Erklärender Text 2 10" xfId="43972" hidden="1"/>
    <cellStyle name="Erklärender Text 2 10" xfId="44007" hidden="1"/>
    <cellStyle name="Erklärender Text 2 10" xfId="44086" hidden="1"/>
    <cellStyle name="Erklärender Text 2 10" xfId="44206" hidden="1"/>
    <cellStyle name="Erklärender Text 2 10" xfId="44242" hidden="1"/>
    <cellStyle name="Erklärender Text 2 10" xfId="44264" hidden="1"/>
    <cellStyle name="Erklärender Text 2 10" xfId="44299" hidden="1"/>
    <cellStyle name="Erklärender Text 2 10" xfId="44119" hidden="1"/>
    <cellStyle name="Erklärender Text 2 10" xfId="44348" hidden="1"/>
    <cellStyle name="Erklärender Text 2 10" xfId="44384" hidden="1"/>
    <cellStyle name="Erklärender Text 2 10" xfId="44406" hidden="1"/>
    <cellStyle name="Erklärender Text 2 10" xfId="44441" hidden="1"/>
    <cellStyle name="Erklärender Text 2 10" xfId="40693" hidden="1"/>
    <cellStyle name="Erklärender Text 2 10" xfId="44488" hidden="1"/>
    <cellStyle name="Erklärender Text 2 10" xfId="44524" hidden="1"/>
    <cellStyle name="Erklärender Text 2 10" xfId="44546" hidden="1"/>
    <cellStyle name="Erklärender Text 2 10" xfId="44581" hidden="1"/>
    <cellStyle name="Erklärender Text 2 10" xfId="44697" hidden="1"/>
    <cellStyle name="Erklärender Text 2 10" xfId="44851" hidden="1"/>
    <cellStyle name="Erklärender Text 2 10" xfId="44887" hidden="1"/>
    <cellStyle name="Erklärender Text 2 10" xfId="44909" hidden="1"/>
    <cellStyle name="Erklärender Text 2 10" xfId="44944" hidden="1"/>
    <cellStyle name="Erklärender Text 2 10" xfId="44735" hidden="1"/>
    <cellStyle name="Erklärender Text 2 10" xfId="44998" hidden="1"/>
    <cellStyle name="Erklärender Text 2 10" xfId="45034" hidden="1"/>
    <cellStyle name="Erklärender Text 2 10" xfId="45056" hidden="1"/>
    <cellStyle name="Erklärender Text 2 10" xfId="45091" hidden="1"/>
    <cellStyle name="Erklärender Text 2 10" xfId="44690" hidden="1"/>
    <cellStyle name="Erklärender Text 2 10" xfId="45139" hidden="1"/>
    <cellStyle name="Erklärender Text 2 10" xfId="45175" hidden="1"/>
    <cellStyle name="Erklärender Text 2 10" xfId="45197" hidden="1"/>
    <cellStyle name="Erklärender Text 2 10" xfId="45232" hidden="1"/>
    <cellStyle name="Erklärender Text 2 10" xfId="45291" hidden="1"/>
    <cellStyle name="Erklärender Text 2 10" xfId="45356" hidden="1"/>
    <cellStyle name="Erklärender Text 2 10" xfId="45392" hidden="1"/>
    <cellStyle name="Erklärender Text 2 10" xfId="45414" hidden="1"/>
    <cellStyle name="Erklärender Text 2 10" xfId="45449" hidden="1"/>
    <cellStyle name="Erklärender Text 2 10" xfId="45528" hidden="1"/>
    <cellStyle name="Erklärender Text 2 10" xfId="45648" hidden="1"/>
    <cellStyle name="Erklärender Text 2 10" xfId="45684" hidden="1"/>
    <cellStyle name="Erklärender Text 2 10" xfId="45706" hidden="1"/>
    <cellStyle name="Erklärender Text 2 10" xfId="45741" hidden="1"/>
    <cellStyle name="Erklärender Text 2 10" xfId="45561" hidden="1"/>
    <cellStyle name="Erklärender Text 2 10" xfId="45790" hidden="1"/>
    <cellStyle name="Erklärender Text 2 10" xfId="45826" hidden="1"/>
    <cellStyle name="Erklärender Text 2 10" xfId="45848" hidden="1"/>
    <cellStyle name="Erklärender Text 2 10" xfId="45883" hidden="1"/>
    <cellStyle name="Erklärender Text 2 10" xfId="45944" hidden="1"/>
    <cellStyle name="Erklärender Text 2 10" xfId="46083" hidden="1"/>
    <cellStyle name="Erklärender Text 2 10" xfId="46119" hidden="1"/>
    <cellStyle name="Erklärender Text 2 10" xfId="46141" hidden="1"/>
    <cellStyle name="Erklärender Text 2 10" xfId="46176" hidden="1"/>
    <cellStyle name="Erklärender Text 2 10" xfId="46293" hidden="1"/>
    <cellStyle name="Erklärender Text 2 10" xfId="46447" hidden="1"/>
    <cellStyle name="Erklärender Text 2 10" xfId="46483" hidden="1"/>
    <cellStyle name="Erklärender Text 2 10" xfId="46505" hidden="1"/>
    <cellStyle name="Erklärender Text 2 10" xfId="46540" hidden="1"/>
    <cellStyle name="Erklärender Text 2 10" xfId="46331" hidden="1"/>
    <cellStyle name="Erklärender Text 2 10" xfId="46594" hidden="1"/>
    <cellStyle name="Erklärender Text 2 10" xfId="46630" hidden="1"/>
    <cellStyle name="Erklärender Text 2 10" xfId="46652" hidden="1"/>
    <cellStyle name="Erklärender Text 2 10" xfId="46687" hidden="1"/>
    <cellStyle name="Erklärender Text 2 10" xfId="46286" hidden="1"/>
    <cellStyle name="Erklärender Text 2 10" xfId="46735" hidden="1"/>
    <cellStyle name="Erklärender Text 2 10" xfId="46771" hidden="1"/>
    <cellStyle name="Erklärender Text 2 10" xfId="46793" hidden="1"/>
    <cellStyle name="Erklärender Text 2 10" xfId="46828" hidden="1"/>
    <cellStyle name="Erklärender Text 2 10" xfId="46887" hidden="1"/>
    <cellStyle name="Erklärender Text 2 10" xfId="46952" hidden="1"/>
    <cellStyle name="Erklärender Text 2 10" xfId="46988" hidden="1"/>
    <cellStyle name="Erklärender Text 2 10" xfId="47010" hidden="1"/>
    <cellStyle name="Erklärender Text 2 10" xfId="47045" hidden="1"/>
    <cellStyle name="Erklärender Text 2 10" xfId="47124" hidden="1"/>
    <cellStyle name="Erklärender Text 2 10" xfId="47244" hidden="1"/>
    <cellStyle name="Erklärender Text 2 10" xfId="47280" hidden="1"/>
    <cellStyle name="Erklärender Text 2 10" xfId="47302" hidden="1"/>
    <cellStyle name="Erklärender Text 2 10" xfId="47337" hidden="1"/>
    <cellStyle name="Erklärender Text 2 10" xfId="47157" hidden="1"/>
    <cellStyle name="Erklärender Text 2 10" xfId="47386" hidden="1"/>
    <cellStyle name="Erklärender Text 2 10" xfId="47422" hidden="1"/>
    <cellStyle name="Erklärender Text 2 10" xfId="47444" hidden="1"/>
    <cellStyle name="Erklärender Text 2 10" xfId="47479" hidden="1"/>
    <cellStyle name="Erklärender Text 2 10" xfId="45982" hidden="1"/>
    <cellStyle name="Erklärender Text 2 10" xfId="47526" hidden="1"/>
    <cellStyle name="Erklärender Text 2 10" xfId="47562" hidden="1"/>
    <cellStyle name="Erklärender Text 2 10" xfId="47584" hidden="1"/>
    <cellStyle name="Erklärender Text 2 10" xfId="47619" hidden="1"/>
    <cellStyle name="Erklärender Text 2 10" xfId="47735" hidden="1"/>
    <cellStyle name="Erklärender Text 2 10" xfId="47889" hidden="1"/>
    <cellStyle name="Erklärender Text 2 10" xfId="47925" hidden="1"/>
    <cellStyle name="Erklärender Text 2 10" xfId="47947" hidden="1"/>
    <cellStyle name="Erklärender Text 2 10" xfId="47982" hidden="1"/>
    <cellStyle name="Erklärender Text 2 10" xfId="47773" hidden="1"/>
    <cellStyle name="Erklärender Text 2 10" xfId="48036" hidden="1"/>
    <cellStyle name="Erklärender Text 2 10" xfId="48072" hidden="1"/>
    <cellStyle name="Erklärender Text 2 10" xfId="48094" hidden="1"/>
    <cellStyle name="Erklärender Text 2 10" xfId="48129" hidden="1"/>
    <cellStyle name="Erklärender Text 2 10" xfId="47728" hidden="1"/>
    <cellStyle name="Erklärender Text 2 10" xfId="48177" hidden="1"/>
    <cellStyle name="Erklärender Text 2 10" xfId="48213" hidden="1"/>
    <cellStyle name="Erklärender Text 2 10" xfId="48235" hidden="1"/>
    <cellStyle name="Erklärender Text 2 10" xfId="48270" hidden="1"/>
    <cellStyle name="Erklärender Text 2 10" xfId="48329" hidden="1"/>
    <cellStyle name="Erklärender Text 2 10" xfId="48394" hidden="1"/>
    <cellStyle name="Erklärender Text 2 10" xfId="48430" hidden="1"/>
    <cellStyle name="Erklärender Text 2 10" xfId="48452" hidden="1"/>
    <cellStyle name="Erklärender Text 2 10" xfId="48487" hidden="1"/>
    <cellStyle name="Erklärender Text 2 10" xfId="48566" hidden="1"/>
    <cellStyle name="Erklärender Text 2 10" xfId="48686" hidden="1"/>
    <cellStyle name="Erklärender Text 2 10" xfId="48722" hidden="1"/>
    <cellStyle name="Erklärender Text 2 10" xfId="48744" hidden="1"/>
    <cellStyle name="Erklärender Text 2 10" xfId="48779" hidden="1"/>
    <cellStyle name="Erklärender Text 2 10" xfId="48599" hidden="1"/>
    <cellStyle name="Erklärender Text 2 10" xfId="48828" hidden="1"/>
    <cellStyle name="Erklärender Text 2 10" xfId="48864" hidden="1"/>
    <cellStyle name="Erklärender Text 2 10" xfId="48886" hidden="1"/>
    <cellStyle name="Erklärender Text 2 10" xfId="48921" hidden="1"/>
    <cellStyle name="Erklärender Text 2 10" xfId="48980" hidden="1"/>
    <cellStyle name="Erklärender Text 2 10" xfId="49045" hidden="1"/>
    <cellStyle name="Erklärender Text 2 10" xfId="49081" hidden="1"/>
    <cellStyle name="Erklärender Text 2 10" xfId="49103" hidden="1"/>
    <cellStyle name="Erklärender Text 2 10" xfId="49138" hidden="1"/>
    <cellStyle name="Erklärender Text 2 10" xfId="49254" hidden="1"/>
    <cellStyle name="Erklärender Text 2 10" xfId="49408" hidden="1"/>
    <cellStyle name="Erklärender Text 2 10" xfId="49444" hidden="1"/>
    <cellStyle name="Erklärender Text 2 10" xfId="49466" hidden="1"/>
    <cellStyle name="Erklärender Text 2 10" xfId="49501" hidden="1"/>
    <cellStyle name="Erklärender Text 2 10" xfId="49292" hidden="1"/>
    <cellStyle name="Erklärender Text 2 10" xfId="49555" hidden="1"/>
    <cellStyle name="Erklärender Text 2 10" xfId="49591" hidden="1"/>
    <cellStyle name="Erklärender Text 2 10" xfId="49613" hidden="1"/>
    <cellStyle name="Erklärender Text 2 10" xfId="49648" hidden="1"/>
    <cellStyle name="Erklärender Text 2 10" xfId="49247" hidden="1"/>
    <cellStyle name="Erklärender Text 2 10" xfId="49696" hidden="1"/>
    <cellStyle name="Erklärender Text 2 10" xfId="49732" hidden="1"/>
    <cellStyle name="Erklärender Text 2 10" xfId="49754" hidden="1"/>
    <cellStyle name="Erklärender Text 2 10" xfId="49789" hidden="1"/>
    <cellStyle name="Erklärender Text 2 10" xfId="49848" hidden="1"/>
    <cellStyle name="Erklärender Text 2 10" xfId="49913" hidden="1"/>
    <cellStyle name="Erklärender Text 2 10" xfId="49949" hidden="1"/>
    <cellStyle name="Erklärender Text 2 10" xfId="49971" hidden="1"/>
    <cellStyle name="Erklärender Text 2 10" xfId="50006" hidden="1"/>
    <cellStyle name="Erklärender Text 2 10" xfId="50085" hidden="1"/>
    <cellStyle name="Erklärender Text 2 10" xfId="50205" hidden="1"/>
    <cellStyle name="Erklärender Text 2 10" xfId="50241" hidden="1"/>
    <cellStyle name="Erklärender Text 2 10" xfId="50263" hidden="1"/>
    <cellStyle name="Erklärender Text 2 10" xfId="50298" hidden="1"/>
    <cellStyle name="Erklärender Text 2 10" xfId="50118" hidden="1"/>
    <cellStyle name="Erklärender Text 2 10" xfId="50347" hidden="1"/>
    <cellStyle name="Erklärender Text 2 10" xfId="50383" hidden="1"/>
    <cellStyle name="Erklärender Text 2 10" xfId="50405" hidden="1"/>
    <cellStyle name="Erklärender Text 2 10" xfId="50440" hidden="1"/>
    <cellStyle name="Erklärender Text 2 10" xfId="50499" hidden="1"/>
    <cellStyle name="Erklärender Text 2 10" xfId="50564" hidden="1"/>
    <cellStyle name="Erklärender Text 2 10" xfId="50600" hidden="1"/>
    <cellStyle name="Erklärender Text 2 10" xfId="50622" hidden="1"/>
    <cellStyle name="Erklärender Text 2 10" xfId="50657" hidden="1"/>
    <cellStyle name="Erklärender Text 2 10" xfId="50754" hidden="1"/>
    <cellStyle name="Erklärender Text 2 10" xfId="50955" hidden="1"/>
    <cellStyle name="Erklärender Text 2 10" xfId="50991" hidden="1"/>
    <cellStyle name="Erklärender Text 2 10" xfId="51013" hidden="1"/>
    <cellStyle name="Erklärender Text 2 10" xfId="51048" hidden="1"/>
    <cellStyle name="Erklärender Text 2 10" xfId="51144" hidden="1"/>
    <cellStyle name="Erklärender Text 2 10" xfId="51264" hidden="1"/>
    <cellStyle name="Erklärender Text 2 10" xfId="51300" hidden="1"/>
    <cellStyle name="Erklärender Text 2 10" xfId="51322" hidden="1"/>
    <cellStyle name="Erklärender Text 2 10" xfId="51357" hidden="1"/>
    <cellStyle name="Erklärender Text 2 10" xfId="51177" hidden="1"/>
    <cellStyle name="Erklärender Text 2 10" xfId="51408" hidden="1"/>
    <cellStyle name="Erklärender Text 2 10" xfId="51444" hidden="1"/>
    <cellStyle name="Erklärender Text 2 10" xfId="51466" hidden="1"/>
    <cellStyle name="Erklärender Text 2 10" xfId="51501" hidden="1"/>
    <cellStyle name="Erklärender Text 2 10" xfId="50813" hidden="1"/>
    <cellStyle name="Erklärender Text 2 10" xfId="51565" hidden="1"/>
    <cellStyle name="Erklärender Text 2 10" xfId="51601" hidden="1"/>
    <cellStyle name="Erklärender Text 2 10" xfId="51623" hidden="1"/>
    <cellStyle name="Erklärender Text 2 10" xfId="51658" hidden="1"/>
    <cellStyle name="Erklärender Text 2 10" xfId="51780" hidden="1"/>
    <cellStyle name="Erklärender Text 2 10" xfId="51935" hidden="1"/>
    <cellStyle name="Erklärender Text 2 10" xfId="51971" hidden="1"/>
    <cellStyle name="Erklärender Text 2 10" xfId="51993" hidden="1"/>
    <cellStyle name="Erklärender Text 2 10" xfId="52028" hidden="1"/>
    <cellStyle name="Erklärender Text 2 10" xfId="51818" hidden="1"/>
    <cellStyle name="Erklärender Text 2 10" xfId="52084" hidden="1"/>
    <cellStyle name="Erklärender Text 2 10" xfId="52120" hidden="1"/>
    <cellStyle name="Erklärender Text 2 10" xfId="52142" hidden="1"/>
    <cellStyle name="Erklärender Text 2 10" xfId="52177" hidden="1"/>
    <cellStyle name="Erklärender Text 2 10" xfId="51773" hidden="1"/>
    <cellStyle name="Erklärender Text 2 10" xfId="52227" hidden="1"/>
    <cellStyle name="Erklärender Text 2 10" xfId="52263" hidden="1"/>
    <cellStyle name="Erklärender Text 2 10" xfId="52285" hidden="1"/>
    <cellStyle name="Erklärender Text 2 10" xfId="52320" hidden="1"/>
    <cellStyle name="Erklärender Text 2 10" xfId="52381" hidden="1"/>
    <cellStyle name="Erklärender Text 2 10" xfId="52446" hidden="1"/>
    <cellStyle name="Erklärender Text 2 10" xfId="52482" hidden="1"/>
    <cellStyle name="Erklärender Text 2 10" xfId="52504" hidden="1"/>
    <cellStyle name="Erklärender Text 2 10" xfId="52539" hidden="1"/>
    <cellStyle name="Erklärender Text 2 10" xfId="52618" hidden="1"/>
    <cellStyle name="Erklärender Text 2 10" xfId="52738" hidden="1"/>
    <cellStyle name="Erklärender Text 2 10" xfId="52774" hidden="1"/>
    <cellStyle name="Erklärender Text 2 10" xfId="52796" hidden="1"/>
    <cellStyle name="Erklärender Text 2 10" xfId="52831" hidden="1"/>
    <cellStyle name="Erklärender Text 2 10" xfId="52651" hidden="1"/>
    <cellStyle name="Erklärender Text 2 10" xfId="52880" hidden="1"/>
    <cellStyle name="Erklärender Text 2 10" xfId="52916" hidden="1"/>
    <cellStyle name="Erklärender Text 2 10" xfId="52938" hidden="1"/>
    <cellStyle name="Erklärender Text 2 10" xfId="52973" hidden="1"/>
    <cellStyle name="Erklärender Text 2 10" xfId="50765" hidden="1"/>
    <cellStyle name="Erklärender Text 2 10" xfId="53020" hidden="1"/>
    <cellStyle name="Erklärender Text 2 10" xfId="53056" hidden="1"/>
    <cellStyle name="Erklärender Text 2 10" xfId="53078" hidden="1"/>
    <cellStyle name="Erklärender Text 2 10" xfId="53113" hidden="1"/>
    <cellStyle name="Erklärender Text 2 10" xfId="53232" hidden="1"/>
    <cellStyle name="Erklärender Text 2 10" xfId="53386" hidden="1"/>
    <cellStyle name="Erklärender Text 2 10" xfId="53422" hidden="1"/>
    <cellStyle name="Erklärender Text 2 10" xfId="53444" hidden="1"/>
    <cellStyle name="Erklärender Text 2 10" xfId="53479" hidden="1"/>
    <cellStyle name="Erklärender Text 2 10" xfId="53270" hidden="1"/>
    <cellStyle name="Erklärender Text 2 10" xfId="53535" hidden="1"/>
    <cellStyle name="Erklärender Text 2 10" xfId="53571" hidden="1"/>
    <cellStyle name="Erklärender Text 2 10" xfId="53593" hidden="1"/>
    <cellStyle name="Erklärender Text 2 10" xfId="53628" hidden="1"/>
    <cellStyle name="Erklärender Text 2 10" xfId="53225" hidden="1"/>
    <cellStyle name="Erklärender Text 2 10" xfId="53678" hidden="1"/>
    <cellStyle name="Erklärender Text 2 10" xfId="53714" hidden="1"/>
    <cellStyle name="Erklärender Text 2 10" xfId="53736" hidden="1"/>
    <cellStyle name="Erklärender Text 2 10" xfId="53771" hidden="1"/>
    <cellStyle name="Erklärender Text 2 10" xfId="53831" hidden="1"/>
    <cellStyle name="Erklärender Text 2 10" xfId="53896" hidden="1"/>
    <cellStyle name="Erklärender Text 2 10" xfId="53932" hidden="1"/>
    <cellStyle name="Erklärender Text 2 10" xfId="53954" hidden="1"/>
    <cellStyle name="Erklärender Text 2 10" xfId="53989" hidden="1"/>
    <cellStyle name="Erklärender Text 2 10" xfId="54068" hidden="1"/>
    <cellStyle name="Erklärender Text 2 10" xfId="54188" hidden="1"/>
    <cellStyle name="Erklärender Text 2 10" xfId="54224" hidden="1"/>
    <cellStyle name="Erklärender Text 2 10" xfId="54246" hidden="1"/>
    <cellStyle name="Erklärender Text 2 10" xfId="54281" hidden="1"/>
    <cellStyle name="Erklärender Text 2 10" xfId="54101" hidden="1"/>
    <cellStyle name="Erklärender Text 2 10" xfId="54330" hidden="1"/>
    <cellStyle name="Erklärender Text 2 10" xfId="54366" hidden="1"/>
    <cellStyle name="Erklärender Text 2 10" xfId="54388" hidden="1"/>
    <cellStyle name="Erklärender Text 2 10" xfId="54423" hidden="1"/>
    <cellStyle name="Erklärender Text 2 10" xfId="50675" hidden="1"/>
    <cellStyle name="Erklärender Text 2 10" xfId="54470" hidden="1"/>
    <cellStyle name="Erklärender Text 2 10" xfId="54506" hidden="1"/>
    <cellStyle name="Erklärender Text 2 10" xfId="54528" hidden="1"/>
    <cellStyle name="Erklärender Text 2 10" xfId="54563" hidden="1"/>
    <cellStyle name="Erklärender Text 2 10" xfId="54679" hidden="1"/>
    <cellStyle name="Erklärender Text 2 10" xfId="54833" hidden="1"/>
    <cellStyle name="Erklärender Text 2 10" xfId="54869" hidden="1"/>
    <cellStyle name="Erklärender Text 2 10" xfId="54891" hidden="1"/>
    <cellStyle name="Erklärender Text 2 10" xfId="54926" hidden="1"/>
    <cellStyle name="Erklärender Text 2 10" xfId="54717" hidden="1"/>
    <cellStyle name="Erklärender Text 2 10" xfId="54980" hidden="1"/>
    <cellStyle name="Erklärender Text 2 10" xfId="55016" hidden="1"/>
    <cellStyle name="Erklärender Text 2 10" xfId="55038" hidden="1"/>
    <cellStyle name="Erklärender Text 2 10" xfId="55073" hidden="1"/>
    <cellStyle name="Erklärender Text 2 10" xfId="54672" hidden="1"/>
    <cellStyle name="Erklärender Text 2 10" xfId="55121" hidden="1"/>
    <cellStyle name="Erklärender Text 2 10" xfId="55157" hidden="1"/>
    <cellStyle name="Erklärender Text 2 10" xfId="55179" hidden="1"/>
    <cellStyle name="Erklärender Text 2 10" xfId="55214" hidden="1"/>
    <cellStyle name="Erklärender Text 2 10" xfId="55273" hidden="1"/>
    <cellStyle name="Erklärender Text 2 10" xfId="55338" hidden="1"/>
    <cellStyle name="Erklärender Text 2 10" xfId="55374" hidden="1"/>
    <cellStyle name="Erklärender Text 2 10" xfId="55396" hidden="1"/>
    <cellStyle name="Erklärender Text 2 10" xfId="55431" hidden="1"/>
    <cellStyle name="Erklärender Text 2 10" xfId="55510" hidden="1"/>
    <cellStyle name="Erklärender Text 2 10" xfId="55630" hidden="1"/>
    <cellStyle name="Erklärender Text 2 10" xfId="55666" hidden="1"/>
    <cellStyle name="Erklärender Text 2 10" xfId="55688" hidden="1"/>
    <cellStyle name="Erklärender Text 2 10" xfId="55723" hidden="1"/>
    <cellStyle name="Erklärender Text 2 10" xfId="55543" hidden="1"/>
    <cellStyle name="Erklärender Text 2 10" xfId="55772" hidden="1"/>
    <cellStyle name="Erklärender Text 2 10" xfId="55808" hidden="1"/>
    <cellStyle name="Erklärender Text 2 10" xfId="55830" hidden="1"/>
    <cellStyle name="Erklärender Text 2 10" xfId="55865" hidden="1"/>
    <cellStyle name="Erklärender Text 2 10" xfId="55926" hidden="1"/>
    <cellStyle name="Erklärender Text 2 10" xfId="56065" hidden="1"/>
    <cellStyle name="Erklärender Text 2 10" xfId="56101" hidden="1"/>
    <cellStyle name="Erklärender Text 2 10" xfId="56123" hidden="1"/>
    <cellStyle name="Erklärender Text 2 10" xfId="56158" hidden="1"/>
    <cellStyle name="Erklärender Text 2 10" xfId="56275" hidden="1"/>
    <cellStyle name="Erklärender Text 2 10" xfId="56429" hidden="1"/>
    <cellStyle name="Erklärender Text 2 10" xfId="56465" hidden="1"/>
    <cellStyle name="Erklärender Text 2 10" xfId="56487" hidden="1"/>
    <cellStyle name="Erklärender Text 2 10" xfId="56522" hidden="1"/>
    <cellStyle name="Erklärender Text 2 10" xfId="56313" hidden="1"/>
    <cellStyle name="Erklärender Text 2 10" xfId="56576" hidden="1"/>
    <cellStyle name="Erklärender Text 2 10" xfId="56612" hidden="1"/>
    <cellStyle name="Erklärender Text 2 10" xfId="56634" hidden="1"/>
    <cellStyle name="Erklärender Text 2 10" xfId="56669" hidden="1"/>
    <cellStyle name="Erklärender Text 2 10" xfId="56268" hidden="1"/>
    <cellStyle name="Erklärender Text 2 10" xfId="56717" hidden="1"/>
    <cellStyle name="Erklärender Text 2 10" xfId="56753" hidden="1"/>
    <cellStyle name="Erklärender Text 2 10" xfId="56775" hidden="1"/>
    <cellStyle name="Erklärender Text 2 10" xfId="56810" hidden="1"/>
    <cellStyle name="Erklärender Text 2 10" xfId="56869" hidden="1"/>
    <cellStyle name="Erklärender Text 2 10" xfId="56934" hidden="1"/>
    <cellStyle name="Erklärender Text 2 10" xfId="56970" hidden="1"/>
    <cellStyle name="Erklärender Text 2 10" xfId="56992" hidden="1"/>
    <cellStyle name="Erklärender Text 2 10" xfId="57027" hidden="1"/>
    <cellStyle name="Erklärender Text 2 10" xfId="57106" hidden="1"/>
    <cellStyle name="Erklärender Text 2 10" xfId="57226" hidden="1"/>
    <cellStyle name="Erklärender Text 2 10" xfId="57262" hidden="1"/>
    <cellStyle name="Erklärender Text 2 10" xfId="57284" hidden="1"/>
    <cellStyle name="Erklärender Text 2 10" xfId="57319" hidden="1"/>
    <cellStyle name="Erklärender Text 2 10" xfId="57139" hidden="1"/>
    <cellStyle name="Erklärender Text 2 10" xfId="57368" hidden="1"/>
    <cellStyle name="Erklärender Text 2 10" xfId="57404" hidden="1"/>
    <cellStyle name="Erklärender Text 2 10" xfId="57426" hidden="1"/>
    <cellStyle name="Erklärender Text 2 10" xfId="57461" hidden="1"/>
    <cellStyle name="Erklärender Text 2 10" xfId="55964" hidden="1"/>
    <cellStyle name="Erklärender Text 2 10" xfId="57508" hidden="1"/>
    <cellStyle name="Erklärender Text 2 10" xfId="57544" hidden="1"/>
    <cellStyle name="Erklärender Text 2 10" xfId="57566" hidden="1"/>
    <cellStyle name="Erklärender Text 2 10" xfId="57601" hidden="1"/>
    <cellStyle name="Erklärender Text 2 10" xfId="57717" hidden="1"/>
    <cellStyle name="Erklärender Text 2 10" xfId="57871" hidden="1"/>
    <cellStyle name="Erklärender Text 2 10" xfId="57907" hidden="1"/>
    <cellStyle name="Erklärender Text 2 10" xfId="57929" hidden="1"/>
    <cellStyle name="Erklärender Text 2 10" xfId="57964" hidden="1"/>
    <cellStyle name="Erklärender Text 2 10" xfId="57755" hidden="1"/>
    <cellStyle name="Erklärender Text 2 10" xfId="58018" hidden="1"/>
    <cellStyle name="Erklärender Text 2 10" xfId="58054" hidden="1"/>
    <cellStyle name="Erklärender Text 2 10" xfId="58076" hidden="1"/>
    <cellStyle name="Erklärender Text 2 10" xfId="58111" hidden="1"/>
    <cellStyle name="Erklärender Text 2 10" xfId="57710" hidden="1"/>
    <cellStyle name="Erklärender Text 2 10" xfId="58159" hidden="1"/>
    <cellStyle name="Erklärender Text 2 10" xfId="58195" hidden="1"/>
    <cellStyle name="Erklärender Text 2 10" xfId="58217" hidden="1"/>
    <cellStyle name="Erklärender Text 2 10" xfId="58252" hidden="1"/>
    <cellStyle name="Erklärender Text 2 10" xfId="58311" hidden="1"/>
    <cellStyle name="Erklärender Text 2 10" xfId="58376" hidden="1"/>
    <cellStyle name="Erklärender Text 2 10" xfId="58412" hidden="1"/>
    <cellStyle name="Erklärender Text 2 10" xfId="58434" hidden="1"/>
    <cellStyle name="Erklärender Text 2 10" xfId="58469" hidden="1"/>
    <cellStyle name="Erklärender Text 2 10" xfId="58548" hidden="1"/>
    <cellStyle name="Erklärender Text 2 10" xfId="58668" hidden="1"/>
    <cellStyle name="Erklärender Text 2 10" xfId="58704" hidden="1"/>
    <cellStyle name="Erklärender Text 2 10" xfId="58726" hidden="1"/>
    <cellStyle name="Erklärender Text 2 10" xfId="58761" hidden="1"/>
    <cellStyle name="Erklärender Text 2 10" xfId="58581" hidden="1"/>
    <cellStyle name="Erklärender Text 2 10" xfId="58810" hidden="1"/>
    <cellStyle name="Erklärender Text 2 10" xfId="58846" hidden="1"/>
    <cellStyle name="Erklärender Text 2 10" xfId="58868" hidden="1"/>
    <cellStyle name="Erklärender Text 2 10" xfId="58903" hidden="1"/>
    <cellStyle name="Erklärender Text 2 10" xfId="701"/>
    <cellStyle name="Erklärender Text 2 11" xfId="220" hidden="1"/>
    <cellStyle name="Erklärender Text 2 11" xfId="557" hidden="1"/>
    <cellStyle name="Erklärender Text 2 11" xfId="527" hidden="1"/>
    <cellStyle name="Erklärender Text 2 11" xfId="615" hidden="1"/>
    <cellStyle name="Erklärender Text 2 11" xfId="650" hidden="1"/>
    <cellStyle name="Erklärender Text 2 11" xfId="811" hidden="1"/>
    <cellStyle name="Erklärender Text 2 11" xfId="965" hidden="1"/>
    <cellStyle name="Erklärender Text 2 11" xfId="935" hidden="1"/>
    <cellStyle name="Erklärender Text 2 11" xfId="1023" hidden="1"/>
    <cellStyle name="Erklärender Text 2 11" xfId="1058" hidden="1"/>
    <cellStyle name="Erklärender Text 2 11" xfId="847" hidden="1"/>
    <cellStyle name="Erklärender Text 2 11" xfId="1112" hidden="1"/>
    <cellStyle name="Erklärender Text 2 11" xfId="1082" hidden="1"/>
    <cellStyle name="Erklärender Text 2 11" xfId="1170" hidden="1"/>
    <cellStyle name="Erklärender Text 2 11" xfId="1205" hidden="1"/>
    <cellStyle name="Erklärender Text 2 11" xfId="804" hidden="1"/>
    <cellStyle name="Erklärender Text 2 11" xfId="1253" hidden="1"/>
    <cellStyle name="Erklärender Text 2 11" xfId="1223" hidden="1"/>
    <cellStyle name="Erklärender Text 2 11" xfId="1311" hidden="1"/>
    <cellStyle name="Erklärender Text 2 11" xfId="1346" hidden="1"/>
    <cellStyle name="Erklärender Text 2 11" xfId="1405" hidden="1"/>
    <cellStyle name="Erklärender Text 2 11" xfId="1470" hidden="1"/>
    <cellStyle name="Erklärender Text 2 11" xfId="1440" hidden="1"/>
    <cellStyle name="Erklärender Text 2 11" xfId="1528" hidden="1"/>
    <cellStyle name="Erklärender Text 2 11" xfId="1563" hidden="1"/>
    <cellStyle name="Erklärender Text 2 11" xfId="1642" hidden="1"/>
    <cellStyle name="Erklärender Text 2 11" xfId="1762" hidden="1"/>
    <cellStyle name="Erklärender Text 2 11" xfId="1732" hidden="1"/>
    <cellStyle name="Erklärender Text 2 11" xfId="1820" hidden="1"/>
    <cellStyle name="Erklärender Text 2 11" xfId="1855" hidden="1"/>
    <cellStyle name="Erklärender Text 2 11" xfId="1673" hidden="1"/>
    <cellStyle name="Erklärender Text 2 11" xfId="1904" hidden="1"/>
    <cellStyle name="Erklärender Text 2 11" xfId="1874" hidden="1"/>
    <cellStyle name="Erklärender Text 2 11" xfId="1962" hidden="1"/>
    <cellStyle name="Erklärender Text 2 11" xfId="1997" hidden="1"/>
    <cellStyle name="Erklärender Text 2 11" xfId="2133" hidden="1"/>
    <cellStyle name="Erklärender Text 2 11" xfId="2435" hidden="1"/>
    <cellStyle name="Erklärender Text 2 11" xfId="2405" hidden="1"/>
    <cellStyle name="Erklärender Text 2 11" xfId="2493" hidden="1"/>
    <cellStyle name="Erklärender Text 2 11" xfId="2528" hidden="1"/>
    <cellStyle name="Erklärender Text 2 11" xfId="2681" hidden="1"/>
    <cellStyle name="Erklärender Text 2 11" xfId="2835" hidden="1"/>
    <cellStyle name="Erklärender Text 2 11" xfId="2805" hidden="1"/>
    <cellStyle name="Erklärender Text 2 11" xfId="2893" hidden="1"/>
    <cellStyle name="Erklärender Text 2 11" xfId="2928" hidden="1"/>
    <cellStyle name="Erklärender Text 2 11" xfId="2717" hidden="1"/>
    <cellStyle name="Erklärender Text 2 11" xfId="2982" hidden="1"/>
    <cellStyle name="Erklärender Text 2 11" xfId="2952" hidden="1"/>
    <cellStyle name="Erklärender Text 2 11" xfId="3040" hidden="1"/>
    <cellStyle name="Erklärender Text 2 11" xfId="3075" hidden="1"/>
    <cellStyle name="Erklärender Text 2 11" xfId="2674" hidden="1"/>
    <cellStyle name="Erklärender Text 2 11" xfId="3123" hidden="1"/>
    <cellStyle name="Erklärender Text 2 11" xfId="3093" hidden="1"/>
    <cellStyle name="Erklärender Text 2 11" xfId="3181" hidden="1"/>
    <cellStyle name="Erklärender Text 2 11" xfId="3216" hidden="1"/>
    <cellStyle name="Erklärender Text 2 11" xfId="3275" hidden="1"/>
    <cellStyle name="Erklärender Text 2 11" xfId="3340" hidden="1"/>
    <cellStyle name="Erklärender Text 2 11" xfId="3310" hidden="1"/>
    <cellStyle name="Erklärender Text 2 11" xfId="3398" hidden="1"/>
    <cellStyle name="Erklärender Text 2 11" xfId="3433" hidden="1"/>
    <cellStyle name="Erklärender Text 2 11" xfId="3512" hidden="1"/>
    <cellStyle name="Erklärender Text 2 11" xfId="3632" hidden="1"/>
    <cellStyle name="Erklärender Text 2 11" xfId="3602" hidden="1"/>
    <cellStyle name="Erklärender Text 2 11" xfId="3690" hidden="1"/>
    <cellStyle name="Erklärender Text 2 11" xfId="3725" hidden="1"/>
    <cellStyle name="Erklärender Text 2 11" xfId="3543" hidden="1"/>
    <cellStyle name="Erklärender Text 2 11" xfId="3774" hidden="1"/>
    <cellStyle name="Erklärender Text 2 11" xfId="3744" hidden="1"/>
    <cellStyle name="Erklärender Text 2 11" xfId="3832" hidden="1"/>
    <cellStyle name="Erklärender Text 2 11" xfId="3867" hidden="1"/>
    <cellStyle name="Erklärender Text 2 11" xfId="2194" hidden="1"/>
    <cellStyle name="Erklärender Text 2 11" xfId="3941" hidden="1"/>
    <cellStyle name="Erklärender Text 2 11" xfId="3911" hidden="1"/>
    <cellStyle name="Erklärender Text 2 11" xfId="3999" hidden="1"/>
    <cellStyle name="Erklärender Text 2 11" xfId="4034" hidden="1"/>
    <cellStyle name="Erklärender Text 2 11" xfId="4187" hidden="1"/>
    <cellStyle name="Erklärender Text 2 11" xfId="4341" hidden="1"/>
    <cellStyle name="Erklärender Text 2 11" xfId="4311" hidden="1"/>
    <cellStyle name="Erklärender Text 2 11" xfId="4399" hidden="1"/>
    <cellStyle name="Erklärender Text 2 11" xfId="4434" hidden="1"/>
    <cellStyle name="Erklärender Text 2 11" xfId="4223" hidden="1"/>
    <cellStyle name="Erklärender Text 2 11" xfId="4488" hidden="1"/>
    <cellStyle name="Erklärender Text 2 11" xfId="4458" hidden="1"/>
    <cellStyle name="Erklärender Text 2 11" xfId="4546" hidden="1"/>
    <cellStyle name="Erklärender Text 2 11" xfId="4581" hidden="1"/>
    <cellStyle name="Erklärender Text 2 11" xfId="4180" hidden="1"/>
    <cellStyle name="Erklärender Text 2 11" xfId="4629" hidden="1"/>
    <cellStyle name="Erklärender Text 2 11" xfId="4599" hidden="1"/>
    <cellStyle name="Erklärender Text 2 11" xfId="4687" hidden="1"/>
    <cellStyle name="Erklärender Text 2 11" xfId="4722" hidden="1"/>
    <cellStyle name="Erklärender Text 2 11" xfId="4781" hidden="1"/>
    <cellStyle name="Erklärender Text 2 11" xfId="4846" hidden="1"/>
    <cellStyle name="Erklärender Text 2 11" xfId="4816" hidden="1"/>
    <cellStyle name="Erklärender Text 2 11" xfId="4904" hidden="1"/>
    <cellStyle name="Erklärender Text 2 11" xfId="4939" hidden="1"/>
    <cellStyle name="Erklärender Text 2 11" xfId="5018" hidden="1"/>
    <cellStyle name="Erklärender Text 2 11" xfId="5138" hidden="1"/>
    <cellStyle name="Erklärender Text 2 11" xfId="5108" hidden="1"/>
    <cellStyle name="Erklärender Text 2 11" xfId="5196" hidden="1"/>
    <cellStyle name="Erklärender Text 2 11" xfId="5231" hidden="1"/>
    <cellStyle name="Erklärender Text 2 11" xfId="5049" hidden="1"/>
    <cellStyle name="Erklärender Text 2 11" xfId="5280" hidden="1"/>
    <cellStyle name="Erklärender Text 2 11" xfId="5250" hidden="1"/>
    <cellStyle name="Erklärender Text 2 11" xfId="5338" hidden="1"/>
    <cellStyle name="Erklärender Text 2 11" xfId="5373" hidden="1"/>
    <cellStyle name="Erklärender Text 2 11" xfId="420" hidden="1"/>
    <cellStyle name="Erklärender Text 2 11" xfId="5446" hidden="1"/>
    <cellStyle name="Erklärender Text 2 11" xfId="5416" hidden="1"/>
    <cellStyle name="Erklärender Text 2 11" xfId="5504" hidden="1"/>
    <cellStyle name="Erklärender Text 2 11" xfId="5539" hidden="1"/>
    <cellStyle name="Erklärender Text 2 11" xfId="5691" hidden="1"/>
    <cellStyle name="Erklärender Text 2 11" xfId="5845" hidden="1"/>
    <cellStyle name="Erklärender Text 2 11" xfId="5815" hidden="1"/>
    <cellStyle name="Erklärender Text 2 11" xfId="5903" hidden="1"/>
    <cellStyle name="Erklärender Text 2 11" xfId="5938" hidden="1"/>
    <cellStyle name="Erklärender Text 2 11" xfId="5727" hidden="1"/>
    <cellStyle name="Erklärender Text 2 11" xfId="5992" hidden="1"/>
    <cellStyle name="Erklärender Text 2 11" xfId="5962" hidden="1"/>
    <cellStyle name="Erklärender Text 2 11" xfId="6050" hidden="1"/>
    <cellStyle name="Erklärender Text 2 11" xfId="6085" hidden="1"/>
    <cellStyle name="Erklärender Text 2 11" xfId="5684" hidden="1"/>
    <cellStyle name="Erklärender Text 2 11" xfId="6133" hidden="1"/>
    <cellStyle name="Erklärender Text 2 11" xfId="6103" hidden="1"/>
    <cellStyle name="Erklärender Text 2 11" xfId="6191" hidden="1"/>
    <cellStyle name="Erklärender Text 2 11" xfId="6226" hidden="1"/>
    <cellStyle name="Erklärender Text 2 11" xfId="6285" hidden="1"/>
    <cellStyle name="Erklärender Text 2 11" xfId="6350" hidden="1"/>
    <cellStyle name="Erklärender Text 2 11" xfId="6320" hidden="1"/>
    <cellStyle name="Erklärender Text 2 11" xfId="6408" hidden="1"/>
    <cellStyle name="Erklärender Text 2 11" xfId="6443" hidden="1"/>
    <cellStyle name="Erklärender Text 2 11" xfId="6522" hidden="1"/>
    <cellStyle name="Erklärender Text 2 11" xfId="6642" hidden="1"/>
    <cellStyle name="Erklärender Text 2 11" xfId="6612" hidden="1"/>
    <cellStyle name="Erklärender Text 2 11" xfId="6700" hidden="1"/>
    <cellStyle name="Erklärender Text 2 11" xfId="6735" hidden="1"/>
    <cellStyle name="Erklärender Text 2 11" xfId="6553" hidden="1"/>
    <cellStyle name="Erklärender Text 2 11" xfId="6784" hidden="1"/>
    <cellStyle name="Erklärender Text 2 11" xfId="6754" hidden="1"/>
    <cellStyle name="Erklärender Text 2 11" xfId="6842" hidden="1"/>
    <cellStyle name="Erklärender Text 2 11" xfId="6877" hidden="1"/>
    <cellStyle name="Erklärender Text 2 11" xfId="434" hidden="1"/>
    <cellStyle name="Erklärender Text 2 11" xfId="6948" hidden="1"/>
    <cellStyle name="Erklärender Text 2 11" xfId="6918" hidden="1"/>
    <cellStyle name="Erklärender Text 2 11" xfId="7006" hidden="1"/>
    <cellStyle name="Erklärender Text 2 11" xfId="7041" hidden="1"/>
    <cellStyle name="Erklärender Text 2 11" xfId="7189" hidden="1"/>
    <cellStyle name="Erklärender Text 2 11" xfId="7343" hidden="1"/>
    <cellStyle name="Erklärender Text 2 11" xfId="7313" hidden="1"/>
    <cellStyle name="Erklärender Text 2 11" xfId="7401" hidden="1"/>
    <cellStyle name="Erklärender Text 2 11" xfId="7436" hidden="1"/>
    <cellStyle name="Erklärender Text 2 11" xfId="7225" hidden="1"/>
    <cellStyle name="Erklärender Text 2 11" xfId="7490" hidden="1"/>
    <cellStyle name="Erklärender Text 2 11" xfId="7460" hidden="1"/>
    <cellStyle name="Erklärender Text 2 11" xfId="7548" hidden="1"/>
    <cellStyle name="Erklärender Text 2 11" xfId="7583" hidden="1"/>
    <cellStyle name="Erklärender Text 2 11" xfId="7182" hidden="1"/>
    <cellStyle name="Erklärender Text 2 11" xfId="7631" hidden="1"/>
    <cellStyle name="Erklärender Text 2 11" xfId="7601" hidden="1"/>
    <cellStyle name="Erklärender Text 2 11" xfId="7689" hidden="1"/>
    <cellStyle name="Erklärender Text 2 11" xfId="7724" hidden="1"/>
    <cellStyle name="Erklärender Text 2 11" xfId="7783" hidden="1"/>
    <cellStyle name="Erklärender Text 2 11" xfId="7848" hidden="1"/>
    <cellStyle name="Erklärender Text 2 11" xfId="7818" hidden="1"/>
    <cellStyle name="Erklärender Text 2 11" xfId="7906" hidden="1"/>
    <cellStyle name="Erklärender Text 2 11" xfId="7941" hidden="1"/>
    <cellStyle name="Erklärender Text 2 11" xfId="8020" hidden="1"/>
    <cellStyle name="Erklärender Text 2 11" xfId="8140" hidden="1"/>
    <cellStyle name="Erklärender Text 2 11" xfId="8110" hidden="1"/>
    <cellStyle name="Erklärender Text 2 11" xfId="8198" hidden="1"/>
    <cellStyle name="Erklärender Text 2 11" xfId="8233" hidden="1"/>
    <cellStyle name="Erklärender Text 2 11" xfId="8051" hidden="1"/>
    <cellStyle name="Erklärender Text 2 11" xfId="8282" hidden="1"/>
    <cellStyle name="Erklärender Text 2 11" xfId="8252" hidden="1"/>
    <cellStyle name="Erklärender Text 2 11" xfId="8340" hidden="1"/>
    <cellStyle name="Erklärender Text 2 11" xfId="8375" hidden="1"/>
    <cellStyle name="Erklärender Text 2 11" xfId="2267" hidden="1"/>
    <cellStyle name="Erklärender Text 2 11" xfId="8443" hidden="1"/>
    <cellStyle name="Erklärender Text 2 11" xfId="8413" hidden="1"/>
    <cellStyle name="Erklärender Text 2 11" xfId="8501" hidden="1"/>
    <cellStyle name="Erklärender Text 2 11" xfId="8536" hidden="1"/>
    <cellStyle name="Erklärender Text 2 11" xfId="8682" hidden="1"/>
    <cellStyle name="Erklärender Text 2 11" xfId="8836" hidden="1"/>
    <cellStyle name="Erklärender Text 2 11" xfId="8806" hidden="1"/>
    <cellStyle name="Erklärender Text 2 11" xfId="8894" hidden="1"/>
    <cellStyle name="Erklärender Text 2 11" xfId="8929" hidden="1"/>
    <cellStyle name="Erklärender Text 2 11" xfId="8718" hidden="1"/>
    <cellStyle name="Erklärender Text 2 11" xfId="8983" hidden="1"/>
    <cellStyle name="Erklärender Text 2 11" xfId="8953" hidden="1"/>
    <cellStyle name="Erklärender Text 2 11" xfId="9041" hidden="1"/>
    <cellStyle name="Erklärender Text 2 11" xfId="9076" hidden="1"/>
    <cellStyle name="Erklärender Text 2 11" xfId="8675" hidden="1"/>
    <cellStyle name="Erklärender Text 2 11" xfId="9124" hidden="1"/>
    <cellStyle name="Erklärender Text 2 11" xfId="9094" hidden="1"/>
    <cellStyle name="Erklärender Text 2 11" xfId="9182" hidden="1"/>
    <cellStyle name="Erklärender Text 2 11" xfId="9217" hidden="1"/>
    <cellStyle name="Erklärender Text 2 11" xfId="9276" hidden="1"/>
    <cellStyle name="Erklärender Text 2 11" xfId="9341" hidden="1"/>
    <cellStyle name="Erklärender Text 2 11" xfId="9311" hidden="1"/>
    <cellStyle name="Erklärender Text 2 11" xfId="9399" hidden="1"/>
    <cellStyle name="Erklärender Text 2 11" xfId="9434" hidden="1"/>
    <cellStyle name="Erklärender Text 2 11" xfId="9513" hidden="1"/>
    <cellStyle name="Erklärender Text 2 11" xfId="9633" hidden="1"/>
    <cellStyle name="Erklärender Text 2 11" xfId="9603" hidden="1"/>
    <cellStyle name="Erklärender Text 2 11" xfId="9691" hidden="1"/>
    <cellStyle name="Erklärender Text 2 11" xfId="9726" hidden="1"/>
    <cellStyle name="Erklärender Text 2 11" xfId="9544" hidden="1"/>
    <cellStyle name="Erklärender Text 2 11" xfId="9775" hidden="1"/>
    <cellStyle name="Erklärender Text 2 11" xfId="9745" hidden="1"/>
    <cellStyle name="Erklärender Text 2 11" xfId="9833" hidden="1"/>
    <cellStyle name="Erklärender Text 2 11" xfId="9868" hidden="1"/>
    <cellStyle name="Erklärender Text 2 11" xfId="2330" hidden="1"/>
    <cellStyle name="Erklärender Text 2 11" xfId="9934" hidden="1"/>
    <cellStyle name="Erklärender Text 2 11" xfId="9904" hidden="1"/>
    <cellStyle name="Erklärender Text 2 11" xfId="9992" hidden="1"/>
    <cellStyle name="Erklärender Text 2 11" xfId="10027" hidden="1"/>
    <cellStyle name="Erklärender Text 2 11" xfId="10168" hidden="1"/>
    <cellStyle name="Erklärender Text 2 11" xfId="10322" hidden="1"/>
    <cellStyle name="Erklärender Text 2 11" xfId="10292" hidden="1"/>
    <cellStyle name="Erklärender Text 2 11" xfId="10380" hidden="1"/>
    <cellStyle name="Erklärender Text 2 11" xfId="10415" hidden="1"/>
    <cellStyle name="Erklärender Text 2 11" xfId="10204" hidden="1"/>
    <cellStyle name="Erklärender Text 2 11" xfId="10469" hidden="1"/>
    <cellStyle name="Erklärender Text 2 11" xfId="10439" hidden="1"/>
    <cellStyle name="Erklärender Text 2 11" xfId="10527" hidden="1"/>
    <cellStyle name="Erklärender Text 2 11" xfId="10562" hidden="1"/>
    <cellStyle name="Erklärender Text 2 11" xfId="10161" hidden="1"/>
    <cellStyle name="Erklärender Text 2 11" xfId="10610" hidden="1"/>
    <cellStyle name="Erklärender Text 2 11" xfId="10580" hidden="1"/>
    <cellStyle name="Erklärender Text 2 11" xfId="10668" hidden="1"/>
    <cellStyle name="Erklärender Text 2 11" xfId="10703" hidden="1"/>
    <cellStyle name="Erklärender Text 2 11" xfId="10762" hidden="1"/>
    <cellStyle name="Erklärender Text 2 11" xfId="10827" hidden="1"/>
    <cellStyle name="Erklärender Text 2 11" xfId="10797" hidden="1"/>
    <cellStyle name="Erklärender Text 2 11" xfId="10885" hidden="1"/>
    <cellStyle name="Erklärender Text 2 11" xfId="10920" hidden="1"/>
    <cellStyle name="Erklärender Text 2 11" xfId="10999" hidden="1"/>
    <cellStyle name="Erklärender Text 2 11" xfId="11119" hidden="1"/>
    <cellStyle name="Erklärender Text 2 11" xfId="11089" hidden="1"/>
    <cellStyle name="Erklärender Text 2 11" xfId="11177" hidden="1"/>
    <cellStyle name="Erklärender Text 2 11" xfId="11212" hidden="1"/>
    <cellStyle name="Erklärender Text 2 11" xfId="11030" hidden="1"/>
    <cellStyle name="Erklärender Text 2 11" xfId="11261" hidden="1"/>
    <cellStyle name="Erklärender Text 2 11" xfId="11231" hidden="1"/>
    <cellStyle name="Erklärender Text 2 11" xfId="11319" hidden="1"/>
    <cellStyle name="Erklärender Text 2 11" xfId="11354" hidden="1"/>
    <cellStyle name="Erklärender Text 2 11" xfId="2552" hidden="1"/>
    <cellStyle name="Erklärender Text 2 11" xfId="11417" hidden="1"/>
    <cellStyle name="Erklärender Text 2 11" xfId="11387" hidden="1"/>
    <cellStyle name="Erklärender Text 2 11" xfId="11475" hidden="1"/>
    <cellStyle name="Erklärender Text 2 11" xfId="11510" hidden="1"/>
    <cellStyle name="Erklärender Text 2 11" xfId="11648" hidden="1"/>
    <cellStyle name="Erklärender Text 2 11" xfId="11802" hidden="1"/>
    <cellStyle name="Erklärender Text 2 11" xfId="11772" hidden="1"/>
    <cellStyle name="Erklärender Text 2 11" xfId="11860" hidden="1"/>
    <cellStyle name="Erklärender Text 2 11" xfId="11895" hidden="1"/>
    <cellStyle name="Erklärender Text 2 11" xfId="11684" hidden="1"/>
    <cellStyle name="Erklärender Text 2 11" xfId="11949" hidden="1"/>
    <cellStyle name="Erklärender Text 2 11" xfId="11919" hidden="1"/>
    <cellStyle name="Erklärender Text 2 11" xfId="12007" hidden="1"/>
    <cellStyle name="Erklärender Text 2 11" xfId="12042" hidden="1"/>
    <cellStyle name="Erklärender Text 2 11" xfId="11641" hidden="1"/>
    <cellStyle name="Erklärender Text 2 11" xfId="12090" hidden="1"/>
    <cellStyle name="Erklärender Text 2 11" xfId="12060" hidden="1"/>
    <cellStyle name="Erklärender Text 2 11" xfId="12148" hidden="1"/>
    <cellStyle name="Erklärender Text 2 11" xfId="12183" hidden="1"/>
    <cellStyle name="Erklärender Text 2 11" xfId="12242" hidden="1"/>
    <cellStyle name="Erklärender Text 2 11" xfId="12307" hidden="1"/>
    <cellStyle name="Erklärender Text 2 11" xfId="12277" hidden="1"/>
    <cellStyle name="Erklärender Text 2 11" xfId="12365" hidden="1"/>
    <cellStyle name="Erklärender Text 2 11" xfId="12400" hidden="1"/>
    <cellStyle name="Erklärender Text 2 11" xfId="12479" hidden="1"/>
    <cellStyle name="Erklärender Text 2 11" xfId="12599" hidden="1"/>
    <cellStyle name="Erklärender Text 2 11" xfId="12569" hidden="1"/>
    <cellStyle name="Erklärender Text 2 11" xfId="12657" hidden="1"/>
    <cellStyle name="Erklärender Text 2 11" xfId="12692" hidden="1"/>
    <cellStyle name="Erklärender Text 2 11" xfId="12510" hidden="1"/>
    <cellStyle name="Erklärender Text 2 11" xfId="12741" hidden="1"/>
    <cellStyle name="Erklärender Text 2 11" xfId="12711" hidden="1"/>
    <cellStyle name="Erklärender Text 2 11" xfId="12799" hidden="1"/>
    <cellStyle name="Erklärender Text 2 11" xfId="12834" hidden="1"/>
    <cellStyle name="Erklärender Text 2 11" xfId="4058" hidden="1"/>
    <cellStyle name="Erklärender Text 2 11" xfId="12896" hidden="1"/>
    <cellStyle name="Erklärender Text 2 11" xfId="12866" hidden="1"/>
    <cellStyle name="Erklärender Text 2 11" xfId="12954" hidden="1"/>
    <cellStyle name="Erklärender Text 2 11" xfId="12989" hidden="1"/>
    <cellStyle name="Erklärender Text 2 11" xfId="13119" hidden="1"/>
    <cellStyle name="Erklärender Text 2 11" xfId="13273" hidden="1"/>
    <cellStyle name="Erklärender Text 2 11" xfId="13243" hidden="1"/>
    <cellStyle name="Erklärender Text 2 11" xfId="13331" hidden="1"/>
    <cellStyle name="Erklärender Text 2 11" xfId="13366" hidden="1"/>
    <cellStyle name="Erklärender Text 2 11" xfId="13155" hidden="1"/>
    <cellStyle name="Erklärender Text 2 11" xfId="13420" hidden="1"/>
    <cellStyle name="Erklärender Text 2 11" xfId="13390" hidden="1"/>
    <cellStyle name="Erklärender Text 2 11" xfId="13478" hidden="1"/>
    <cellStyle name="Erklärender Text 2 11" xfId="13513" hidden="1"/>
    <cellStyle name="Erklärender Text 2 11" xfId="13112" hidden="1"/>
    <cellStyle name="Erklärender Text 2 11" xfId="13561" hidden="1"/>
    <cellStyle name="Erklärender Text 2 11" xfId="13531" hidden="1"/>
    <cellStyle name="Erklärender Text 2 11" xfId="13619" hidden="1"/>
    <cellStyle name="Erklärender Text 2 11" xfId="13654" hidden="1"/>
    <cellStyle name="Erklärender Text 2 11" xfId="13713" hidden="1"/>
    <cellStyle name="Erklärender Text 2 11" xfId="13778" hidden="1"/>
    <cellStyle name="Erklärender Text 2 11" xfId="13748" hidden="1"/>
    <cellStyle name="Erklärender Text 2 11" xfId="13836" hidden="1"/>
    <cellStyle name="Erklärender Text 2 11" xfId="13871" hidden="1"/>
    <cellStyle name="Erklärender Text 2 11" xfId="13950" hidden="1"/>
    <cellStyle name="Erklärender Text 2 11" xfId="14070" hidden="1"/>
    <cellStyle name="Erklärender Text 2 11" xfId="14040" hidden="1"/>
    <cellStyle name="Erklärender Text 2 11" xfId="14128" hidden="1"/>
    <cellStyle name="Erklärender Text 2 11" xfId="14163" hidden="1"/>
    <cellStyle name="Erklärender Text 2 11" xfId="13981" hidden="1"/>
    <cellStyle name="Erklärender Text 2 11" xfId="14212" hidden="1"/>
    <cellStyle name="Erklärender Text 2 11" xfId="14182" hidden="1"/>
    <cellStyle name="Erklärender Text 2 11" xfId="14270" hidden="1"/>
    <cellStyle name="Erklärender Text 2 11" xfId="14305" hidden="1"/>
    <cellStyle name="Erklärender Text 2 11" xfId="5562" hidden="1"/>
    <cellStyle name="Erklärender Text 2 11" xfId="14363" hidden="1"/>
    <cellStyle name="Erklärender Text 2 11" xfId="14333" hidden="1"/>
    <cellStyle name="Erklärender Text 2 11" xfId="14421" hidden="1"/>
    <cellStyle name="Erklärender Text 2 11" xfId="14456" hidden="1"/>
    <cellStyle name="Erklärender Text 2 11" xfId="14581" hidden="1"/>
    <cellStyle name="Erklärender Text 2 11" xfId="14735" hidden="1"/>
    <cellStyle name="Erklärender Text 2 11" xfId="14705" hidden="1"/>
    <cellStyle name="Erklärender Text 2 11" xfId="14793" hidden="1"/>
    <cellStyle name="Erklärender Text 2 11" xfId="14828" hidden="1"/>
    <cellStyle name="Erklärender Text 2 11" xfId="14617" hidden="1"/>
    <cellStyle name="Erklärender Text 2 11" xfId="14882" hidden="1"/>
    <cellStyle name="Erklärender Text 2 11" xfId="14852" hidden="1"/>
    <cellStyle name="Erklärender Text 2 11" xfId="14940" hidden="1"/>
    <cellStyle name="Erklärender Text 2 11" xfId="14975" hidden="1"/>
    <cellStyle name="Erklärender Text 2 11" xfId="14574" hidden="1"/>
    <cellStyle name="Erklärender Text 2 11" xfId="15023" hidden="1"/>
    <cellStyle name="Erklärender Text 2 11" xfId="14993" hidden="1"/>
    <cellStyle name="Erklärender Text 2 11" xfId="15081" hidden="1"/>
    <cellStyle name="Erklärender Text 2 11" xfId="15116" hidden="1"/>
    <cellStyle name="Erklärender Text 2 11" xfId="15175" hidden="1"/>
    <cellStyle name="Erklärender Text 2 11" xfId="15240" hidden="1"/>
    <cellStyle name="Erklärender Text 2 11" xfId="15210" hidden="1"/>
    <cellStyle name="Erklärender Text 2 11" xfId="15298" hidden="1"/>
    <cellStyle name="Erklärender Text 2 11" xfId="15333" hidden="1"/>
    <cellStyle name="Erklärender Text 2 11" xfId="15412" hidden="1"/>
    <cellStyle name="Erklärender Text 2 11" xfId="15532" hidden="1"/>
    <cellStyle name="Erklärender Text 2 11" xfId="15502" hidden="1"/>
    <cellStyle name="Erklärender Text 2 11" xfId="15590" hidden="1"/>
    <cellStyle name="Erklärender Text 2 11" xfId="15625" hidden="1"/>
    <cellStyle name="Erklärender Text 2 11" xfId="15443" hidden="1"/>
    <cellStyle name="Erklärender Text 2 11" xfId="15674" hidden="1"/>
    <cellStyle name="Erklärender Text 2 11" xfId="15644" hidden="1"/>
    <cellStyle name="Erklärender Text 2 11" xfId="15732" hidden="1"/>
    <cellStyle name="Erklärender Text 2 11" xfId="15767" hidden="1"/>
    <cellStyle name="Erklärender Text 2 11" xfId="7064" hidden="1"/>
    <cellStyle name="Erklärender Text 2 11" xfId="15825" hidden="1"/>
    <cellStyle name="Erklärender Text 2 11" xfId="15795" hidden="1"/>
    <cellStyle name="Erklärender Text 2 11" xfId="15883" hidden="1"/>
    <cellStyle name="Erklärender Text 2 11" xfId="15918" hidden="1"/>
    <cellStyle name="Erklärender Text 2 11" xfId="16037" hidden="1"/>
    <cellStyle name="Erklärender Text 2 11" xfId="16191" hidden="1"/>
    <cellStyle name="Erklärender Text 2 11" xfId="16161" hidden="1"/>
    <cellStyle name="Erklärender Text 2 11" xfId="16249" hidden="1"/>
    <cellStyle name="Erklärender Text 2 11" xfId="16284" hidden="1"/>
    <cellStyle name="Erklärender Text 2 11" xfId="16073" hidden="1"/>
    <cellStyle name="Erklärender Text 2 11" xfId="16338" hidden="1"/>
    <cellStyle name="Erklärender Text 2 11" xfId="16308" hidden="1"/>
    <cellStyle name="Erklärender Text 2 11" xfId="16396" hidden="1"/>
    <cellStyle name="Erklärender Text 2 11" xfId="16431" hidden="1"/>
    <cellStyle name="Erklärender Text 2 11" xfId="16030" hidden="1"/>
    <cellStyle name="Erklärender Text 2 11" xfId="16479" hidden="1"/>
    <cellStyle name="Erklärender Text 2 11" xfId="16449" hidden="1"/>
    <cellStyle name="Erklärender Text 2 11" xfId="16537" hidden="1"/>
    <cellStyle name="Erklärender Text 2 11" xfId="16572" hidden="1"/>
    <cellStyle name="Erklärender Text 2 11" xfId="16631" hidden="1"/>
    <cellStyle name="Erklärender Text 2 11" xfId="16696" hidden="1"/>
    <cellStyle name="Erklärender Text 2 11" xfId="16666" hidden="1"/>
    <cellStyle name="Erklärender Text 2 11" xfId="16754" hidden="1"/>
    <cellStyle name="Erklärender Text 2 11" xfId="16789" hidden="1"/>
    <cellStyle name="Erklärender Text 2 11" xfId="16868" hidden="1"/>
    <cellStyle name="Erklärender Text 2 11" xfId="16988" hidden="1"/>
    <cellStyle name="Erklärender Text 2 11" xfId="16958" hidden="1"/>
    <cellStyle name="Erklärender Text 2 11" xfId="17046" hidden="1"/>
    <cellStyle name="Erklärender Text 2 11" xfId="17081" hidden="1"/>
    <cellStyle name="Erklärender Text 2 11" xfId="16899" hidden="1"/>
    <cellStyle name="Erklärender Text 2 11" xfId="17130" hidden="1"/>
    <cellStyle name="Erklärender Text 2 11" xfId="17100" hidden="1"/>
    <cellStyle name="Erklärender Text 2 11" xfId="17188" hidden="1"/>
    <cellStyle name="Erklärender Text 2 11" xfId="17223" hidden="1"/>
    <cellStyle name="Erklärender Text 2 11" xfId="8558" hidden="1"/>
    <cellStyle name="Erklärender Text 2 11" xfId="17270" hidden="1"/>
    <cellStyle name="Erklärender Text 2 11" xfId="17240" hidden="1"/>
    <cellStyle name="Erklärender Text 2 11" xfId="17328" hidden="1"/>
    <cellStyle name="Erklärender Text 2 11" xfId="17363" hidden="1"/>
    <cellStyle name="Erklärender Text 2 11" xfId="17479" hidden="1"/>
    <cellStyle name="Erklärender Text 2 11" xfId="17633" hidden="1"/>
    <cellStyle name="Erklärender Text 2 11" xfId="17603" hidden="1"/>
    <cellStyle name="Erklärender Text 2 11" xfId="17691" hidden="1"/>
    <cellStyle name="Erklärender Text 2 11" xfId="17726" hidden="1"/>
    <cellStyle name="Erklärender Text 2 11" xfId="17515" hidden="1"/>
    <cellStyle name="Erklärender Text 2 11" xfId="17780" hidden="1"/>
    <cellStyle name="Erklärender Text 2 11" xfId="17750" hidden="1"/>
    <cellStyle name="Erklärender Text 2 11" xfId="17838" hidden="1"/>
    <cellStyle name="Erklärender Text 2 11" xfId="17873" hidden="1"/>
    <cellStyle name="Erklärender Text 2 11" xfId="17472" hidden="1"/>
    <cellStyle name="Erklärender Text 2 11" xfId="17921" hidden="1"/>
    <cellStyle name="Erklärender Text 2 11" xfId="17891" hidden="1"/>
    <cellStyle name="Erklärender Text 2 11" xfId="17979" hidden="1"/>
    <cellStyle name="Erklärender Text 2 11" xfId="18014" hidden="1"/>
    <cellStyle name="Erklärender Text 2 11" xfId="18073" hidden="1"/>
    <cellStyle name="Erklärender Text 2 11" xfId="18138" hidden="1"/>
    <cellStyle name="Erklärender Text 2 11" xfId="18108" hidden="1"/>
    <cellStyle name="Erklärender Text 2 11" xfId="18196" hidden="1"/>
    <cellStyle name="Erklärender Text 2 11" xfId="18231" hidden="1"/>
    <cellStyle name="Erklärender Text 2 11" xfId="18310" hidden="1"/>
    <cellStyle name="Erklärender Text 2 11" xfId="18430" hidden="1"/>
    <cellStyle name="Erklärender Text 2 11" xfId="18400" hidden="1"/>
    <cellStyle name="Erklärender Text 2 11" xfId="18488" hidden="1"/>
    <cellStyle name="Erklärender Text 2 11" xfId="18523" hidden="1"/>
    <cellStyle name="Erklärender Text 2 11" xfId="18341" hidden="1"/>
    <cellStyle name="Erklärender Text 2 11" xfId="18572" hidden="1"/>
    <cellStyle name="Erklärender Text 2 11" xfId="18542" hidden="1"/>
    <cellStyle name="Erklärender Text 2 11" xfId="18630" hidden="1"/>
    <cellStyle name="Erklärender Text 2 11" xfId="18665" hidden="1"/>
    <cellStyle name="Erklärender Text 2 11" xfId="18954" hidden="1"/>
    <cellStyle name="Erklärender Text 2 11" xfId="19070" hidden="1"/>
    <cellStyle name="Erklärender Text 2 11" xfId="19040" hidden="1"/>
    <cellStyle name="Erklärender Text 2 11" xfId="19128" hidden="1"/>
    <cellStyle name="Erklärender Text 2 11" xfId="19163" hidden="1"/>
    <cellStyle name="Erklärender Text 2 11" xfId="19286" hidden="1"/>
    <cellStyle name="Erklärender Text 2 11" xfId="19440" hidden="1"/>
    <cellStyle name="Erklärender Text 2 11" xfId="19410" hidden="1"/>
    <cellStyle name="Erklärender Text 2 11" xfId="19498" hidden="1"/>
    <cellStyle name="Erklärender Text 2 11" xfId="19533" hidden="1"/>
    <cellStyle name="Erklärender Text 2 11" xfId="19322" hidden="1"/>
    <cellStyle name="Erklärender Text 2 11" xfId="19587" hidden="1"/>
    <cellStyle name="Erklärender Text 2 11" xfId="19557" hidden="1"/>
    <cellStyle name="Erklärender Text 2 11" xfId="19645" hidden="1"/>
    <cellStyle name="Erklärender Text 2 11" xfId="19680" hidden="1"/>
    <cellStyle name="Erklärender Text 2 11" xfId="19279" hidden="1"/>
    <cellStyle name="Erklärender Text 2 11" xfId="19728" hidden="1"/>
    <cellStyle name="Erklärender Text 2 11" xfId="19698" hidden="1"/>
    <cellStyle name="Erklärender Text 2 11" xfId="19786" hidden="1"/>
    <cellStyle name="Erklärender Text 2 11" xfId="19821" hidden="1"/>
    <cellStyle name="Erklärender Text 2 11" xfId="19880" hidden="1"/>
    <cellStyle name="Erklärender Text 2 11" xfId="19945" hidden="1"/>
    <cellStyle name="Erklärender Text 2 11" xfId="19915" hidden="1"/>
    <cellStyle name="Erklärender Text 2 11" xfId="20003" hidden="1"/>
    <cellStyle name="Erklärender Text 2 11" xfId="20038" hidden="1"/>
    <cellStyle name="Erklärender Text 2 11" xfId="20117" hidden="1"/>
    <cellStyle name="Erklärender Text 2 11" xfId="20237" hidden="1"/>
    <cellStyle name="Erklärender Text 2 11" xfId="20207" hidden="1"/>
    <cellStyle name="Erklärender Text 2 11" xfId="20295" hidden="1"/>
    <cellStyle name="Erklärender Text 2 11" xfId="20330" hidden="1"/>
    <cellStyle name="Erklärender Text 2 11" xfId="20148" hidden="1"/>
    <cellStyle name="Erklärender Text 2 11" xfId="20379" hidden="1"/>
    <cellStyle name="Erklärender Text 2 11" xfId="20349" hidden="1"/>
    <cellStyle name="Erklärender Text 2 11" xfId="20437" hidden="1"/>
    <cellStyle name="Erklärender Text 2 11" xfId="20472" hidden="1"/>
    <cellStyle name="Erklärender Text 2 11" xfId="20531" hidden="1"/>
    <cellStyle name="Erklärender Text 2 11" xfId="20596" hidden="1"/>
    <cellStyle name="Erklärender Text 2 11" xfId="20566" hidden="1"/>
    <cellStyle name="Erklärender Text 2 11" xfId="20654" hidden="1"/>
    <cellStyle name="Erklärender Text 2 11" xfId="20689" hidden="1"/>
    <cellStyle name="Erklärender Text 2 11" xfId="20786" hidden="1"/>
    <cellStyle name="Erklärender Text 2 11" xfId="20987" hidden="1"/>
    <cellStyle name="Erklärender Text 2 11" xfId="20957" hidden="1"/>
    <cellStyle name="Erklärender Text 2 11" xfId="21045" hidden="1"/>
    <cellStyle name="Erklärender Text 2 11" xfId="21080" hidden="1"/>
    <cellStyle name="Erklärender Text 2 11" xfId="21176" hidden="1"/>
    <cellStyle name="Erklärender Text 2 11" xfId="21296" hidden="1"/>
    <cellStyle name="Erklärender Text 2 11" xfId="21266" hidden="1"/>
    <cellStyle name="Erklärender Text 2 11" xfId="21354" hidden="1"/>
    <cellStyle name="Erklärender Text 2 11" xfId="21389" hidden="1"/>
    <cellStyle name="Erklärender Text 2 11" xfId="21207" hidden="1"/>
    <cellStyle name="Erklärender Text 2 11" xfId="21440" hidden="1"/>
    <cellStyle name="Erklärender Text 2 11" xfId="21410" hidden="1"/>
    <cellStyle name="Erklärender Text 2 11" xfId="21498" hidden="1"/>
    <cellStyle name="Erklärender Text 2 11" xfId="21533" hidden="1"/>
    <cellStyle name="Erklärender Text 2 11" xfId="20843" hidden="1"/>
    <cellStyle name="Erklärender Text 2 11" xfId="21597" hidden="1"/>
    <cellStyle name="Erklärender Text 2 11" xfId="21567" hidden="1"/>
    <cellStyle name="Erklärender Text 2 11" xfId="21655" hidden="1"/>
    <cellStyle name="Erklärender Text 2 11" xfId="21690" hidden="1"/>
    <cellStyle name="Erklärender Text 2 11" xfId="21812" hidden="1"/>
    <cellStyle name="Erklärender Text 2 11" xfId="21967" hidden="1"/>
    <cellStyle name="Erklärender Text 2 11" xfId="21937" hidden="1"/>
    <cellStyle name="Erklärender Text 2 11" xfId="22025" hidden="1"/>
    <cellStyle name="Erklärender Text 2 11" xfId="22060" hidden="1"/>
    <cellStyle name="Erklärender Text 2 11" xfId="21848" hidden="1"/>
    <cellStyle name="Erklärender Text 2 11" xfId="22116" hidden="1"/>
    <cellStyle name="Erklärender Text 2 11" xfId="22086" hidden="1"/>
    <cellStyle name="Erklärender Text 2 11" xfId="22174" hidden="1"/>
    <cellStyle name="Erklärender Text 2 11" xfId="22209" hidden="1"/>
    <cellStyle name="Erklärender Text 2 11" xfId="21805" hidden="1"/>
    <cellStyle name="Erklärender Text 2 11" xfId="22259" hidden="1"/>
    <cellStyle name="Erklärender Text 2 11" xfId="22229" hidden="1"/>
    <cellStyle name="Erklärender Text 2 11" xfId="22317" hidden="1"/>
    <cellStyle name="Erklärender Text 2 11" xfId="22352" hidden="1"/>
    <cellStyle name="Erklärender Text 2 11" xfId="22413" hidden="1"/>
    <cellStyle name="Erklärender Text 2 11" xfId="22478" hidden="1"/>
    <cellStyle name="Erklärender Text 2 11" xfId="22448" hidden="1"/>
    <cellStyle name="Erklärender Text 2 11" xfId="22536" hidden="1"/>
    <cellStyle name="Erklärender Text 2 11" xfId="22571" hidden="1"/>
    <cellStyle name="Erklärender Text 2 11" xfId="22650" hidden="1"/>
    <cellStyle name="Erklärender Text 2 11" xfId="22770" hidden="1"/>
    <cellStyle name="Erklärender Text 2 11" xfId="22740" hidden="1"/>
    <cellStyle name="Erklärender Text 2 11" xfId="22828" hidden="1"/>
    <cellStyle name="Erklärender Text 2 11" xfId="22863" hidden="1"/>
    <cellStyle name="Erklärender Text 2 11" xfId="22681" hidden="1"/>
    <cellStyle name="Erklärender Text 2 11" xfId="22912" hidden="1"/>
    <cellStyle name="Erklärender Text 2 11" xfId="22882" hidden="1"/>
    <cellStyle name="Erklärender Text 2 11" xfId="22970" hidden="1"/>
    <cellStyle name="Erklärender Text 2 11" xfId="23005" hidden="1"/>
    <cellStyle name="Erklärender Text 2 11" xfId="20797" hidden="1"/>
    <cellStyle name="Erklärender Text 2 11" xfId="23052" hidden="1"/>
    <cellStyle name="Erklärender Text 2 11" xfId="23022" hidden="1"/>
    <cellStyle name="Erklärender Text 2 11" xfId="23110" hidden="1"/>
    <cellStyle name="Erklärender Text 2 11" xfId="23145" hidden="1"/>
    <cellStyle name="Erklärender Text 2 11" xfId="23265" hidden="1"/>
    <cellStyle name="Erklärender Text 2 11" xfId="23419" hidden="1"/>
    <cellStyle name="Erklärender Text 2 11" xfId="23389" hidden="1"/>
    <cellStyle name="Erklärender Text 2 11" xfId="23477" hidden="1"/>
    <cellStyle name="Erklärender Text 2 11" xfId="23512" hidden="1"/>
    <cellStyle name="Erklärender Text 2 11" xfId="23301" hidden="1"/>
    <cellStyle name="Erklärender Text 2 11" xfId="23568" hidden="1"/>
    <cellStyle name="Erklärender Text 2 11" xfId="23538" hidden="1"/>
    <cellStyle name="Erklärender Text 2 11" xfId="23626" hidden="1"/>
    <cellStyle name="Erklärender Text 2 11" xfId="23661" hidden="1"/>
    <cellStyle name="Erklärender Text 2 11" xfId="23258" hidden="1"/>
    <cellStyle name="Erklärender Text 2 11" xfId="23711" hidden="1"/>
    <cellStyle name="Erklärender Text 2 11" xfId="23681" hidden="1"/>
    <cellStyle name="Erklärender Text 2 11" xfId="23769" hidden="1"/>
    <cellStyle name="Erklärender Text 2 11" xfId="23804" hidden="1"/>
    <cellStyle name="Erklärender Text 2 11" xfId="23864" hidden="1"/>
    <cellStyle name="Erklärender Text 2 11" xfId="23929" hidden="1"/>
    <cellStyle name="Erklärender Text 2 11" xfId="23899" hidden="1"/>
    <cellStyle name="Erklärender Text 2 11" xfId="23987" hidden="1"/>
    <cellStyle name="Erklärender Text 2 11" xfId="24022" hidden="1"/>
    <cellStyle name="Erklärender Text 2 11" xfId="24101" hidden="1"/>
    <cellStyle name="Erklärender Text 2 11" xfId="24221" hidden="1"/>
    <cellStyle name="Erklärender Text 2 11" xfId="24191" hidden="1"/>
    <cellStyle name="Erklärender Text 2 11" xfId="24279" hidden="1"/>
    <cellStyle name="Erklärender Text 2 11" xfId="24314" hidden="1"/>
    <cellStyle name="Erklärender Text 2 11" xfId="24132" hidden="1"/>
    <cellStyle name="Erklärender Text 2 11" xfId="24363" hidden="1"/>
    <cellStyle name="Erklärender Text 2 11" xfId="24333" hidden="1"/>
    <cellStyle name="Erklärender Text 2 11" xfId="24421" hidden="1"/>
    <cellStyle name="Erklärender Text 2 11" xfId="24456" hidden="1"/>
    <cellStyle name="Erklärender Text 2 11" xfId="20824" hidden="1"/>
    <cellStyle name="Erklärender Text 2 11" xfId="24503" hidden="1"/>
    <cellStyle name="Erklärender Text 2 11" xfId="24473" hidden="1"/>
    <cellStyle name="Erklärender Text 2 11" xfId="24561" hidden="1"/>
    <cellStyle name="Erklärender Text 2 11" xfId="24596" hidden="1"/>
    <cellStyle name="Erklärender Text 2 11" xfId="24712" hidden="1"/>
    <cellStyle name="Erklärender Text 2 11" xfId="24866" hidden="1"/>
    <cellStyle name="Erklärender Text 2 11" xfId="24836" hidden="1"/>
    <cellStyle name="Erklärender Text 2 11" xfId="24924" hidden="1"/>
    <cellStyle name="Erklärender Text 2 11" xfId="24959" hidden="1"/>
    <cellStyle name="Erklärender Text 2 11" xfId="24748" hidden="1"/>
    <cellStyle name="Erklärender Text 2 11" xfId="25013" hidden="1"/>
    <cellStyle name="Erklärender Text 2 11" xfId="24983" hidden="1"/>
    <cellStyle name="Erklärender Text 2 11" xfId="25071" hidden="1"/>
    <cellStyle name="Erklärender Text 2 11" xfId="25106" hidden="1"/>
    <cellStyle name="Erklärender Text 2 11" xfId="24705" hidden="1"/>
    <cellStyle name="Erklärender Text 2 11" xfId="25154" hidden="1"/>
    <cellStyle name="Erklärender Text 2 11" xfId="25124" hidden="1"/>
    <cellStyle name="Erklärender Text 2 11" xfId="25212" hidden="1"/>
    <cellStyle name="Erklärender Text 2 11" xfId="25247" hidden="1"/>
    <cellStyle name="Erklärender Text 2 11" xfId="25306" hidden="1"/>
    <cellStyle name="Erklärender Text 2 11" xfId="25371" hidden="1"/>
    <cellStyle name="Erklärender Text 2 11" xfId="25341" hidden="1"/>
    <cellStyle name="Erklärender Text 2 11" xfId="25429" hidden="1"/>
    <cellStyle name="Erklärender Text 2 11" xfId="25464" hidden="1"/>
    <cellStyle name="Erklärender Text 2 11" xfId="25543" hidden="1"/>
    <cellStyle name="Erklärender Text 2 11" xfId="25663" hidden="1"/>
    <cellStyle name="Erklärender Text 2 11" xfId="25633" hidden="1"/>
    <cellStyle name="Erklärender Text 2 11" xfId="25721" hidden="1"/>
    <cellStyle name="Erklärender Text 2 11" xfId="25756" hidden="1"/>
    <cellStyle name="Erklärender Text 2 11" xfId="25574" hidden="1"/>
    <cellStyle name="Erklärender Text 2 11" xfId="25805" hidden="1"/>
    <cellStyle name="Erklärender Text 2 11" xfId="25775" hidden="1"/>
    <cellStyle name="Erklärender Text 2 11" xfId="25863" hidden="1"/>
    <cellStyle name="Erklärender Text 2 11" xfId="25898" hidden="1"/>
    <cellStyle name="Erklärender Text 2 11" xfId="25959" hidden="1"/>
    <cellStyle name="Erklärender Text 2 11" xfId="26098" hidden="1"/>
    <cellStyle name="Erklärender Text 2 11" xfId="26068" hidden="1"/>
    <cellStyle name="Erklärender Text 2 11" xfId="26156" hidden="1"/>
    <cellStyle name="Erklärender Text 2 11" xfId="26191" hidden="1"/>
    <cellStyle name="Erklärender Text 2 11" xfId="26308" hidden="1"/>
    <cellStyle name="Erklärender Text 2 11" xfId="26462" hidden="1"/>
    <cellStyle name="Erklärender Text 2 11" xfId="26432" hidden="1"/>
    <cellStyle name="Erklärender Text 2 11" xfId="26520" hidden="1"/>
    <cellStyle name="Erklärender Text 2 11" xfId="26555" hidden="1"/>
    <cellStyle name="Erklärender Text 2 11" xfId="26344" hidden="1"/>
    <cellStyle name="Erklärender Text 2 11" xfId="26609" hidden="1"/>
    <cellStyle name="Erklärender Text 2 11" xfId="26579" hidden="1"/>
    <cellStyle name="Erklärender Text 2 11" xfId="26667" hidden="1"/>
    <cellStyle name="Erklärender Text 2 11" xfId="26702" hidden="1"/>
    <cellStyle name="Erklärender Text 2 11" xfId="26301" hidden="1"/>
    <cellStyle name="Erklärender Text 2 11" xfId="26750" hidden="1"/>
    <cellStyle name="Erklärender Text 2 11" xfId="26720" hidden="1"/>
    <cellStyle name="Erklärender Text 2 11" xfId="26808" hidden="1"/>
    <cellStyle name="Erklärender Text 2 11" xfId="26843" hidden="1"/>
    <cellStyle name="Erklärender Text 2 11" xfId="26902" hidden="1"/>
    <cellStyle name="Erklärender Text 2 11" xfId="26967" hidden="1"/>
    <cellStyle name="Erklärender Text 2 11" xfId="26937" hidden="1"/>
    <cellStyle name="Erklärender Text 2 11" xfId="27025" hidden="1"/>
    <cellStyle name="Erklärender Text 2 11" xfId="27060" hidden="1"/>
    <cellStyle name="Erklärender Text 2 11" xfId="27139" hidden="1"/>
    <cellStyle name="Erklärender Text 2 11" xfId="27259" hidden="1"/>
    <cellStyle name="Erklärender Text 2 11" xfId="27229" hidden="1"/>
    <cellStyle name="Erklärender Text 2 11" xfId="27317" hidden="1"/>
    <cellStyle name="Erklärender Text 2 11" xfId="27352" hidden="1"/>
    <cellStyle name="Erklärender Text 2 11" xfId="27170" hidden="1"/>
    <cellStyle name="Erklärender Text 2 11" xfId="27401" hidden="1"/>
    <cellStyle name="Erklärender Text 2 11" xfId="27371" hidden="1"/>
    <cellStyle name="Erklärender Text 2 11" xfId="27459" hidden="1"/>
    <cellStyle name="Erklärender Text 2 11" xfId="27494" hidden="1"/>
    <cellStyle name="Erklärender Text 2 11" xfId="25995" hidden="1"/>
    <cellStyle name="Erklärender Text 2 11" xfId="27541" hidden="1"/>
    <cellStyle name="Erklärender Text 2 11" xfId="27511" hidden="1"/>
    <cellStyle name="Erklärender Text 2 11" xfId="27599" hidden="1"/>
    <cellStyle name="Erklärender Text 2 11" xfId="27634" hidden="1"/>
    <cellStyle name="Erklärender Text 2 11" xfId="27750" hidden="1"/>
    <cellStyle name="Erklärender Text 2 11" xfId="27904" hidden="1"/>
    <cellStyle name="Erklärender Text 2 11" xfId="27874" hidden="1"/>
    <cellStyle name="Erklärender Text 2 11" xfId="27962" hidden="1"/>
    <cellStyle name="Erklärender Text 2 11" xfId="27997" hidden="1"/>
    <cellStyle name="Erklärender Text 2 11" xfId="27786" hidden="1"/>
    <cellStyle name="Erklärender Text 2 11" xfId="28051" hidden="1"/>
    <cellStyle name="Erklärender Text 2 11" xfId="28021" hidden="1"/>
    <cellStyle name="Erklärender Text 2 11" xfId="28109" hidden="1"/>
    <cellStyle name="Erklärender Text 2 11" xfId="28144" hidden="1"/>
    <cellStyle name="Erklärender Text 2 11" xfId="27743" hidden="1"/>
    <cellStyle name="Erklärender Text 2 11" xfId="28192" hidden="1"/>
    <cellStyle name="Erklärender Text 2 11" xfId="28162" hidden="1"/>
    <cellStyle name="Erklärender Text 2 11" xfId="28250" hidden="1"/>
    <cellStyle name="Erklärender Text 2 11" xfId="28285" hidden="1"/>
    <cellStyle name="Erklärender Text 2 11" xfId="28344" hidden="1"/>
    <cellStyle name="Erklärender Text 2 11" xfId="28409" hidden="1"/>
    <cellStyle name="Erklärender Text 2 11" xfId="28379" hidden="1"/>
    <cellStyle name="Erklärender Text 2 11" xfId="28467" hidden="1"/>
    <cellStyle name="Erklärender Text 2 11" xfId="28502" hidden="1"/>
    <cellStyle name="Erklärender Text 2 11" xfId="28581" hidden="1"/>
    <cellStyle name="Erklärender Text 2 11" xfId="28701" hidden="1"/>
    <cellStyle name="Erklärender Text 2 11" xfId="28671" hidden="1"/>
    <cellStyle name="Erklärender Text 2 11" xfId="28759" hidden="1"/>
    <cellStyle name="Erklärender Text 2 11" xfId="28794" hidden="1"/>
    <cellStyle name="Erklärender Text 2 11" xfId="28612" hidden="1"/>
    <cellStyle name="Erklärender Text 2 11" xfId="28843" hidden="1"/>
    <cellStyle name="Erklärender Text 2 11" xfId="28813" hidden="1"/>
    <cellStyle name="Erklärender Text 2 11" xfId="28901" hidden="1"/>
    <cellStyle name="Erklärender Text 2 11" xfId="28936" hidden="1"/>
    <cellStyle name="Erklärender Text 2 11" xfId="28996" hidden="1"/>
    <cellStyle name="Erklärender Text 2 11" xfId="29061" hidden="1"/>
    <cellStyle name="Erklärender Text 2 11" xfId="29031" hidden="1"/>
    <cellStyle name="Erklärender Text 2 11" xfId="29119" hidden="1"/>
    <cellStyle name="Erklärender Text 2 11" xfId="29154" hidden="1"/>
    <cellStyle name="Erklärender Text 2 11" xfId="29270" hidden="1"/>
    <cellStyle name="Erklärender Text 2 11" xfId="29424" hidden="1"/>
    <cellStyle name="Erklärender Text 2 11" xfId="29394" hidden="1"/>
    <cellStyle name="Erklärender Text 2 11" xfId="29482" hidden="1"/>
    <cellStyle name="Erklärender Text 2 11" xfId="29517" hidden="1"/>
    <cellStyle name="Erklärender Text 2 11" xfId="29306" hidden="1"/>
    <cellStyle name="Erklärender Text 2 11" xfId="29571" hidden="1"/>
    <cellStyle name="Erklärender Text 2 11" xfId="29541" hidden="1"/>
    <cellStyle name="Erklärender Text 2 11" xfId="29629" hidden="1"/>
    <cellStyle name="Erklärender Text 2 11" xfId="29664" hidden="1"/>
    <cellStyle name="Erklärender Text 2 11" xfId="29263" hidden="1"/>
    <cellStyle name="Erklärender Text 2 11" xfId="29712" hidden="1"/>
    <cellStyle name="Erklärender Text 2 11" xfId="29682" hidden="1"/>
    <cellStyle name="Erklärender Text 2 11" xfId="29770" hidden="1"/>
    <cellStyle name="Erklärender Text 2 11" xfId="29805" hidden="1"/>
    <cellStyle name="Erklärender Text 2 11" xfId="29864" hidden="1"/>
    <cellStyle name="Erklärender Text 2 11" xfId="29929" hidden="1"/>
    <cellStyle name="Erklärender Text 2 11" xfId="29899" hidden="1"/>
    <cellStyle name="Erklärender Text 2 11" xfId="29987" hidden="1"/>
    <cellStyle name="Erklärender Text 2 11" xfId="30022" hidden="1"/>
    <cellStyle name="Erklärender Text 2 11" xfId="30101" hidden="1"/>
    <cellStyle name="Erklärender Text 2 11" xfId="30221" hidden="1"/>
    <cellStyle name="Erklärender Text 2 11" xfId="30191" hidden="1"/>
    <cellStyle name="Erklärender Text 2 11" xfId="30279" hidden="1"/>
    <cellStyle name="Erklärender Text 2 11" xfId="30314" hidden="1"/>
    <cellStyle name="Erklärender Text 2 11" xfId="30132" hidden="1"/>
    <cellStyle name="Erklärender Text 2 11" xfId="30363" hidden="1"/>
    <cellStyle name="Erklärender Text 2 11" xfId="30333" hidden="1"/>
    <cellStyle name="Erklärender Text 2 11" xfId="30421" hidden="1"/>
    <cellStyle name="Erklärender Text 2 11" xfId="30456" hidden="1"/>
    <cellStyle name="Erklärender Text 2 11" xfId="30515" hidden="1"/>
    <cellStyle name="Erklärender Text 2 11" xfId="30580" hidden="1"/>
    <cellStyle name="Erklärender Text 2 11" xfId="30550" hidden="1"/>
    <cellStyle name="Erklärender Text 2 11" xfId="30638" hidden="1"/>
    <cellStyle name="Erklärender Text 2 11" xfId="30673" hidden="1"/>
    <cellStyle name="Erklärender Text 2 11" xfId="30770" hidden="1"/>
    <cellStyle name="Erklärender Text 2 11" xfId="30971" hidden="1"/>
    <cellStyle name="Erklärender Text 2 11" xfId="30941" hidden="1"/>
    <cellStyle name="Erklärender Text 2 11" xfId="31029" hidden="1"/>
    <cellStyle name="Erklärender Text 2 11" xfId="31064" hidden="1"/>
    <cellStyle name="Erklärender Text 2 11" xfId="31160" hidden="1"/>
    <cellStyle name="Erklärender Text 2 11" xfId="31280" hidden="1"/>
    <cellStyle name="Erklärender Text 2 11" xfId="31250" hidden="1"/>
    <cellStyle name="Erklärender Text 2 11" xfId="31338" hidden="1"/>
    <cellStyle name="Erklärender Text 2 11" xfId="31373" hidden="1"/>
    <cellStyle name="Erklärender Text 2 11" xfId="31191" hidden="1"/>
    <cellStyle name="Erklärender Text 2 11" xfId="31424" hidden="1"/>
    <cellStyle name="Erklärender Text 2 11" xfId="31394" hidden="1"/>
    <cellStyle name="Erklärender Text 2 11" xfId="31482" hidden="1"/>
    <cellStyle name="Erklärender Text 2 11" xfId="31517" hidden="1"/>
    <cellStyle name="Erklärender Text 2 11" xfId="30827" hidden="1"/>
    <cellStyle name="Erklärender Text 2 11" xfId="31581" hidden="1"/>
    <cellStyle name="Erklärender Text 2 11" xfId="31551" hidden="1"/>
    <cellStyle name="Erklärender Text 2 11" xfId="31639" hidden="1"/>
    <cellStyle name="Erklärender Text 2 11" xfId="31674" hidden="1"/>
    <cellStyle name="Erklärender Text 2 11" xfId="31796" hidden="1"/>
    <cellStyle name="Erklärender Text 2 11" xfId="31951" hidden="1"/>
    <cellStyle name="Erklärender Text 2 11" xfId="31921" hidden="1"/>
    <cellStyle name="Erklärender Text 2 11" xfId="32009" hidden="1"/>
    <cellStyle name="Erklärender Text 2 11" xfId="32044" hidden="1"/>
    <cellStyle name="Erklärender Text 2 11" xfId="31832" hidden="1"/>
    <cellStyle name="Erklärender Text 2 11" xfId="32100" hidden="1"/>
    <cellStyle name="Erklärender Text 2 11" xfId="32070" hidden="1"/>
    <cellStyle name="Erklärender Text 2 11" xfId="32158" hidden="1"/>
    <cellStyle name="Erklärender Text 2 11" xfId="32193" hidden="1"/>
    <cellStyle name="Erklärender Text 2 11" xfId="31789" hidden="1"/>
    <cellStyle name="Erklärender Text 2 11" xfId="32243" hidden="1"/>
    <cellStyle name="Erklärender Text 2 11" xfId="32213" hidden="1"/>
    <cellStyle name="Erklärender Text 2 11" xfId="32301" hidden="1"/>
    <cellStyle name="Erklärender Text 2 11" xfId="32336" hidden="1"/>
    <cellStyle name="Erklärender Text 2 11" xfId="32397" hidden="1"/>
    <cellStyle name="Erklärender Text 2 11" xfId="32462" hidden="1"/>
    <cellStyle name="Erklärender Text 2 11" xfId="32432" hidden="1"/>
    <cellStyle name="Erklärender Text 2 11" xfId="32520" hidden="1"/>
    <cellStyle name="Erklärender Text 2 11" xfId="32555" hidden="1"/>
    <cellStyle name="Erklärender Text 2 11" xfId="32634" hidden="1"/>
    <cellStyle name="Erklärender Text 2 11" xfId="32754" hidden="1"/>
    <cellStyle name="Erklärender Text 2 11" xfId="32724" hidden="1"/>
    <cellStyle name="Erklärender Text 2 11" xfId="32812" hidden="1"/>
    <cellStyle name="Erklärender Text 2 11" xfId="32847" hidden="1"/>
    <cellStyle name="Erklärender Text 2 11" xfId="32665" hidden="1"/>
    <cellStyle name="Erklärender Text 2 11" xfId="32896" hidden="1"/>
    <cellStyle name="Erklärender Text 2 11" xfId="32866" hidden="1"/>
    <cellStyle name="Erklärender Text 2 11" xfId="32954" hidden="1"/>
    <cellStyle name="Erklärender Text 2 11" xfId="32989" hidden="1"/>
    <cellStyle name="Erklärender Text 2 11" xfId="30781" hidden="1"/>
    <cellStyle name="Erklärender Text 2 11" xfId="33036" hidden="1"/>
    <cellStyle name="Erklärender Text 2 11" xfId="33006" hidden="1"/>
    <cellStyle name="Erklärender Text 2 11" xfId="33094" hidden="1"/>
    <cellStyle name="Erklärender Text 2 11" xfId="33129" hidden="1"/>
    <cellStyle name="Erklärender Text 2 11" xfId="33248" hidden="1"/>
    <cellStyle name="Erklärender Text 2 11" xfId="33402" hidden="1"/>
    <cellStyle name="Erklärender Text 2 11" xfId="33372" hidden="1"/>
    <cellStyle name="Erklärender Text 2 11" xfId="33460" hidden="1"/>
    <cellStyle name="Erklärender Text 2 11" xfId="33495" hidden="1"/>
    <cellStyle name="Erklärender Text 2 11" xfId="33284" hidden="1"/>
    <cellStyle name="Erklärender Text 2 11" xfId="33551" hidden="1"/>
    <cellStyle name="Erklärender Text 2 11" xfId="33521" hidden="1"/>
    <cellStyle name="Erklärender Text 2 11" xfId="33609" hidden="1"/>
    <cellStyle name="Erklärender Text 2 11" xfId="33644" hidden="1"/>
    <cellStyle name="Erklärender Text 2 11" xfId="33241" hidden="1"/>
    <cellStyle name="Erklärender Text 2 11" xfId="33694" hidden="1"/>
    <cellStyle name="Erklärender Text 2 11" xfId="33664" hidden="1"/>
    <cellStyle name="Erklärender Text 2 11" xfId="33752" hidden="1"/>
    <cellStyle name="Erklärender Text 2 11" xfId="33787" hidden="1"/>
    <cellStyle name="Erklärender Text 2 11" xfId="33847" hidden="1"/>
    <cellStyle name="Erklärender Text 2 11" xfId="33912" hidden="1"/>
    <cellStyle name="Erklärender Text 2 11" xfId="33882" hidden="1"/>
    <cellStyle name="Erklärender Text 2 11" xfId="33970" hidden="1"/>
    <cellStyle name="Erklärender Text 2 11" xfId="34005" hidden="1"/>
    <cellStyle name="Erklärender Text 2 11" xfId="34084" hidden="1"/>
    <cellStyle name="Erklärender Text 2 11" xfId="34204" hidden="1"/>
    <cellStyle name="Erklärender Text 2 11" xfId="34174" hidden="1"/>
    <cellStyle name="Erklärender Text 2 11" xfId="34262" hidden="1"/>
    <cellStyle name="Erklärender Text 2 11" xfId="34297" hidden="1"/>
    <cellStyle name="Erklärender Text 2 11" xfId="34115" hidden="1"/>
    <cellStyle name="Erklärender Text 2 11" xfId="34346" hidden="1"/>
    <cellStyle name="Erklärender Text 2 11" xfId="34316" hidden="1"/>
    <cellStyle name="Erklärender Text 2 11" xfId="34404" hidden="1"/>
    <cellStyle name="Erklärender Text 2 11" xfId="34439" hidden="1"/>
    <cellStyle name="Erklärender Text 2 11" xfId="30808" hidden="1"/>
    <cellStyle name="Erklärender Text 2 11" xfId="34486" hidden="1"/>
    <cellStyle name="Erklärender Text 2 11" xfId="34456" hidden="1"/>
    <cellStyle name="Erklärender Text 2 11" xfId="34544" hidden="1"/>
    <cellStyle name="Erklärender Text 2 11" xfId="34579" hidden="1"/>
    <cellStyle name="Erklärender Text 2 11" xfId="34695" hidden="1"/>
    <cellStyle name="Erklärender Text 2 11" xfId="34849" hidden="1"/>
    <cellStyle name="Erklärender Text 2 11" xfId="34819" hidden="1"/>
    <cellStyle name="Erklärender Text 2 11" xfId="34907" hidden="1"/>
    <cellStyle name="Erklärender Text 2 11" xfId="34942" hidden="1"/>
    <cellStyle name="Erklärender Text 2 11" xfId="34731" hidden="1"/>
    <cellStyle name="Erklärender Text 2 11" xfId="34996" hidden="1"/>
    <cellStyle name="Erklärender Text 2 11" xfId="34966" hidden="1"/>
    <cellStyle name="Erklärender Text 2 11" xfId="35054" hidden="1"/>
    <cellStyle name="Erklärender Text 2 11" xfId="35089" hidden="1"/>
    <cellStyle name="Erklärender Text 2 11" xfId="34688" hidden="1"/>
    <cellStyle name="Erklärender Text 2 11" xfId="35137" hidden="1"/>
    <cellStyle name="Erklärender Text 2 11" xfId="35107" hidden="1"/>
    <cellStyle name="Erklärender Text 2 11" xfId="35195" hidden="1"/>
    <cellStyle name="Erklärender Text 2 11" xfId="35230" hidden="1"/>
    <cellStyle name="Erklärender Text 2 11" xfId="35289" hidden="1"/>
    <cellStyle name="Erklärender Text 2 11" xfId="35354" hidden="1"/>
    <cellStyle name="Erklärender Text 2 11" xfId="35324" hidden="1"/>
    <cellStyle name="Erklärender Text 2 11" xfId="35412" hidden="1"/>
    <cellStyle name="Erklärender Text 2 11" xfId="35447" hidden="1"/>
    <cellStyle name="Erklärender Text 2 11" xfId="35526" hidden="1"/>
    <cellStyle name="Erklärender Text 2 11" xfId="35646" hidden="1"/>
    <cellStyle name="Erklärender Text 2 11" xfId="35616" hidden="1"/>
    <cellStyle name="Erklärender Text 2 11" xfId="35704" hidden="1"/>
    <cellStyle name="Erklärender Text 2 11" xfId="35739" hidden="1"/>
    <cellStyle name="Erklärender Text 2 11" xfId="35557" hidden="1"/>
    <cellStyle name="Erklärender Text 2 11" xfId="35788" hidden="1"/>
    <cellStyle name="Erklärender Text 2 11" xfId="35758" hidden="1"/>
    <cellStyle name="Erklärender Text 2 11" xfId="35846" hidden="1"/>
    <cellStyle name="Erklärender Text 2 11" xfId="35881" hidden="1"/>
    <cellStyle name="Erklärender Text 2 11" xfId="35942" hidden="1"/>
    <cellStyle name="Erklärender Text 2 11" xfId="36081" hidden="1"/>
    <cellStyle name="Erklärender Text 2 11" xfId="36051" hidden="1"/>
    <cellStyle name="Erklärender Text 2 11" xfId="36139" hidden="1"/>
    <cellStyle name="Erklärender Text 2 11" xfId="36174" hidden="1"/>
    <cellStyle name="Erklärender Text 2 11" xfId="36291" hidden="1"/>
    <cellStyle name="Erklärender Text 2 11" xfId="36445" hidden="1"/>
    <cellStyle name="Erklärender Text 2 11" xfId="36415" hidden="1"/>
    <cellStyle name="Erklärender Text 2 11" xfId="36503" hidden="1"/>
    <cellStyle name="Erklärender Text 2 11" xfId="36538" hidden="1"/>
    <cellStyle name="Erklärender Text 2 11" xfId="36327" hidden="1"/>
    <cellStyle name="Erklärender Text 2 11" xfId="36592" hidden="1"/>
    <cellStyle name="Erklärender Text 2 11" xfId="36562" hidden="1"/>
    <cellStyle name="Erklärender Text 2 11" xfId="36650" hidden="1"/>
    <cellStyle name="Erklärender Text 2 11" xfId="36685" hidden="1"/>
    <cellStyle name="Erklärender Text 2 11" xfId="36284" hidden="1"/>
    <cellStyle name="Erklärender Text 2 11" xfId="36733" hidden="1"/>
    <cellStyle name="Erklärender Text 2 11" xfId="36703" hidden="1"/>
    <cellStyle name="Erklärender Text 2 11" xfId="36791" hidden="1"/>
    <cellStyle name="Erklärender Text 2 11" xfId="36826" hidden="1"/>
    <cellStyle name="Erklärender Text 2 11" xfId="36885" hidden="1"/>
    <cellStyle name="Erklärender Text 2 11" xfId="36950" hidden="1"/>
    <cellStyle name="Erklärender Text 2 11" xfId="36920" hidden="1"/>
    <cellStyle name="Erklärender Text 2 11" xfId="37008" hidden="1"/>
    <cellStyle name="Erklärender Text 2 11" xfId="37043" hidden="1"/>
    <cellStyle name="Erklärender Text 2 11" xfId="37122" hidden="1"/>
    <cellStyle name="Erklärender Text 2 11" xfId="37242" hidden="1"/>
    <cellStyle name="Erklärender Text 2 11" xfId="37212" hidden="1"/>
    <cellStyle name="Erklärender Text 2 11" xfId="37300" hidden="1"/>
    <cellStyle name="Erklärender Text 2 11" xfId="37335" hidden="1"/>
    <cellStyle name="Erklärender Text 2 11" xfId="37153" hidden="1"/>
    <cellStyle name="Erklärender Text 2 11" xfId="37384" hidden="1"/>
    <cellStyle name="Erklärender Text 2 11" xfId="37354" hidden="1"/>
    <cellStyle name="Erklärender Text 2 11" xfId="37442" hidden="1"/>
    <cellStyle name="Erklärender Text 2 11" xfId="37477" hidden="1"/>
    <cellStyle name="Erklärender Text 2 11" xfId="35978" hidden="1"/>
    <cellStyle name="Erklärender Text 2 11" xfId="37524" hidden="1"/>
    <cellStyle name="Erklärender Text 2 11" xfId="37494" hidden="1"/>
    <cellStyle name="Erklärender Text 2 11" xfId="37582" hidden="1"/>
    <cellStyle name="Erklärender Text 2 11" xfId="37617" hidden="1"/>
    <cellStyle name="Erklärender Text 2 11" xfId="37733" hidden="1"/>
    <cellStyle name="Erklärender Text 2 11" xfId="37887" hidden="1"/>
    <cellStyle name="Erklärender Text 2 11" xfId="37857" hidden="1"/>
    <cellStyle name="Erklärender Text 2 11" xfId="37945" hidden="1"/>
    <cellStyle name="Erklärender Text 2 11" xfId="37980" hidden="1"/>
    <cellStyle name="Erklärender Text 2 11" xfId="37769" hidden="1"/>
    <cellStyle name="Erklärender Text 2 11" xfId="38034" hidden="1"/>
    <cellStyle name="Erklärender Text 2 11" xfId="38004" hidden="1"/>
    <cellStyle name="Erklärender Text 2 11" xfId="38092" hidden="1"/>
    <cellStyle name="Erklärender Text 2 11" xfId="38127" hidden="1"/>
    <cellStyle name="Erklärender Text 2 11" xfId="37726" hidden="1"/>
    <cellStyle name="Erklärender Text 2 11" xfId="38175" hidden="1"/>
    <cellStyle name="Erklärender Text 2 11" xfId="38145" hidden="1"/>
    <cellStyle name="Erklärender Text 2 11" xfId="38233" hidden="1"/>
    <cellStyle name="Erklärender Text 2 11" xfId="38268" hidden="1"/>
    <cellStyle name="Erklärender Text 2 11" xfId="38327" hidden="1"/>
    <cellStyle name="Erklärender Text 2 11" xfId="38392" hidden="1"/>
    <cellStyle name="Erklärender Text 2 11" xfId="38362" hidden="1"/>
    <cellStyle name="Erklärender Text 2 11" xfId="38450" hidden="1"/>
    <cellStyle name="Erklärender Text 2 11" xfId="38485" hidden="1"/>
    <cellStyle name="Erklärender Text 2 11" xfId="38564" hidden="1"/>
    <cellStyle name="Erklärender Text 2 11" xfId="38684" hidden="1"/>
    <cellStyle name="Erklärender Text 2 11" xfId="38654" hidden="1"/>
    <cellStyle name="Erklärender Text 2 11" xfId="38742" hidden="1"/>
    <cellStyle name="Erklärender Text 2 11" xfId="38777" hidden="1"/>
    <cellStyle name="Erklärender Text 2 11" xfId="38595" hidden="1"/>
    <cellStyle name="Erklärender Text 2 11" xfId="38826" hidden="1"/>
    <cellStyle name="Erklärender Text 2 11" xfId="38796" hidden="1"/>
    <cellStyle name="Erklärender Text 2 11" xfId="38884" hidden="1"/>
    <cellStyle name="Erklärender Text 2 11" xfId="38919" hidden="1"/>
    <cellStyle name="Erklärender Text 2 11" xfId="38991" hidden="1"/>
    <cellStyle name="Erklärender Text 2 11" xfId="39064" hidden="1"/>
    <cellStyle name="Erklärender Text 2 11" xfId="39034" hidden="1"/>
    <cellStyle name="Erklärender Text 2 11" xfId="39122" hidden="1"/>
    <cellStyle name="Erklärender Text 2 11" xfId="39157" hidden="1"/>
    <cellStyle name="Erklärender Text 2 11" xfId="39273" hidden="1"/>
    <cellStyle name="Erklärender Text 2 11" xfId="39427" hidden="1"/>
    <cellStyle name="Erklärender Text 2 11" xfId="39397" hidden="1"/>
    <cellStyle name="Erklärender Text 2 11" xfId="39485" hidden="1"/>
    <cellStyle name="Erklärender Text 2 11" xfId="39520" hidden="1"/>
    <cellStyle name="Erklärender Text 2 11" xfId="39309" hidden="1"/>
    <cellStyle name="Erklärender Text 2 11" xfId="39574" hidden="1"/>
    <cellStyle name="Erklärender Text 2 11" xfId="39544" hidden="1"/>
    <cellStyle name="Erklärender Text 2 11" xfId="39632" hidden="1"/>
    <cellStyle name="Erklärender Text 2 11" xfId="39667" hidden="1"/>
    <cellStyle name="Erklärender Text 2 11" xfId="39266" hidden="1"/>
    <cellStyle name="Erklärender Text 2 11" xfId="39715" hidden="1"/>
    <cellStyle name="Erklärender Text 2 11" xfId="39685" hidden="1"/>
    <cellStyle name="Erklärender Text 2 11" xfId="39773" hidden="1"/>
    <cellStyle name="Erklärender Text 2 11" xfId="39808" hidden="1"/>
    <cellStyle name="Erklärender Text 2 11" xfId="39867" hidden="1"/>
    <cellStyle name="Erklärender Text 2 11" xfId="39932" hidden="1"/>
    <cellStyle name="Erklärender Text 2 11" xfId="39902" hidden="1"/>
    <cellStyle name="Erklärender Text 2 11" xfId="39990" hidden="1"/>
    <cellStyle name="Erklärender Text 2 11" xfId="40025" hidden="1"/>
    <cellStyle name="Erklärender Text 2 11" xfId="40104" hidden="1"/>
    <cellStyle name="Erklärender Text 2 11" xfId="40224" hidden="1"/>
    <cellStyle name="Erklärender Text 2 11" xfId="40194" hidden="1"/>
    <cellStyle name="Erklärender Text 2 11" xfId="40282" hidden="1"/>
    <cellStyle name="Erklärender Text 2 11" xfId="40317" hidden="1"/>
    <cellStyle name="Erklärender Text 2 11" xfId="40135" hidden="1"/>
    <cellStyle name="Erklärender Text 2 11" xfId="40366" hidden="1"/>
    <cellStyle name="Erklärender Text 2 11" xfId="40336" hidden="1"/>
    <cellStyle name="Erklärender Text 2 11" xfId="40424" hidden="1"/>
    <cellStyle name="Erklärender Text 2 11" xfId="40459" hidden="1"/>
    <cellStyle name="Erklärender Text 2 11" xfId="40518" hidden="1"/>
    <cellStyle name="Erklärender Text 2 11" xfId="40583" hidden="1"/>
    <cellStyle name="Erklärender Text 2 11" xfId="40553" hidden="1"/>
    <cellStyle name="Erklärender Text 2 11" xfId="40641" hidden="1"/>
    <cellStyle name="Erklärender Text 2 11" xfId="40676" hidden="1"/>
    <cellStyle name="Erklärender Text 2 11" xfId="40773" hidden="1"/>
    <cellStyle name="Erklärender Text 2 11" xfId="40974" hidden="1"/>
    <cellStyle name="Erklärender Text 2 11" xfId="40944" hidden="1"/>
    <cellStyle name="Erklärender Text 2 11" xfId="41032" hidden="1"/>
    <cellStyle name="Erklärender Text 2 11" xfId="41067" hidden="1"/>
    <cellStyle name="Erklärender Text 2 11" xfId="41163" hidden="1"/>
    <cellStyle name="Erklärender Text 2 11" xfId="41283" hidden="1"/>
    <cellStyle name="Erklärender Text 2 11" xfId="41253" hidden="1"/>
    <cellStyle name="Erklärender Text 2 11" xfId="41341" hidden="1"/>
    <cellStyle name="Erklärender Text 2 11" xfId="41376" hidden="1"/>
    <cellStyle name="Erklärender Text 2 11" xfId="41194" hidden="1"/>
    <cellStyle name="Erklärender Text 2 11" xfId="41427" hidden="1"/>
    <cellStyle name="Erklärender Text 2 11" xfId="41397" hidden="1"/>
    <cellStyle name="Erklärender Text 2 11" xfId="41485" hidden="1"/>
    <cellStyle name="Erklärender Text 2 11" xfId="41520" hidden="1"/>
    <cellStyle name="Erklärender Text 2 11" xfId="40830" hidden="1"/>
    <cellStyle name="Erklärender Text 2 11" xfId="41584" hidden="1"/>
    <cellStyle name="Erklärender Text 2 11" xfId="41554" hidden="1"/>
    <cellStyle name="Erklärender Text 2 11" xfId="41642" hidden="1"/>
    <cellStyle name="Erklärender Text 2 11" xfId="41677" hidden="1"/>
    <cellStyle name="Erklärender Text 2 11" xfId="41799" hidden="1"/>
    <cellStyle name="Erklärender Text 2 11" xfId="41954" hidden="1"/>
    <cellStyle name="Erklärender Text 2 11" xfId="41924" hidden="1"/>
    <cellStyle name="Erklärender Text 2 11" xfId="42012" hidden="1"/>
    <cellStyle name="Erklärender Text 2 11" xfId="42047" hidden="1"/>
    <cellStyle name="Erklärender Text 2 11" xfId="41835" hidden="1"/>
    <cellStyle name="Erklärender Text 2 11" xfId="42103" hidden="1"/>
    <cellStyle name="Erklärender Text 2 11" xfId="42073" hidden="1"/>
    <cellStyle name="Erklärender Text 2 11" xfId="42161" hidden="1"/>
    <cellStyle name="Erklärender Text 2 11" xfId="42196" hidden="1"/>
    <cellStyle name="Erklärender Text 2 11" xfId="41792" hidden="1"/>
    <cellStyle name="Erklärender Text 2 11" xfId="42246" hidden="1"/>
    <cellStyle name="Erklärender Text 2 11" xfId="42216" hidden="1"/>
    <cellStyle name="Erklärender Text 2 11" xfId="42304" hidden="1"/>
    <cellStyle name="Erklärender Text 2 11" xfId="42339" hidden="1"/>
    <cellStyle name="Erklärender Text 2 11" xfId="42400" hidden="1"/>
    <cellStyle name="Erklärender Text 2 11" xfId="42465" hidden="1"/>
    <cellStyle name="Erklärender Text 2 11" xfId="42435" hidden="1"/>
    <cellStyle name="Erklärender Text 2 11" xfId="42523" hidden="1"/>
    <cellStyle name="Erklärender Text 2 11" xfId="42558" hidden="1"/>
    <cellStyle name="Erklärender Text 2 11" xfId="42637" hidden="1"/>
    <cellStyle name="Erklärender Text 2 11" xfId="42757" hidden="1"/>
    <cellStyle name="Erklärender Text 2 11" xfId="42727" hidden="1"/>
    <cellStyle name="Erklärender Text 2 11" xfId="42815" hidden="1"/>
    <cellStyle name="Erklärender Text 2 11" xfId="42850" hidden="1"/>
    <cellStyle name="Erklärender Text 2 11" xfId="42668" hidden="1"/>
    <cellStyle name="Erklärender Text 2 11" xfId="42899" hidden="1"/>
    <cellStyle name="Erklärender Text 2 11" xfId="42869" hidden="1"/>
    <cellStyle name="Erklärender Text 2 11" xfId="42957" hidden="1"/>
    <cellStyle name="Erklärender Text 2 11" xfId="42992" hidden="1"/>
    <cellStyle name="Erklärender Text 2 11" xfId="40784" hidden="1"/>
    <cellStyle name="Erklärender Text 2 11" xfId="43039" hidden="1"/>
    <cellStyle name="Erklärender Text 2 11" xfId="43009" hidden="1"/>
    <cellStyle name="Erklärender Text 2 11" xfId="43097" hidden="1"/>
    <cellStyle name="Erklärender Text 2 11" xfId="43132" hidden="1"/>
    <cellStyle name="Erklärender Text 2 11" xfId="43251" hidden="1"/>
    <cellStyle name="Erklärender Text 2 11" xfId="43405" hidden="1"/>
    <cellStyle name="Erklärender Text 2 11" xfId="43375" hidden="1"/>
    <cellStyle name="Erklärender Text 2 11" xfId="43463" hidden="1"/>
    <cellStyle name="Erklärender Text 2 11" xfId="43498" hidden="1"/>
    <cellStyle name="Erklärender Text 2 11" xfId="43287" hidden="1"/>
    <cellStyle name="Erklärender Text 2 11" xfId="43554" hidden="1"/>
    <cellStyle name="Erklärender Text 2 11" xfId="43524" hidden="1"/>
    <cellStyle name="Erklärender Text 2 11" xfId="43612" hidden="1"/>
    <cellStyle name="Erklärender Text 2 11" xfId="43647" hidden="1"/>
    <cellStyle name="Erklärender Text 2 11" xfId="43244" hidden="1"/>
    <cellStyle name="Erklärender Text 2 11" xfId="43697" hidden="1"/>
    <cellStyle name="Erklärender Text 2 11" xfId="43667" hidden="1"/>
    <cellStyle name="Erklärender Text 2 11" xfId="43755" hidden="1"/>
    <cellStyle name="Erklärender Text 2 11" xfId="43790" hidden="1"/>
    <cellStyle name="Erklärender Text 2 11" xfId="43850" hidden="1"/>
    <cellStyle name="Erklärender Text 2 11" xfId="43915" hidden="1"/>
    <cellStyle name="Erklärender Text 2 11" xfId="43885" hidden="1"/>
    <cellStyle name="Erklärender Text 2 11" xfId="43973" hidden="1"/>
    <cellStyle name="Erklärender Text 2 11" xfId="44008" hidden="1"/>
    <cellStyle name="Erklärender Text 2 11" xfId="44087" hidden="1"/>
    <cellStyle name="Erklärender Text 2 11" xfId="44207" hidden="1"/>
    <cellStyle name="Erklärender Text 2 11" xfId="44177" hidden="1"/>
    <cellStyle name="Erklärender Text 2 11" xfId="44265" hidden="1"/>
    <cellStyle name="Erklärender Text 2 11" xfId="44300" hidden="1"/>
    <cellStyle name="Erklärender Text 2 11" xfId="44118" hidden="1"/>
    <cellStyle name="Erklärender Text 2 11" xfId="44349" hidden="1"/>
    <cellStyle name="Erklärender Text 2 11" xfId="44319" hidden="1"/>
    <cellStyle name="Erklärender Text 2 11" xfId="44407" hidden="1"/>
    <cellStyle name="Erklärender Text 2 11" xfId="44442" hidden="1"/>
    <cellStyle name="Erklärender Text 2 11" xfId="40811" hidden="1"/>
    <cellStyle name="Erklärender Text 2 11" xfId="44489" hidden="1"/>
    <cellStyle name="Erklärender Text 2 11" xfId="44459" hidden="1"/>
    <cellStyle name="Erklärender Text 2 11" xfId="44547" hidden="1"/>
    <cellStyle name="Erklärender Text 2 11" xfId="44582" hidden="1"/>
    <cellStyle name="Erklärender Text 2 11" xfId="44698" hidden="1"/>
    <cellStyle name="Erklärender Text 2 11" xfId="44852" hidden="1"/>
    <cellStyle name="Erklärender Text 2 11" xfId="44822" hidden="1"/>
    <cellStyle name="Erklärender Text 2 11" xfId="44910" hidden="1"/>
    <cellStyle name="Erklärender Text 2 11" xfId="44945" hidden="1"/>
    <cellStyle name="Erklärender Text 2 11" xfId="44734" hidden="1"/>
    <cellStyle name="Erklärender Text 2 11" xfId="44999" hidden="1"/>
    <cellStyle name="Erklärender Text 2 11" xfId="44969" hidden="1"/>
    <cellStyle name="Erklärender Text 2 11" xfId="45057" hidden="1"/>
    <cellStyle name="Erklärender Text 2 11" xfId="45092" hidden="1"/>
    <cellStyle name="Erklärender Text 2 11" xfId="44691" hidden="1"/>
    <cellStyle name="Erklärender Text 2 11" xfId="45140" hidden="1"/>
    <cellStyle name="Erklärender Text 2 11" xfId="45110" hidden="1"/>
    <cellStyle name="Erklärender Text 2 11" xfId="45198" hidden="1"/>
    <cellStyle name="Erklärender Text 2 11" xfId="45233" hidden="1"/>
    <cellStyle name="Erklärender Text 2 11" xfId="45292" hidden="1"/>
    <cellStyle name="Erklärender Text 2 11" xfId="45357" hidden="1"/>
    <cellStyle name="Erklärender Text 2 11" xfId="45327" hidden="1"/>
    <cellStyle name="Erklärender Text 2 11" xfId="45415" hidden="1"/>
    <cellStyle name="Erklärender Text 2 11" xfId="45450" hidden="1"/>
    <cellStyle name="Erklärender Text 2 11" xfId="45529" hidden="1"/>
    <cellStyle name="Erklärender Text 2 11" xfId="45649" hidden="1"/>
    <cellStyle name="Erklärender Text 2 11" xfId="45619" hidden="1"/>
    <cellStyle name="Erklärender Text 2 11" xfId="45707" hidden="1"/>
    <cellStyle name="Erklärender Text 2 11" xfId="45742" hidden="1"/>
    <cellStyle name="Erklärender Text 2 11" xfId="45560" hidden="1"/>
    <cellStyle name="Erklärender Text 2 11" xfId="45791" hidden="1"/>
    <cellStyle name="Erklärender Text 2 11" xfId="45761" hidden="1"/>
    <cellStyle name="Erklärender Text 2 11" xfId="45849" hidden="1"/>
    <cellStyle name="Erklärender Text 2 11" xfId="45884" hidden="1"/>
    <cellStyle name="Erklärender Text 2 11" xfId="45945" hidden="1"/>
    <cellStyle name="Erklärender Text 2 11" xfId="46084" hidden="1"/>
    <cellStyle name="Erklärender Text 2 11" xfId="46054" hidden="1"/>
    <cellStyle name="Erklärender Text 2 11" xfId="46142" hidden="1"/>
    <cellStyle name="Erklärender Text 2 11" xfId="46177" hidden="1"/>
    <cellStyle name="Erklärender Text 2 11" xfId="46294" hidden="1"/>
    <cellStyle name="Erklärender Text 2 11" xfId="46448" hidden="1"/>
    <cellStyle name="Erklärender Text 2 11" xfId="46418" hidden="1"/>
    <cellStyle name="Erklärender Text 2 11" xfId="46506" hidden="1"/>
    <cellStyle name="Erklärender Text 2 11" xfId="46541" hidden="1"/>
    <cellStyle name="Erklärender Text 2 11" xfId="46330" hidden="1"/>
    <cellStyle name="Erklärender Text 2 11" xfId="46595" hidden="1"/>
    <cellStyle name="Erklärender Text 2 11" xfId="46565" hidden="1"/>
    <cellStyle name="Erklärender Text 2 11" xfId="46653" hidden="1"/>
    <cellStyle name="Erklärender Text 2 11" xfId="46688" hidden="1"/>
    <cellStyle name="Erklärender Text 2 11" xfId="46287" hidden="1"/>
    <cellStyle name="Erklärender Text 2 11" xfId="46736" hidden="1"/>
    <cellStyle name="Erklärender Text 2 11" xfId="46706" hidden="1"/>
    <cellStyle name="Erklärender Text 2 11" xfId="46794" hidden="1"/>
    <cellStyle name="Erklärender Text 2 11" xfId="46829" hidden="1"/>
    <cellStyle name="Erklärender Text 2 11" xfId="46888" hidden="1"/>
    <cellStyle name="Erklärender Text 2 11" xfId="46953" hidden="1"/>
    <cellStyle name="Erklärender Text 2 11" xfId="46923" hidden="1"/>
    <cellStyle name="Erklärender Text 2 11" xfId="47011" hidden="1"/>
    <cellStyle name="Erklärender Text 2 11" xfId="47046" hidden="1"/>
    <cellStyle name="Erklärender Text 2 11" xfId="47125" hidden="1"/>
    <cellStyle name="Erklärender Text 2 11" xfId="47245" hidden="1"/>
    <cellStyle name="Erklärender Text 2 11" xfId="47215" hidden="1"/>
    <cellStyle name="Erklärender Text 2 11" xfId="47303" hidden="1"/>
    <cellStyle name="Erklärender Text 2 11" xfId="47338" hidden="1"/>
    <cellStyle name="Erklärender Text 2 11" xfId="47156" hidden="1"/>
    <cellStyle name="Erklärender Text 2 11" xfId="47387" hidden="1"/>
    <cellStyle name="Erklärender Text 2 11" xfId="47357" hidden="1"/>
    <cellStyle name="Erklärender Text 2 11" xfId="47445" hidden="1"/>
    <cellStyle name="Erklärender Text 2 11" xfId="47480" hidden="1"/>
    <cellStyle name="Erklärender Text 2 11" xfId="45981" hidden="1"/>
    <cellStyle name="Erklärender Text 2 11" xfId="47527" hidden="1"/>
    <cellStyle name="Erklärender Text 2 11" xfId="47497" hidden="1"/>
    <cellStyle name="Erklärender Text 2 11" xfId="47585" hidden="1"/>
    <cellStyle name="Erklärender Text 2 11" xfId="47620" hidden="1"/>
    <cellStyle name="Erklärender Text 2 11" xfId="47736" hidden="1"/>
    <cellStyle name="Erklärender Text 2 11" xfId="47890" hidden="1"/>
    <cellStyle name="Erklärender Text 2 11" xfId="47860" hidden="1"/>
    <cellStyle name="Erklärender Text 2 11" xfId="47948" hidden="1"/>
    <cellStyle name="Erklärender Text 2 11" xfId="47983" hidden="1"/>
    <cellStyle name="Erklärender Text 2 11" xfId="47772" hidden="1"/>
    <cellStyle name="Erklärender Text 2 11" xfId="48037" hidden="1"/>
    <cellStyle name="Erklärender Text 2 11" xfId="48007" hidden="1"/>
    <cellStyle name="Erklärender Text 2 11" xfId="48095" hidden="1"/>
    <cellStyle name="Erklärender Text 2 11" xfId="48130" hidden="1"/>
    <cellStyle name="Erklärender Text 2 11" xfId="47729" hidden="1"/>
    <cellStyle name="Erklärender Text 2 11" xfId="48178" hidden="1"/>
    <cellStyle name="Erklärender Text 2 11" xfId="48148" hidden="1"/>
    <cellStyle name="Erklärender Text 2 11" xfId="48236" hidden="1"/>
    <cellStyle name="Erklärender Text 2 11" xfId="48271" hidden="1"/>
    <cellStyle name="Erklärender Text 2 11" xfId="48330" hidden="1"/>
    <cellStyle name="Erklärender Text 2 11" xfId="48395" hidden="1"/>
    <cellStyle name="Erklärender Text 2 11" xfId="48365" hidden="1"/>
    <cellStyle name="Erklärender Text 2 11" xfId="48453" hidden="1"/>
    <cellStyle name="Erklärender Text 2 11" xfId="48488" hidden="1"/>
    <cellStyle name="Erklärender Text 2 11" xfId="48567" hidden="1"/>
    <cellStyle name="Erklärender Text 2 11" xfId="48687" hidden="1"/>
    <cellStyle name="Erklärender Text 2 11" xfId="48657" hidden="1"/>
    <cellStyle name="Erklärender Text 2 11" xfId="48745" hidden="1"/>
    <cellStyle name="Erklärender Text 2 11" xfId="48780" hidden="1"/>
    <cellStyle name="Erklärender Text 2 11" xfId="48598" hidden="1"/>
    <cellStyle name="Erklärender Text 2 11" xfId="48829" hidden="1"/>
    <cellStyle name="Erklärender Text 2 11" xfId="48799" hidden="1"/>
    <cellStyle name="Erklärender Text 2 11" xfId="48887" hidden="1"/>
    <cellStyle name="Erklärender Text 2 11" xfId="48922" hidden="1"/>
    <cellStyle name="Erklärender Text 2 11" xfId="48981" hidden="1"/>
    <cellStyle name="Erklärender Text 2 11" xfId="49046" hidden="1"/>
    <cellStyle name="Erklärender Text 2 11" xfId="49016" hidden="1"/>
    <cellStyle name="Erklärender Text 2 11" xfId="49104" hidden="1"/>
    <cellStyle name="Erklärender Text 2 11" xfId="49139" hidden="1"/>
    <cellStyle name="Erklärender Text 2 11" xfId="49255" hidden="1"/>
    <cellStyle name="Erklärender Text 2 11" xfId="49409" hidden="1"/>
    <cellStyle name="Erklärender Text 2 11" xfId="49379" hidden="1"/>
    <cellStyle name="Erklärender Text 2 11" xfId="49467" hidden="1"/>
    <cellStyle name="Erklärender Text 2 11" xfId="49502" hidden="1"/>
    <cellStyle name="Erklärender Text 2 11" xfId="49291" hidden="1"/>
    <cellStyle name="Erklärender Text 2 11" xfId="49556" hidden="1"/>
    <cellStyle name="Erklärender Text 2 11" xfId="49526" hidden="1"/>
    <cellStyle name="Erklärender Text 2 11" xfId="49614" hidden="1"/>
    <cellStyle name="Erklärender Text 2 11" xfId="49649" hidden="1"/>
    <cellStyle name="Erklärender Text 2 11" xfId="49248" hidden="1"/>
    <cellStyle name="Erklärender Text 2 11" xfId="49697" hidden="1"/>
    <cellStyle name="Erklärender Text 2 11" xfId="49667" hidden="1"/>
    <cellStyle name="Erklärender Text 2 11" xfId="49755" hidden="1"/>
    <cellStyle name="Erklärender Text 2 11" xfId="49790" hidden="1"/>
    <cellStyle name="Erklärender Text 2 11" xfId="49849" hidden="1"/>
    <cellStyle name="Erklärender Text 2 11" xfId="49914" hidden="1"/>
    <cellStyle name="Erklärender Text 2 11" xfId="49884" hidden="1"/>
    <cellStyle name="Erklärender Text 2 11" xfId="49972" hidden="1"/>
    <cellStyle name="Erklärender Text 2 11" xfId="50007" hidden="1"/>
    <cellStyle name="Erklärender Text 2 11" xfId="50086" hidden="1"/>
    <cellStyle name="Erklärender Text 2 11" xfId="50206" hidden="1"/>
    <cellStyle name="Erklärender Text 2 11" xfId="50176" hidden="1"/>
    <cellStyle name="Erklärender Text 2 11" xfId="50264" hidden="1"/>
    <cellStyle name="Erklärender Text 2 11" xfId="50299" hidden="1"/>
    <cellStyle name="Erklärender Text 2 11" xfId="50117" hidden="1"/>
    <cellStyle name="Erklärender Text 2 11" xfId="50348" hidden="1"/>
    <cellStyle name="Erklärender Text 2 11" xfId="50318" hidden="1"/>
    <cellStyle name="Erklärender Text 2 11" xfId="50406" hidden="1"/>
    <cellStyle name="Erklärender Text 2 11" xfId="50441" hidden="1"/>
    <cellStyle name="Erklärender Text 2 11" xfId="50500" hidden="1"/>
    <cellStyle name="Erklärender Text 2 11" xfId="50565" hidden="1"/>
    <cellStyle name="Erklärender Text 2 11" xfId="50535" hidden="1"/>
    <cellStyle name="Erklärender Text 2 11" xfId="50623" hidden="1"/>
    <cellStyle name="Erklärender Text 2 11" xfId="50658" hidden="1"/>
    <cellStyle name="Erklärender Text 2 11" xfId="50755" hidden="1"/>
    <cellStyle name="Erklärender Text 2 11" xfId="50956" hidden="1"/>
    <cellStyle name="Erklärender Text 2 11" xfId="50926" hidden="1"/>
    <cellStyle name="Erklärender Text 2 11" xfId="51014" hidden="1"/>
    <cellStyle name="Erklärender Text 2 11" xfId="51049" hidden="1"/>
    <cellStyle name="Erklärender Text 2 11" xfId="51145" hidden="1"/>
    <cellStyle name="Erklärender Text 2 11" xfId="51265" hidden="1"/>
    <cellStyle name="Erklärender Text 2 11" xfId="51235" hidden="1"/>
    <cellStyle name="Erklärender Text 2 11" xfId="51323" hidden="1"/>
    <cellStyle name="Erklärender Text 2 11" xfId="51358" hidden="1"/>
    <cellStyle name="Erklärender Text 2 11" xfId="51176" hidden="1"/>
    <cellStyle name="Erklärender Text 2 11" xfId="51409" hidden="1"/>
    <cellStyle name="Erklärender Text 2 11" xfId="51379" hidden="1"/>
    <cellStyle name="Erklärender Text 2 11" xfId="51467" hidden="1"/>
    <cellStyle name="Erklärender Text 2 11" xfId="51502" hidden="1"/>
    <cellStyle name="Erklärender Text 2 11" xfId="50812" hidden="1"/>
    <cellStyle name="Erklärender Text 2 11" xfId="51566" hidden="1"/>
    <cellStyle name="Erklärender Text 2 11" xfId="51536" hidden="1"/>
    <cellStyle name="Erklärender Text 2 11" xfId="51624" hidden="1"/>
    <cellStyle name="Erklärender Text 2 11" xfId="51659" hidden="1"/>
    <cellStyle name="Erklärender Text 2 11" xfId="51781" hidden="1"/>
    <cellStyle name="Erklärender Text 2 11" xfId="51936" hidden="1"/>
    <cellStyle name="Erklärender Text 2 11" xfId="51906" hidden="1"/>
    <cellStyle name="Erklärender Text 2 11" xfId="51994" hidden="1"/>
    <cellStyle name="Erklärender Text 2 11" xfId="52029" hidden="1"/>
    <cellStyle name="Erklärender Text 2 11" xfId="51817" hidden="1"/>
    <cellStyle name="Erklärender Text 2 11" xfId="52085" hidden="1"/>
    <cellStyle name="Erklärender Text 2 11" xfId="52055" hidden="1"/>
    <cellStyle name="Erklärender Text 2 11" xfId="52143" hidden="1"/>
    <cellStyle name="Erklärender Text 2 11" xfId="52178" hidden="1"/>
    <cellStyle name="Erklärender Text 2 11" xfId="51774" hidden="1"/>
    <cellStyle name="Erklärender Text 2 11" xfId="52228" hidden="1"/>
    <cellStyle name="Erklärender Text 2 11" xfId="52198" hidden="1"/>
    <cellStyle name="Erklärender Text 2 11" xfId="52286" hidden="1"/>
    <cellStyle name="Erklärender Text 2 11" xfId="52321" hidden="1"/>
    <cellStyle name="Erklärender Text 2 11" xfId="52382" hidden="1"/>
    <cellStyle name="Erklärender Text 2 11" xfId="52447" hidden="1"/>
    <cellStyle name="Erklärender Text 2 11" xfId="52417" hidden="1"/>
    <cellStyle name="Erklärender Text 2 11" xfId="52505" hidden="1"/>
    <cellStyle name="Erklärender Text 2 11" xfId="52540" hidden="1"/>
    <cellStyle name="Erklärender Text 2 11" xfId="52619" hidden="1"/>
    <cellStyle name="Erklärender Text 2 11" xfId="52739" hidden="1"/>
    <cellStyle name="Erklärender Text 2 11" xfId="52709" hidden="1"/>
    <cellStyle name="Erklärender Text 2 11" xfId="52797" hidden="1"/>
    <cellStyle name="Erklärender Text 2 11" xfId="52832" hidden="1"/>
    <cellStyle name="Erklärender Text 2 11" xfId="52650" hidden="1"/>
    <cellStyle name="Erklärender Text 2 11" xfId="52881" hidden="1"/>
    <cellStyle name="Erklärender Text 2 11" xfId="52851" hidden="1"/>
    <cellStyle name="Erklärender Text 2 11" xfId="52939" hidden="1"/>
    <cellStyle name="Erklärender Text 2 11" xfId="52974" hidden="1"/>
    <cellStyle name="Erklärender Text 2 11" xfId="50766" hidden="1"/>
    <cellStyle name="Erklärender Text 2 11" xfId="53021" hidden="1"/>
    <cellStyle name="Erklärender Text 2 11" xfId="52991" hidden="1"/>
    <cellStyle name="Erklärender Text 2 11" xfId="53079" hidden="1"/>
    <cellStyle name="Erklärender Text 2 11" xfId="53114" hidden="1"/>
    <cellStyle name="Erklärender Text 2 11" xfId="53233" hidden="1"/>
    <cellStyle name="Erklärender Text 2 11" xfId="53387" hidden="1"/>
    <cellStyle name="Erklärender Text 2 11" xfId="53357" hidden="1"/>
    <cellStyle name="Erklärender Text 2 11" xfId="53445" hidden="1"/>
    <cellStyle name="Erklärender Text 2 11" xfId="53480" hidden="1"/>
    <cellStyle name="Erklärender Text 2 11" xfId="53269" hidden="1"/>
    <cellStyle name="Erklärender Text 2 11" xfId="53536" hidden="1"/>
    <cellStyle name="Erklärender Text 2 11" xfId="53506" hidden="1"/>
    <cellStyle name="Erklärender Text 2 11" xfId="53594" hidden="1"/>
    <cellStyle name="Erklärender Text 2 11" xfId="53629" hidden="1"/>
    <cellStyle name="Erklärender Text 2 11" xfId="53226" hidden="1"/>
    <cellStyle name="Erklärender Text 2 11" xfId="53679" hidden="1"/>
    <cellStyle name="Erklärender Text 2 11" xfId="53649" hidden="1"/>
    <cellStyle name="Erklärender Text 2 11" xfId="53737" hidden="1"/>
    <cellStyle name="Erklärender Text 2 11" xfId="53772" hidden="1"/>
    <cellStyle name="Erklärender Text 2 11" xfId="53832" hidden="1"/>
    <cellStyle name="Erklärender Text 2 11" xfId="53897" hidden="1"/>
    <cellStyle name="Erklärender Text 2 11" xfId="53867" hidden="1"/>
    <cellStyle name="Erklärender Text 2 11" xfId="53955" hidden="1"/>
    <cellStyle name="Erklärender Text 2 11" xfId="53990" hidden="1"/>
    <cellStyle name="Erklärender Text 2 11" xfId="54069" hidden="1"/>
    <cellStyle name="Erklärender Text 2 11" xfId="54189" hidden="1"/>
    <cellStyle name="Erklärender Text 2 11" xfId="54159" hidden="1"/>
    <cellStyle name="Erklärender Text 2 11" xfId="54247" hidden="1"/>
    <cellStyle name="Erklärender Text 2 11" xfId="54282" hidden="1"/>
    <cellStyle name="Erklärender Text 2 11" xfId="54100" hidden="1"/>
    <cellStyle name="Erklärender Text 2 11" xfId="54331" hidden="1"/>
    <cellStyle name="Erklärender Text 2 11" xfId="54301" hidden="1"/>
    <cellStyle name="Erklärender Text 2 11" xfId="54389" hidden="1"/>
    <cellStyle name="Erklärender Text 2 11" xfId="54424" hidden="1"/>
    <cellStyle name="Erklärender Text 2 11" xfId="50793" hidden="1"/>
    <cellStyle name="Erklärender Text 2 11" xfId="54471" hidden="1"/>
    <cellStyle name="Erklärender Text 2 11" xfId="54441" hidden="1"/>
    <cellStyle name="Erklärender Text 2 11" xfId="54529" hidden="1"/>
    <cellStyle name="Erklärender Text 2 11" xfId="54564" hidden="1"/>
    <cellStyle name="Erklärender Text 2 11" xfId="54680" hidden="1"/>
    <cellStyle name="Erklärender Text 2 11" xfId="54834" hidden="1"/>
    <cellStyle name="Erklärender Text 2 11" xfId="54804" hidden="1"/>
    <cellStyle name="Erklärender Text 2 11" xfId="54892" hidden="1"/>
    <cellStyle name="Erklärender Text 2 11" xfId="54927" hidden="1"/>
    <cellStyle name="Erklärender Text 2 11" xfId="54716" hidden="1"/>
    <cellStyle name="Erklärender Text 2 11" xfId="54981" hidden="1"/>
    <cellStyle name="Erklärender Text 2 11" xfId="54951" hidden="1"/>
    <cellStyle name="Erklärender Text 2 11" xfId="55039" hidden="1"/>
    <cellStyle name="Erklärender Text 2 11" xfId="55074" hidden="1"/>
    <cellStyle name="Erklärender Text 2 11" xfId="54673" hidden="1"/>
    <cellStyle name="Erklärender Text 2 11" xfId="55122" hidden="1"/>
    <cellStyle name="Erklärender Text 2 11" xfId="55092" hidden="1"/>
    <cellStyle name="Erklärender Text 2 11" xfId="55180" hidden="1"/>
    <cellStyle name="Erklärender Text 2 11" xfId="55215" hidden="1"/>
    <cellStyle name="Erklärender Text 2 11" xfId="55274" hidden="1"/>
    <cellStyle name="Erklärender Text 2 11" xfId="55339" hidden="1"/>
    <cellStyle name="Erklärender Text 2 11" xfId="55309" hidden="1"/>
    <cellStyle name="Erklärender Text 2 11" xfId="55397" hidden="1"/>
    <cellStyle name="Erklärender Text 2 11" xfId="55432" hidden="1"/>
    <cellStyle name="Erklärender Text 2 11" xfId="55511" hidden="1"/>
    <cellStyle name="Erklärender Text 2 11" xfId="55631" hidden="1"/>
    <cellStyle name="Erklärender Text 2 11" xfId="55601" hidden="1"/>
    <cellStyle name="Erklärender Text 2 11" xfId="55689" hidden="1"/>
    <cellStyle name="Erklärender Text 2 11" xfId="55724" hidden="1"/>
    <cellStyle name="Erklärender Text 2 11" xfId="55542" hidden="1"/>
    <cellStyle name="Erklärender Text 2 11" xfId="55773" hidden="1"/>
    <cellStyle name="Erklärender Text 2 11" xfId="55743" hidden="1"/>
    <cellStyle name="Erklärender Text 2 11" xfId="55831" hidden="1"/>
    <cellStyle name="Erklärender Text 2 11" xfId="55866" hidden="1"/>
    <cellStyle name="Erklärender Text 2 11" xfId="55927" hidden="1"/>
    <cellStyle name="Erklärender Text 2 11" xfId="56066" hidden="1"/>
    <cellStyle name="Erklärender Text 2 11" xfId="56036" hidden="1"/>
    <cellStyle name="Erklärender Text 2 11" xfId="56124" hidden="1"/>
    <cellStyle name="Erklärender Text 2 11" xfId="56159" hidden="1"/>
    <cellStyle name="Erklärender Text 2 11" xfId="56276" hidden="1"/>
    <cellStyle name="Erklärender Text 2 11" xfId="56430" hidden="1"/>
    <cellStyle name="Erklärender Text 2 11" xfId="56400" hidden="1"/>
    <cellStyle name="Erklärender Text 2 11" xfId="56488" hidden="1"/>
    <cellStyle name="Erklärender Text 2 11" xfId="56523" hidden="1"/>
    <cellStyle name="Erklärender Text 2 11" xfId="56312" hidden="1"/>
    <cellStyle name="Erklärender Text 2 11" xfId="56577" hidden="1"/>
    <cellStyle name="Erklärender Text 2 11" xfId="56547" hidden="1"/>
    <cellStyle name="Erklärender Text 2 11" xfId="56635" hidden="1"/>
    <cellStyle name="Erklärender Text 2 11" xfId="56670" hidden="1"/>
    <cellStyle name="Erklärender Text 2 11" xfId="56269" hidden="1"/>
    <cellStyle name="Erklärender Text 2 11" xfId="56718" hidden="1"/>
    <cellStyle name="Erklärender Text 2 11" xfId="56688" hidden="1"/>
    <cellStyle name="Erklärender Text 2 11" xfId="56776" hidden="1"/>
    <cellStyle name="Erklärender Text 2 11" xfId="56811" hidden="1"/>
    <cellStyle name="Erklärender Text 2 11" xfId="56870" hidden="1"/>
    <cellStyle name="Erklärender Text 2 11" xfId="56935" hidden="1"/>
    <cellStyle name="Erklärender Text 2 11" xfId="56905" hidden="1"/>
    <cellStyle name="Erklärender Text 2 11" xfId="56993" hidden="1"/>
    <cellStyle name="Erklärender Text 2 11" xfId="57028" hidden="1"/>
    <cellStyle name="Erklärender Text 2 11" xfId="57107" hidden="1"/>
    <cellStyle name="Erklärender Text 2 11" xfId="57227" hidden="1"/>
    <cellStyle name="Erklärender Text 2 11" xfId="57197" hidden="1"/>
    <cellStyle name="Erklärender Text 2 11" xfId="57285" hidden="1"/>
    <cellStyle name="Erklärender Text 2 11" xfId="57320" hidden="1"/>
    <cellStyle name="Erklärender Text 2 11" xfId="57138" hidden="1"/>
    <cellStyle name="Erklärender Text 2 11" xfId="57369" hidden="1"/>
    <cellStyle name="Erklärender Text 2 11" xfId="57339" hidden="1"/>
    <cellStyle name="Erklärender Text 2 11" xfId="57427" hidden="1"/>
    <cellStyle name="Erklärender Text 2 11" xfId="57462" hidden="1"/>
    <cellStyle name="Erklärender Text 2 11" xfId="55963" hidden="1"/>
    <cellStyle name="Erklärender Text 2 11" xfId="57509" hidden="1"/>
    <cellStyle name="Erklärender Text 2 11" xfId="57479" hidden="1"/>
    <cellStyle name="Erklärender Text 2 11" xfId="57567" hidden="1"/>
    <cellStyle name="Erklärender Text 2 11" xfId="57602" hidden="1"/>
    <cellStyle name="Erklärender Text 2 11" xfId="57718" hidden="1"/>
    <cellStyle name="Erklärender Text 2 11" xfId="57872" hidden="1"/>
    <cellStyle name="Erklärender Text 2 11" xfId="57842" hidden="1"/>
    <cellStyle name="Erklärender Text 2 11" xfId="57930" hidden="1"/>
    <cellStyle name="Erklärender Text 2 11" xfId="57965" hidden="1"/>
    <cellStyle name="Erklärender Text 2 11" xfId="57754" hidden="1"/>
    <cellStyle name="Erklärender Text 2 11" xfId="58019" hidden="1"/>
    <cellStyle name="Erklärender Text 2 11" xfId="57989" hidden="1"/>
    <cellStyle name="Erklärender Text 2 11" xfId="58077" hidden="1"/>
    <cellStyle name="Erklärender Text 2 11" xfId="58112" hidden="1"/>
    <cellStyle name="Erklärender Text 2 11" xfId="57711" hidden="1"/>
    <cellStyle name="Erklärender Text 2 11" xfId="58160" hidden="1"/>
    <cellStyle name="Erklärender Text 2 11" xfId="58130" hidden="1"/>
    <cellStyle name="Erklärender Text 2 11" xfId="58218" hidden="1"/>
    <cellStyle name="Erklärender Text 2 11" xfId="58253" hidden="1"/>
    <cellStyle name="Erklärender Text 2 11" xfId="58312" hidden="1"/>
    <cellStyle name="Erklärender Text 2 11" xfId="58377" hidden="1"/>
    <cellStyle name="Erklärender Text 2 11" xfId="58347" hidden="1"/>
    <cellStyle name="Erklärender Text 2 11" xfId="58435" hidden="1"/>
    <cellStyle name="Erklärender Text 2 11" xfId="58470" hidden="1"/>
    <cellStyle name="Erklärender Text 2 11" xfId="58549" hidden="1"/>
    <cellStyle name="Erklärender Text 2 11" xfId="58669" hidden="1"/>
    <cellStyle name="Erklärender Text 2 11" xfId="58639" hidden="1"/>
    <cellStyle name="Erklärender Text 2 11" xfId="58727" hidden="1"/>
    <cellStyle name="Erklärender Text 2 11" xfId="58762" hidden="1"/>
    <cellStyle name="Erklärender Text 2 11" xfId="58580" hidden="1"/>
    <cellStyle name="Erklärender Text 2 11" xfId="58811" hidden="1"/>
    <cellStyle name="Erklärender Text 2 11" xfId="58781" hidden="1"/>
    <cellStyle name="Erklärender Text 2 11" xfId="58869" hidden="1"/>
    <cellStyle name="Erklärender Text 2 11" xfId="58904" hidden="1"/>
    <cellStyle name="Erklärender Text 2 11" xfId="19036"/>
    <cellStyle name="Erklärender Text 2 12" xfId="221" hidden="1"/>
    <cellStyle name="Erklärender Text 2 12" xfId="558" hidden="1"/>
    <cellStyle name="Erklärender Text 2 12" xfId="524" hidden="1"/>
    <cellStyle name="Erklärender Text 2 12" xfId="616" hidden="1"/>
    <cellStyle name="Erklärender Text 2 12" xfId="651" hidden="1"/>
    <cellStyle name="Erklärender Text 2 12" xfId="812" hidden="1"/>
    <cellStyle name="Erklärender Text 2 12" xfId="966" hidden="1"/>
    <cellStyle name="Erklärender Text 2 12" xfId="932" hidden="1"/>
    <cellStyle name="Erklärender Text 2 12" xfId="1024" hidden="1"/>
    <cellStyle name="Erklärender Text 2 12" xfId="1059" hidden="1"/>
    <cellStyle name="Erklärender Text 2 12" xfId="846" hidden="1"/>
    <cellStyle name="Erklärender Text 2 12" xfId="1113" hidden="1"/>
    <cellStyle name="Erklärender Text 2 12" xfId="1079" hidden="1"/>
    <cellStyle name="Erklärender Text 2 12" xfId="1171" hidden="1"/>
    <cellStyle name="Erklärender Text 2 12" xfId="1206" hidden="1"/>
    <cellStyle name="Erklärender Text 2 12" xfId="930" hidden="1"/>
    <cellStyle name="Erklärender Text 2 12" xfId="1254" hidden="1"/>
    <cellStyle name="Erklärender Text 2 12" xfId="1220" hidden="1"/>
    <cellStyle name="Erklärender Text 2 12" xfId="1312" hidden="1"/>
    <cellStyle name="Erklärender Text 2 12" xfId="1347" hidden="1"/>
    <cellStyle name="Erklärender Text 2 12" xfId="1406" hidden="1"/>
    <cellStyle name="Erklärender Text 2 12" xfId="1471" hidden="1"/>
    <cellStyle name="Erklärender Text 2 12" xfId="1437" hidden="1"/>
    <cellStyle name="Erklärender Text 2 12" xfId="1529" hidden="1"/>
    <cellStyle name="Erklärender Text 2 12" xfId="1564" hidden="1"/>
    <cellStyle name="Erklärender Text 2 12" xfId="1643" hidden="1"/>
    <cellStyle name="Erklärender Text 2 12" xfId="1763" hidden="1"/>
    <cellStyle name="Erklärender Text 2 12" xfId="1729" hidden="1"/>
    <cellStyle name="Erklärender Text 2 12" xfId="1821" hidden="1"/>
    <cellStyle name="Erklärender Text 2 12" xfId="1856" hidden="1"/>
    <cellStyle name="Erklärender Text 2 12" xfId="1672" hidden="1"/>
    <cellStyle name="Erklärender Text 2 12" xfId="1905" hidden="1"/>
    <cellStyle name="Erklärender Text 2 12" xfId="1871" hidden="1"/>
    <cellStyle name="Erklärender Text 2 12" xfId="1963" hidden="1"/>
    <cellStyle name="Erklärender Text 2 12" xfId="1998" hidden="1"/>
    <cellStyle name="Erklärender Text 2 12" xfId="2134" hidden="1"/>
    <cellStyle name="Erklärender Text 2 12" xfId="2436" hidden="1"/>
    <cellStyle name="Erklärender Text 2 12" xfId="2402" hidden="1"/>
    <cellStyle name="Erklärender Text 2 12" xfId="2494" hidden="1"/>
    <cellStyle name="Erklärender Text 2 12" xfId="2529" hidden="1"/>
    <cellStyle name="Erklärender Text 2 12" xfId="2682" hidden="1"/>
    <cellStyle name="Erklärender Text 2 12" xfId="2836" hidden="1"/>
    <cellStyle name="Erklärender Text 2 12" xfId="2802" hidden="1"/>
    <cellStyle name="Erklärender Text 2 12" xfId="2894" hidden="1"/>
    <cellStyle name="Erklärender Text 2 12" xfId="2929" hidden="1"/>
    <cellStyle name="Erklärender Text 2 12" xfId="2716" hidden="1"/>
    <cellStyle name="Erklärender Text 2 12" xfId="2983" hidden="1"/>
    <cellStyle name="Erklärender Text 2 12" xfId="2949" hidden="1"/>
    <cellStyle name="Erklärender Text 2 12" xfId="3041" hidden="1"/>
    <cellStyle name="Erklärender Text 2 12" xfId="3076" hidden="1"/>
    <cellStyle name="Erklärender Text 2 12" xfId="2800" hidden="1"/>
    <cellStyle name="Erklärender Text 2 12" xfId="3124" hidden="1"/>
    <cellStyle name="Erklärender Text 2 12" xfId="3090" hidden="1"/>
    <cellStyle name="Erklärender Text 2 12" xfId="3182" hidden="1"/>
    <cellStyle name="Erklärender Text 2 12" xfId="3217" hidden="1"/>
    <cellStyle name="Erklärender Text 2 12" xfId="3276" hidden="1"/>
    <cellStyle name="Erklärender Text 2 12" xfId="3341" hidden="1"/>
    <cellStyle name="Erklärender Text 2 12" xfId="3307" hidden="1"/>
    <cellStyle name="Erklärender Text 2 12" xfId="3399" hidden="1"/>
    <cellStyle name="Erklärender Text 2 12" xfId="3434" hidden="1"/>
    <cellStyle name="Erklärender Text 2 12" xfId="3513" hidden="1"/>
    <cellStyle name="Erklärender Text 2 12" xfId="3633" hidden="1"/>
    <cellStyle name="Erklärender Text 2 12" xfId="3599" hidden="1"/>
    <cellStyle name="Erklärender Text 2 12" xfId="3691" hidden="1"/>
    <cellStyle name="Erklärender Text 2 12" xfId="3726" hidden="1"/>
    <cellStyle name="Erklärender Text 2 12" xfId="3542" hidden="1"/>
    <cellStyle name="Erklärender Text 2 12" xfId="3775" hidden="1"/>
    <cellStyle name="Erklärender Text 2 12" xfId="3741" hidden="1"/>
    <cellStyle name="Erklärender Text 2 12" xfId="3833" hidden="1"/>
    <cellStyle name="Erklärender Text 2 12" xfId="3868" hidden="1"/>
    <cellStyle name="Erklärender Text 2 12" xfId="2193" hidden="1"/>
    <cellStyle name="Erklärender Text 2 12" xfId="3942" hidden="1"/>
    <cellStyle name="Erklärender Text 2 12" xfId="3908" hidden="1"/>
    <cellStyle name="Erklärender Text 2 12" xfId="4000" hidden="1"/>
    <cellStyle name="Erklärender Text 2 12" xfId="4035" hidden="1"/>
    <cellStyle name="Erklärender Text 2 12" xfId="4188" hidden="1"/>
    <cellStyle name="Erklärender Text 2 12" xfId="4342" hidden="1"/>
    <cellStyle name="Erklärender Text 2 12" xfId="4308" hidden="1"/>
    <cellStyle name="Erklärender Text 2 12" xfId="4400" hidden="1"/>
    <cellStyle name="Erklärender Text 2 12" xfId="4435" hidden="1"/>
    <cellStyle name="Erklärender Text 2 12" xfId="4222" hidden="1"/>
    <cellStyle name="Erklärender Text 2 12" xfId="4489" hidden="1"/>
    <cellStyle name="Erklärender Text 2 12" xfId="4455" hidden="1"/>
    <cellStyle name="Erklärender Text 2 12" xfId="4547" hidden="1"/>
    <cellStyle name="Erklärender Text 2 12" xfId="4582" hidden="1"/>
    <cellStyle name="Erklärender Text 2 12" xfId="4306" hidden="1"/>
    <cellStyle name="Erklärender Text 2 12" xfId="4630" hidden="1"/>
    <cellStyle name="Erklärender Text 2 12" xfId="4596" hidden="1"/>
    <cellStyle name="Erklärender Text 2 12" xfId="4688" hidden="1"/>
    <cellStyle name="Erklärender Text 2 12" xfId="4723" hidden="1"/>
    <cellStyle name="Erklärender Text 2 12" xfId="4782" hidden="1"/>
    <cellStyle name="Erklärender Text 2 12" xfId="4847" hidden="1"/>
    <cellStyle name="Erklärender Text 2 12" xfId="4813" hidden="1"/>
    <cellStyle name="Erklärender Text 2 12" xfId="4905" hidden="1"/>
    <cellStyle name="Erklärender Text 2 12" xfId="4940" hidden="1"/>
    <cellStyle name="Erklärender Text 2 12" xfId="5019" hidden="1"/>
    <cellStyle name="Erklärender Text 2 12" xfId="5139" hidden="1"/>
    <cellStyle name="Erklärender Text 2 12" xfId="5105" hidden="1"/>
    <cellStyle name="Erklärender Text 2 12" xfId="5197" hidden="1"/>
    <cellStyle name="Erklärender Text 2 12" xfId="5232" hidden="1"/>
    <cellStyle name="Erklärender Text 2 12" xfId="5048" hidden="1"/>
    <cellStyle name="Erklärender Text 2 12" xfId="5281" hidden="1"/>
    <cellStyle name="Erklärender Text 2 12" xfId="5247" hidden="1"/>
    <cellStyle name="Erklärender Text 2 12" xfId="5339" hidden="1"/>
    <cellStyle name="Erklärender Text 2 12" xfId="5374" hidden="1"/>
    <cellStyle name="Erklärender Text 2 12" xfId="2572" hidden="1"/>
    <cellStyle name="Erklärender Text 2 12" xfId="5447" hidden="1"/>
    <cellStyle name="Erklärender Text 2 12" xfId="5413" hidden="1"/>
    <cellStyle name="Erklärender Text 2 12" xfId="5505" hidden="1"/>
    <cellStyle name="Erklärender Text 2 12" xfId="5540" hidden="1"/>
    <cellStyle name="Erklärender Text 2 12" xfId="5692" hidden="1"/>
    <cellStyle name="Erklärender Text 2 12" xfId="5846" hidden="1"/>
    <cellStyle name="Erklärender Text 2 12" xfId="5812" hidden="1"/>
    <cellStyle name="Erklärender Text 2 12" xfId="5904" hidden="1"/>
    <cellStyle name="Erklärender Text 2 12" xfId="5939" hidden="1"/>
    <cellStyle name="Erklärender Text 2 12" xfId="5726" hidden="1"/>
    <cellStyle name="Erklärender Text 2 12" xfId="5993" hidden="1"/>
    <cellStyle name="Erklärender Text 2 12" xfId="5959" hidden="1"/>
    <cellStyle name="Erklärender Text 2 12" xfId="6051" hidden="1"/>
    <cellStyle name="Erklärender Text 2 12" xfId="6086" hidden="1"/>
    <cellStyle name="Erklärender Text 2 12" xfId="5810" hidden="1"/>
    <cellStyle name="Erklärender Text 2 12" xfId="6134" hidden="1"/>
    <cellStyle name="Erklärender Text 2 12" xfId="6100" hidden="1"/>
    <cellStyle name="Erklärender Text 2 12" xfId="6192" hidden="1"/>
    <cellStyle name="Erklärender Text 2 12" xfId="6227" hidden="1"/>
    <cellStyle name="Erklärender Text 2 12" xfId="6286" hidden="1"/>
    <cellStyle name="Erklärender Text 2 12" xfId="6351" hidden="1"/>
    <cellStyle name="Erklärender Text 2 12" xfId="6317" hidden="1"/>
    <cellStyle name="Erklärender Text 2 12" xfId="6409" hidden="1"/>
    <cellStyle name="Erklärender Text 2 12" xfId="6444" hidden="1"/>
    <cellStyle name="Erklärender Text 2 12" xfId="6523" hidden="1"/>
    <cellStyle name="Erklärender Text 2 12" xfId="6643" hidden="1"/>
    <cellStyle name="Erklärender Text 2 12" xfId="6609" hidden="1"/>
    <cellStyle name="Erklärender Text 2 12" xfId="6701" hidden="1"/>
    <cellStyle name="Erklärender Text 2 12" xfId="6736" hidden="1"/>
    <cellStyle name="Erklärender Text 2 12" xfId="6552" hidden="1"/>
    <cellStyle name="Erklärender Text 2 12" xfId="6785" hidden="1"/>
    <cellStyle name="Erklärender Text 2 12" xfId="6751" hidden="1"/>
    <cellStyle name="Erklärender Text 2 12" xfId="6843" hidden="1"/>
    <cellStyle name="Erklärender Text 2 12" xfId="6878" hidden="1"/>
    <cellStyle name="Erklärender Text 2 12" xfId="4078" hidden="1"/>
    <cellStyle name="Erklärender Text 2 12" xfId="6949" hidden="1"/>
    <cellStyle name="Erklärender Text 2 12" xfId="6915" hidden="1"/>
    <cellStyle name="Erklärender Text 2 12" xfId="7007" hidden="1"/>
    <cellStyle name="Erklärender Text 2 12" xfId="7042" hidden="1"/>
    <cellStyle name="Erklärender Text 2 12" xfId="7190" hidden="1"/>
    <cellStyle name="Erklärender Text 2 12" xfId="7344" hidden="1"/>
    <cellStyle name="Erklärender Text 2 12" xfId="7310" hidden="1"/>
    <cellStyle name="Erklärender Text 2 12" xfId="7402" hidden="1"/>
    <cellStyle name="Erklärender Text 2 12" xfId="7437" hidden="1"/>
    <cellStyle name="Erklärender Text 2 12" xfId="7224" hidden="1"/>
    <cellStyle name="Erklärender Text 2 12" xfId="7491" hidden="1"/>
    <cellStyle name="Erklärender Text 2 12" xfId="7457" hidden="1"/>
    <cellStyle name="Erklärender Text 2 12" xfId="7549" hidden="1"/>
    <cellStyle name="Erklärender Text 2 12" xfId="7584" hidden="1"/>
    <cellStyle name="Erklärender Text 2 12" xfId="7308" hidden="1"/>
    <cellStyle name="Erklärender Text 2 12" xfId="7632" hidden="1"/>
    <cellStyle name="Erklärender Text 2 12" xfId="7598" hidden="1"/>
    <cellStyle name="Erklärender Text 2 12" xfId="7690" hidden="1"/>
    <cellStyle name="Erklärender Text 2 12" xfId="7725" hidden="1"/>
    <cellStyle name="Erklärender Text 2 12" xfId="7784" hidden="1"/>
    <cellStyle name="Erklärender Text 2 12" xfId="7849" hidden="1"/>
    <cellStyle name="Erklärender Text 2 12" xfId="7815" hidden="1"/>
    <cellStyle name="Erklärender Text 2 12" xfId="7907" hidden="1"/>
    <cellStyle name="Erklärender Text 2 12" xfId="7942" hidden="1"/>
    <cellStyle name="Erklärender Text 2 12" xfId="8021" hidden="1"/>
    <cellStyle name="Erklärender Text 2 12" xfId="8141" hidden="1"/>
    <cellStyle name="Erklärender Text 2 12" xfId="8107" hidden="1"/>
    <cellStyle name="Erklärender Text 2 12" xfId="8199" hidden="1"/>
    <cellStyle name="Erklärender Text 2 12" xfId="8234" hidden="1"/>
    <cellStyle name="Erklärender Text 2 12" xfId="8050" hidden="1"/>
    <cellStyle name="Erklärender Text 2 12" xfId="8283" hidden="1"/>
    <cellStyle name="Erklärender Text 2 12" xfId="8249" hidden="1"/>
    <cellStyle name="Erklärender Text 2 12" xfId="8341" hidden="1"/>
    <cellStyle name="Erklärender Text 2 12" xfId="8376" hidden="1"/>
    <cellStyle name="Erklärender Text 2 12" xfId="5582" hidden="1"/>
    <cellStyle name="Erklärender Text 2 12" xfId="8444" hidden="1"/>
    <cellStyle name="Erklärender Text 2 12" xfId="8410" hidden="1"/>
    <cellStyle name="Erklärender Text 2 12" xfId="8502" hidden="1"/>
    <cellStyle name="Erklärender Text 2 12" xfId="8537" hidden="1"/>
    <cellStyle name="Erklärender Text 2 12" xfId="8683" hidden="1"/>
    <cellStyle name="Erklärender Text 2 12" xfId="8837" hidden="1"/>
    <cellStyle name="Erklärender Text 2 12" xfId="8803" hidden="1"/>
    <cellStyle name="Erklärender Text 2 12" xfId="8895" hidden="1"/>
    <cellStyle name="Erklärender Text 2 12" xfId="8930" hidden="1"/>
    <cellStyle name="Erklärender Text 2 12" xfId="8717" hidden="1"/>
    <cellStyle name="Erklärender Text 2 12" xfId="8984" hidden="1"/>
    <cellStyle name="Erklärender Text 2 12" xfId="8950" hidden="1"/>
    <cellStyle name="Erklärender Text 2 12" xfId="9042" hidden="1"/>
    <cellStyle name="Erklärender Text 2 12" xfId="9077" hidden="1"/>
    <cellStyle name="Erklärender Text 2 12" xfId="8801" hidden="1"/>
    <cellStyle name="Erklärender Text 2 12" xfId="9125" hidden="1"/>
    <cellStyle name="Erklärender Text 2 12" xfId="9091" hidden="1"/>
    <cellStyle name="Erklärender Text 2 12" xfId="9183" hidden="1"/>
    <cellStyle name="Erklärender Text 2 12" xfId="9218" hidden="1"/>
    <cellStyle name="Erklärender Text 2 12" xfId="9277" hidden="1"/>
    <cellStyle name="Erklärender Text 2 12" xfId="9342" hidden="1"/>
    <cellStyle name="Erklärender Text 2 12" xfId="9308" hidden="1"/>
    <cellStyle name="Erklärender Text 2 12" xfId="9400" hidden="1"/>
    <cellStyle name="Erklärender Text 2 12" xfId="9435" hidden="1"/>
    <cellStyle name="Erklärender Text 2 12" xfId="9514" hidden="1"/>
    <cellStyle name="Erklärender Text 2 12" xfId="9634" hidden="1"/>
    <cellStyle name="Erklärender Text 2 12" xfId="9600" hidden="1"/>
    <cellStyle name="Erklärender Text 2 12" xfId="9692" hidden="1"/>
    <cellStyle name="Erklärender Text 2 12" xfId="9727" hidden="1"/>
    <cellStyle name="Erklärender Text 2 12" xfId="9543" hidden="1"/>
    <cellStyle name="Erklärender Text 2 12" xfId="9776" hidden="1"/>
    <cellStyle name="Erklärender Text 2 12" xfId="9742" hidden="1"/>
    <cellStyle name="Erklärender Text 2 12" xfId="9834" hidden="1"/>
    <cellStyle name="Erklärender Text 2 12" xfId="9869" hidden="1"/>
    <cellStyle name="Erklärender Text 2 12" xfId="7082" hidden="1"/>
    <cellStyle name="Erklärender Text 2 12" xfId="9935" hidden="1"/>
    <cellStyle name="Erklärender Text 2 12" xfId="9901" hidden="1"/>
    <cellStyle name="Erklärender Text 2 12" xfId="9993" hidden="1"/>
    <cellStyle name="Erklärender Text 2 12" xfId="10028" hidden="1"/>
    <cellStyle name="Erklärender Text 2 12" xfId="10169" hidden="1"/>
    <cellStyle name="Erklärender Text 2 12" xfId="10323" hidden="1"/>
    <cellStyle name="Erklärender Text 2 12" xfId="10289" hidden="1"/>
    <cellStyle name="Erklärender Text 2 12" xfId="10381" hidden="1"/>
    <cellStyle name="Erklärender Text 2 12" xfId="10416" hidden="1"/>
    <cellStyle name="Erklärender Text 2 12" xfId="10203" hidden="1"/>
    <cellStyle name="Erklärender Text 2 12" xfId="10470" hidden="1"/>
    <cellStyle name="Erklärender Text 2 12" xfId="10436" hidden="1"/>
    <cellStyle name="Erklärender Text 2 12" xfId="10528" hidden="1"/>
    <cellStyle name="Erklärender Text 2 12" xfId="10563" hidden="1"/>
    <cellStyle name="Erklärender Text 2 12" xfId="10287" hidden="1"/>
    <cellStyle name="Erklärender Text 2 12" xfId="10611" hidden="1"/>
    <cellStyle name="Erklärender Text 2 12" xfId="10577" hidden="1"/>
    <cellStyle name="Erklärender Text 2 12" xfId="10669" hidden="1"/>
    <cellStyle name="Erklärender Text 2 12" xfId="10704" hidden="1"/>
    <cellStyle name="Erklärender Text 2 12" xfId="10763" hidden="1"/>
    <cellStyle name="Erklärender Text 2 12" xfId="10828" hidden="1"/>
    <cellStyle name="Erklärender Text 2 12" xfId="10794" hidden="1"/>
    <cellStyle name="Erklärender Text 2 12" xfId="10886" hidden="1"/>
    <cellStyle name="Erklärender Text 2 12" xfId="10921" hidden="1"/>
    <cellStyle name="Erklärender Text 2 12" xfId="11000" hidden="1"/>
    <cellStyle name="Erklärender Text 2 12" xfId="11120" hidden="1"/>
    <cellStyle name="Erklärender Text 2 12" xfId="11086" hidden="1"/>
    <cellStyle name="Erklärender Text 2 12" xfId="11178" hidden="1"/>
    <cellStyle name="Erklärender Text 2 12" xfId="11213" hidden="1"/>
    <cellStyle name="Erklärender Text 2 12" xfId="11029" hidden="1"/>
    <cellStyle name="Erklärender Text 2 12" xfId="11262" hidden="1"/>
    <cellStyle name="Erklärender Text 2 12" xfId="11228" hidden="1"/>
    <cellStyle name="Erklärender Text 2 12" xfId="11320" hidden="1"/>
    <cellStyle name="Erklärender Text 2 12" xfId="11355" hidden="1"/>
    <cellStyle name="Erklärender Text 2 12" xfId="8575" hidden="1"/>
    <cellStyle name="Erklärender Text 2 12" xfId="11418" hidden="1"/>
    <cellStyle name="Erklärender Text 2 12" xfId="11384" hidden="1"/>
    <cellStyle name="Erklärender Text 2 12" xfId="11476" hidden="1"/>
    <cellStyle name="Erklärender Text 2 12" xfId="11511" hidden="1"/>
    <cellStyle name="Erklärender Text 2 12" xfId="11649" hidden="1"/>
    <cellStyle name="Erklärender Text 2 12" xfId="11803" hidden="1"/>
    <cellStyle name="Erklärender Text 2 12" xfId="11769" hidden="1"/>
    <cellStyle name="Erklärender Text 2 12" xfId="11861" hidden="1"/>
    <cellStyle name="Erklärender Text 2 12" xfId="11896" hidden="1"/>
    <cellStyle name="Erklärender Text 2 12" xfId="11683" hidden="1"/>
    <cellStyle name="Erklärender Text 2 12" xfId="11950" hidden="1"/>
    <cellStyle name="Erklärender Text 2 12" xfId="11916" hidden="1"/>
    <cellStyle name="Erklärender Text 2 12" xfId="12008" hidden="1"/>
    <cellStyle name="Erklärender Text 2 12" xfId="12043" hidden="1"/>
    <cellStyle name="Erklärender Text 2 12" xfId="11767" hidden="1"/>
    <cellStyle name="Erklärender Text 2 12" xfId="12091" hidden="1"/>
    <cellStyle name="Erklärender Text 2 12" xfId="12057" hidden="1"/>
    <cellStyle name="Erklärender Text 2 12" xfId="12149" hidden="1"/>
    <cellStyle name="Erklärender Text 2 12" xfId="12184" hidden="1"/>
    <cellStyle name="Erklärender Text 2 12" xfId="12243" hidden="1"/>
    <cellStyle name="Erklärender Text 2 12" xfId="12308" hidden="1"/>
    <cellStyle name="Erklärender Text 2 12" xfId="12274" hidden="1"/>
    <cellStyle name="Erklärender Text 2 12" xfId="12366" hidden="1"/>
    <cellStyle name="Erklärender Text 2 12" xfId="12401" hidden="1"/>
    <cellStyle name="Erklärender Text 2 12" xfId="12480" hidden="1"/>
    <cellStyle name="Erklärender Text 2 12" xfId="12600" hidden="1"/>
    <cellStyle name="Erklärender Text 2 12" xfId="12566" hidden="1"/>
    <cellStyle name="Erklärender Text 2 12" xfId="12658" hidden="1"/>
    <cellStyle name="Erklärender Text 2 12" xfId="12693" hidden="1"/>
    <cellStyle name="Erklärender Text 2 12" xfId="12509" hidden="1"/>
    <cellStyle name="Erklärender Text 2 12" xfId="12742" hidden="1"/>
    <cellStyle name="Erklärender Text 2 12" xfId="12708" hidden="1"/>
    <cellStyle name="Erklärender Text 2 12" xfId="12800" hidden="1"/>
    <cellStyle name="Erklärender Text 2 12" xfId="12835" hidden="1"/>
    <cellStyle name="Erklärender Text 2 12" xfId="10062" hidden="1"/>
    <cellStyle name="Erklärender Text 2 12" xfId="12897" hidden="1"/>
    <cellStyle name="Erklärender Text 2 12" xfId="12863" hidden="1"/>
    <cellStyle name="Erklärender Text 2 12" xfId="12955" hidden="1"/>
    <cellStyle name="Erklärender Text 2 12" xfId="12990" hidden="1"/>
    <cellStyle name="Erklärender Text 2 12" xfId="13120" hidden="1"/>
    <cellStyle name="Erklärender Text 2 12" xfId="13274" hidden="1"/>
    <cellStyle name="Erklärender Text 2 12" xfId="13240" hidden="1"/>
    <cellStyle name="Erklärender Text 2 12" xfId="13332" hidden="1"/>
    <cellStyle name="Erklärender Text 2 12" xfId="13367" hidden="1"/>
    <cellStyle name="Erklärender Text 2 12" xfId="13154" hidden="1"/>
    <cellStyle name="Erklärender Text 2 12" xfId="13421" hidden="1"/>
    <cellStyle name="Erklärender Text 2 12" xfId="13387" hidden="1"/>
    <cellStyle name="Erklärender Text 2 12" xfId="13479" hidden="1"/>
    <cellStyle name="Erklärender Text 2 12" xfId="13514" hidden="1"/>
    <cellStyle name="Erklärender Text 2 12" xfId="13238" hidden="1"/>
    <cellStyle name="Erklärender Text 2 12" xfId="13562" hidden="1"/>
    <cellStyle name="Erklärender Text 2 12" xfId="13528" hidden="1"/>
    <cellStyle name="Erklärender Text 2 12" xfId="13620" hidden="1"/>
    <cellStyle name="Erklärender Text 2 12" xfId="13655" hidden="1"/>
    <cellStyle name="Erklärender Text 2 12" xfId="13714" hidden="1"/>
    <cellStyle name="Erklärender Text 2 12" xfId="13779" hidden="1"/>
    <cellStyle name="Erklärender Text 2 12" xfId="13745" hidden="1"/>
    <cellStyle name="Erklärender Text 2 12" xfId="13837" hidden="1"/>
    <cellStyle name="Erklärender Text 2 12" xfId="13872" hidden="1"/>
    <cellStyle name="Erklärender Text 2 12" xfId="13951" hidden="1"/>
    <cellStyle name="Erklärender Text 2 12" xfId="14071" hidden="1"/>
    <cellStyle name="Erklärender Text 2 12" xfId="14037" hidden="1"/>
    <cellStyle name="Erklärender Text 2 12" xfId="14129" hidden="1"/>
    <cellStyle name="Erklärender Text 2 12" xfId="14164" hidden="1"/>
    <cellStyle name="Erklärender Text 2 12" xfId="13980" hidden="1"/>
    <cellStyle name="Erklärender Text 2 12" xfId="14213" hidden="1"/>
    <cellStyle name="Erklärender Text 2 12" xfId="14179" hidden="1"/>
    <cellStyle name="Erklärender Text 2 12" xfId="14271" hidden="1"/>
    <cellStyle name="Erklärender Text 2 12" xfId="14306" hidden="1"/>
    <cellStyle name="Erklärender Text 2 12" xfId="11542" hidden="1"/>
    <cellStyle name="Erklärender Text 2 12" xfId="14364" hidden="1"/>
    <cellStyle name="Erklärender Text 2 12" xfId="14330" hidden="1"/>
    <cellStyle name="Erklärender Text 2 12" xfId="14422" hidden="1"/>
    <cellStyle name="Erklärender Text 2 12" xfId="14457" hidden="1"/>
    <cellStyle name="Erklärender Text 2 12" xfId="14582" hidden="1"/>
    <cellStyle name="Erklärender Text 2 12" xfId="14736" hidden="1"/>
    <cellStyle name="Erklärender Text 2 12" xfId="14702" hidden="1"/>
    <cellStyle name="Erklärender Text 2 12" xfId="14794" hidden="1"/>
    <cellStyle name="Erklärender Text 2 12" xfId="14829" hidden="1"/>
    <cellStyle name="Erklärender Text 2 12" xfId="14616" hidden="1"/>
    <cellStyle name="Erklärender Text 2 12" xfId="14883" hidden="1"/>
    <cellStyle name="Erklärender Text 2 12" xfId="14849" hidden="1"/>
    <cellStyle name="Erklärender Text 2 12" xfId="14941" hidden="1"/>
    <cellStyle name="Erklärender Text 2 12" xfId="14976" hidden="1"/>
    <cellStyle name="Erklärender Text 2 12" xfId="14700" hidden="1"/>
    <cellStyle name="Erklärender Text 2 12" xfId="15024" hidden="1"/>
    <cellStyle name="Erklärender Text 2 12" xfId="14990" hidden="1"/>
    <cellStyle name="Erklärender Text 2 12" xfId="15082" hidden="1"/>
    <cellStyle name="Erklärender Text 2 12" xfId="15117" hidden="1"/>
    <cellStyle name="Erklärender Text 2 12" xfId="15176" hidden="1"/>
    <cellStyle name="Erklärender Text 2 12" xfId="15241" hidden="1"/>
    <cellStyle name="Erklärender Text 2 12" xfId="15207" hidden="1"/>
    <cellStyle name="Erklärender Text 2 12" xfId="15299" hidden="1"/>
    <cellStyle name="Erklärender Text 2 12" xfId="15334" hidden="1"/>
    <cellStyle name="Erklärender Text 2 12" xfId="15413" hidden="1"/>
    <cellStyle name="Erklärender Text 2 12" xfId="15533" hidden="1"/>
    <cellStyle name="Erklärender Text 2 12" xfId="15499" hidden="1"/>
    <cellStyle name="Erklärender Text 2 12" xfId="15591" hidden="1"/>
    <cellStyle name="Erklärender Text 2 12" xfId="15626" hidden="1"/>
    <cellStyle name="Erklärender Text 2 12" xfId="15442" hidden="1"/>
    <cellStyle name="Erklärender Text 2 12" xfId="15675" hidden="1"/>
    <cellStyle name="Erklärender Text 2 12" xfId="15641" hidden="1"/>
    <cellStyle name="Erklärender Text 2 12" xfId="15733" hidden="1"/>
    <cellStyle name="Erklärender Text 2 12" xfId="15768" hidden="1"/>
    <cellStyle name="Erklärender Text 2 12" xfId="13015" hidden="1"/>
    <cellStyle name="Erklärender Text 2 12" xfId="15826" hidden="1"/>
    <cellStyle name="Erklärender Text 2 12" xfId="15792" hidden="1"/>
    <cellStyle name="Erklärender Text 2 12" xfId="15884" hidden="1"/>
    <cellStyle name="Erklärender Text 2 12" xfId="15919" hidden="1"/>
    <cellStyle name="Erklärender Text 2 12" xfId="16038" hidden="1"/>
    <cellStyle name="Erklärender Text 2 12" xfId="16192" hidden="1"/>
    <cellStyle name="Erklärender Text 2 12" xfId="16158" hidden="1"/>
    <cellStyle name="Erklärender Text 2 12" xfId="16250" hidden="1"/>
    <cellStyle name="Erklärender Text 2 12" xfId="16285" hidden="1"/>
    <cellStyle name="Erklärender Text 2 12" xfId="16072" hidden="1"/>
    <cellStyle name="Erklärender Text 2 12" xfId="16339" hidden="1"/>
    <cellStyle name="Erklärender Text 2 12" xfId="16305" hidden="1"/>
    <cellStyle name="Erklärender Text 2 12" xfId="16397" hidden="1"/>
    <cellStyle name="Erklärender Text 2 12" xfId="16432" hidden="1"/>
    <cellStyle name="Erklärender Text 2 12" xfId="16156" hidden="1"/>
    <cellStyle name="Erklärender Text 2 12" xfId="16480" hidden="1"/>
    <cellStyle name="Erklärender Text 2 12" xfId="16446" hidden="1"/>
    <cellStyle name="Erklärender Text 2 12" xfId="16538" hidden="1"/>
    <cellStyle name="Erklärender Text 2 12" xfId="16573" hidden="1"/>
    <cellStyle name="Erklärender Text 2 12" xfId="16632" hidden="1"/>
    <cellStyle name="Erklärender Text 2 12" xfId="16697" hidden="1"/>
    <cellStyle name="Erklärender Text 2 12" xfId="16663" hidden="1"/>
    <cellStyle name="Erklärender Text 2 12" xfId="16755" hidden="1"/>
    <cellStyle name="Erklärender Text 2 12" xfId="16790" hidden="1"/>
    <cellStyle name="Erklärender Text 2 12" xfId="16869" hidden="1"/>
    <cellStyle name="Erklärender Text 2 12" xfId="16989" hidden="1"/>
    <cellStyle name="Erklärender Text 2 12" xfId="16955" hidden="1"/>
    <cellStyle name="Erklärender Text 2 12" xfId="17047" hidden="1"/>
    <cellStyle name="Erklärender Text 2 12" xfId="17082" hidden="1"/>
    <cellStyle name="Erklärender Text 2 12" xfId="16898" hidden="1"/>
    <cellStyle name="Erklärender Text 2 12" xfId="17131" hidden="1"/>
    <cellStyle name="Erklärender Text 2 12" xfId="17097" hidden="1"/>
    <cellStyle name="Erklärender Text 2 12" xfId="17189" hidden="1"/>
    <cellStyle name="Erklärender Text 2 12" xfId="17224" hidden="1"/>
    <cellStyle name="Erklärender Text 2 12" xfId="14477" hidden="1"/>
    <cellStyle name="Erklärender Text 2 12" xfId="17271" hidden="1"/>
    <cellStyle name="Erklärender Text 2 12" xfId="17237" hidden="1"/>
    <cellStyle name="Erklärender Text 2 12" xfId="17329" hidden="1"/>
    <cellStyle name="Erklärender Text 2 12" xfId="17364" hidden="1"/>
    <cellStyle name="Erklärender Text 2 12" xfId="17480" hidden="1"/>
    <cellStyle name="Erklärender Text 2 12" xfId="17634" hidden="1"/>
    <cellStyle name="Erklärender Text 2 12" xfId="17600" hidden="1"/>
    <cellStyle name="Erklärender Text 2 12" xfId="17692" hidden="1"/>
    <cellStyle name="Erklärender Text 2 12" xfId="17727" hidden="1"/>
    <cellStyle name="Erklärender Text 2 12" xfId="17514" hidden="1"/>
    <cellStyle name="Erklärender Text 2 12" xfId="17781" hidden="1"/>
    <cellStyle name="Erklärender Text 2 12" xfId="17747" hidden="1"/>
    <cellStyle name="Erklärender Text 2 12" xfId="17839" hidden="1"/>
    <cellStyle name="Erklärender Text 2 12" xfId="17874" hidden="1"/>
    <cellStyle name="Erklärender Text 2 12" xfId="17598" hidden="1"/>
    <cellStyle name="Erklärender Text 2 12" xfId="17922" hidden="1"/>
    <cellStyle name="Erklärender Text 2 12" xfId="17888" hidden="1"/>
    <cellStyle name="Erklärender Text 2 12" xfId="17980" hidden="1"/>
    <cellStyle name="Erklärender Text 2 12" xfId="18015" hidden="1"/>
    <cellStyle name="Erklärender Text 2 12" xfId="18074" hidden="1"/>
    <cellStyle name="Erklärender Text 2 12" xfId="18139" hidden="1"/>
    <cellStyle name="Erklärender Text 2 12" xfId="18105" hidden="1"/>
    <cellStyle name="Erklärender Text 2 12" xfId="18197" hidden="1"/>
    <cellStyle name="Erklärender Text 2 12" xfId="18232" hidden="1"/>
    <cellStyle name="Erklärender Text 2 12" xfId="18311" hidden="1"/>
    <cellStyle name="Erklärender Text 2 12" xfId="18431" hidden="1"/>
    <cellStyle name="Erklärender Text 2 12" xfId="18397" hidden="1"/>
    <cellStyle name="Erklärender Text 2 12" xfId="18489" hidden="1"/>
    <cellStyle name="Erklärender Text 2 12" xfId="18524" hidden="1"/>
    <cellStyle name="Erklärender Text 2 12" xfId="18340" hidden="1"/>
    <cellStyle name="Erklärender Text 2 12" xfId="18573" hidden="1"/>
    <cellStyle name="Erklärender Text 2 12" xfId="18539" hidden="1"/>
    <cellStyle name="Erklärender Text 2 12" xfId="18631" hidden="1"/>
    <cellStyle name="Erklärender Text 2 12" xfId="18666" hidden="1"/>
    <cellStyle name="Erklärender Text 2 12" xfId="18955" hidden="1"/>
    <cellStyle name="Erklärender Text 2 12" xfId="19071" hidden="1"/>
    <cellStyle name="Erklärender Text 2 12" xfId="19037" hidden="1"/>
    <cellStyle name="Erklärender Text 2 12" xfId="19129" hidden="1"/>
    <cellStyle name="Erklärender Text 2 12" xfId="19164" hidden="1"/>
    <cellStyle name="Erklärender Text 2 12" xfId="19287" hidden="1"/>
    <cellStyle name="Erklärender Text 2 12" xfId="19441" hidden="1"/>
    <cellStyle name="Erklärender Text 2 12" xfId="19407" hidden="1"/>
    <cellStyle name="Erklärender Text 2 12" xfId="19499" hidden="1"/>
    <cellStyle name="Erklärender Text 2 12" xfId="19534" hidden="1"/>
    <cellStyle name="Erklärender Text 2 12" xfId="19321" hidden="1"/>
    <cellStyle name="Erklärender Text 2 12" xfId="19588" hidden="1"/>
    <cellStyle name="Erklärender Text 2 12" xfId="19554" hidden="1"/>
    <cellStyle name="Erklärender Text 2 12" xfId="19646" hidden="1"/>
    <cellStyle name="Erklärender Text 2 12" xfId="19681" hidden="1"/>
    <cellStyle name="Erklärender Text 2 12" xfId="19405" hidden="1"/>
    <cellStyle name="Erklärender Text 2 12" xfId="19729" hidden="1"/>
    <cellStyle name="Erklärender Text 2 12" xfId="19695" hidden="1"/>
    <cellStyle name="Erklärender Text 2 12" xfId="19787" hidden="1"/>
    <cellStyle name="Erklärender Text 2 12" xfId="19822" hidden="1"/>
    <cellStyle name="Erklärender Text 2 12" xfId="19881" hidden="1"/>
    <cellStyle name="Erklärender Text 2 12" xfId="19946" hidden="1"/>
    <cellStyle name="Erklärender Text 2 12" xfId="19912" hidden="1"/>
    <cellStyle name="Erklärender Text 2 12" xfId="20004" hidden="1"/>
    <cellStyle name="Erklärender Text 2 12" xfId="20039" hidden="1"/>
    <cellStyle name="Erklärender Text 2 12" xfId="20118" hidden="1"/>
    <cellStyle name="Erklärender Text 2 12" xfId="20238" hidden="1"/>
    <cellStyle name="Erklärender Text 2 12" xfId="20204" hidden="1"/>
    <cellStyle name="Erklärender Text 2 12" xfId="20296" hidden="1"/>
    <cellStyle name="Erklärender Text 2 12" xfId="20331" hidden="1"/>
    <cellStyle name="Erklärender Text 2 12" xfId="20147" hidden="1"/>
    <cellStyle name="Erklärender Text 2 12" xfId="20380" hidden="1"/>
    <cellStyle name="Erklärender Text 2 12" xfId="20346" hidden="1"/>
    <cellStyle name="Erklärender Text 2 12" xfId="20438" hidden="1"/>
    <cellStyle name="Erklärender Text 2 12" xfId="20473" hidden="1"/>
    <cellStyle name="Erklärender Text 2 12" xfId="20532" hidden="1"/>
    <cellStyle name="Erklärender Text 2 12" xfId="20597" hidden="1"/>
    <cellStyle name="Erklärender Text 2 12" xfId="20563" hidden="1"/>
    <cellStyle name="Erklärender Text 2 12" xfId="20655" hidden="1"/>
    <cellStyle name="Erklärender Text 2 12" xfId="20690" hidden="1"/>
    <cellStyle name="Erklärender Text 2 12" xfId="20787" hidden="1"/>
    <cellStyle name="Erklärender Text 2 12" xfId="20988" hidden="1"/>
    <cellStyle name="Erklärender Text 2 12" xfId="20954" hidden="1"/>
    <cellStyle name="Erklärender Text 2 12" xfId="21046" hidden="1"/>
    <cellStyle name="Erklärender Text 2 12" xfId="21081" hidden="1"/>
    <cellStyle name="Erklärender Text 2 12" xfId="21177" hidden="1"/>
    <cellStyle name="Erklärender Text 2 12" xfId="21297" hidden="1"/>
    <cellStyle name="Erklärender Text 2 12" xfId="21263" hidden="1"/>
    <cellStyle name="Erklärender Text 2 12" xfId="21355" hidden="1"/>
    <cellStyle name="Erklärender Text 2 12" xfId="21390" hidden="1"/>
    <cellStyle name="Erklärender Text 2 12" xfId="21206" hidden="1"/>
    <cellStyle name="Erklärender Text 2 12" xfId="21441" hidden="1"/>
    <cellStyle name="Erklärender Text 2 12" xfId="21407" hidden="1"/>
    <cellStyle name="Erklärender Text 2 12" xfId="21499" hidden="1"/>
    <cellStyle name="Erklärender Text 2 12" xfId="21534" hidden="1"/>
    <cellStyle name="Erklärender Text 2 12" xfId="20842" hidden="1"/>
    <cellStyle name="Erklärender Text 2 12" xfId="21598" hidden="1"/>
    <cellStyle name="Erklärender Text 2 12" xfId="21564" hidden="1"/>
    <cellStyle name="Erklärender Text 2 12" xfId="21656" hidden="1"/>
    <cellStyle name="Erklärender Text 2 12" xfId="21691" hidden="1"/>
    <cellStyle name="Erklärender Text 2 12" xfId="21813" hidden="1"/>
    <cellStyle name="Erklärender Text 2 12" xfId="21968" hidden="1"/>
    <cellStyle name="Erklärender Text 2 12" xfId="21934" hidden="1"/>
    <cellStyle name="Erklärender Text 2 12" xfId="22026" hidden="1"/>
    <cellStyle name="Erklärender Text 2 12" xfId="22061" hidden="1"/>
    <cellStyle name="Erklärender Text 2 12" xfId="21847" hidden="1"/>
    <cellStyle name="Erklärender Text 2 12" xfId="22117" hidden="1"/>
    <cellStyle name="Erklärender Text 2 12" xfId="22083" hidden="1"/>
    <cellStyle name="Erklärender Text 2 12" xfId="22175" hidden="1"/>
    <cellStyle name="Erklärender Text 2 12" xfId="22210" hidden="1"/>
    <cellStyle name="Erklärender Text 2 12" xfId="21932" hidden="1"/>
    <cellStyle name="Erklärender Text 2 12" xfId="22260" hidden="1"/>
    <cellStyle name="Erklärender Text 2 12" xfId="22226" hidden="1"/>
    <cellStyle name="Erklärender Text 2 12" xfId="22318" hidden="1"/>
    <cellStyle name="Erklärender Text 2 12" xfId="22353" hidden="1"/>
    <cellStyle name="Erklärender Text 2 12" xfId="22414" hidden="1"/>
    <cellStyle name="Erklärender Text 2 12" xfId="22479" hidden="1"/>
    <cellStyle name="Erklärender Text 2 12" xfId="22445" hidden="1"/>
    <cellStyle name="Erklärender Text 2 12" xfId="22537" hidden="1"/>
    <cellStyle name="Erklärender Text 2 12" xfId="22572" hidden="1"/>
    <cellStyle name="Erklärender Text 2 12" xfId="22651" hidden="1"/>
    <cellStyle name="Erklärender Text 2 12" xfId="22771" hidden="1"/>
    <cellStyle name="Erklärender Text 2 12" xfId="22737" hidden="1"/>
    <cellStyle name="Erklärender Text 2 12" xfId="22829" hidden="1"/>
    <cellStyle name="Erklärender Text 2 12" xfId="22864" hidden="1"/>
    <cellStyle name="Erklärender Text 2 12" xfId="22680" hidden="1"/>
    <cellStyle name="Erklärender Text 2 12" xfId="22913" hidden="1"/>
    <cellStyle name="Erklärender Text 2 12" xfId="22879" hidden="1"/>
    <cellStyle name="Erklärender Text 2 12" xfId="22971" hidden="1"/>
    <cellStyle name="Erklärender Text 2 12" xfId="23006" hidden="1"/>
    <cellStyle name="Erklärender Text 2 12" xfId="20798" hidden="1"/>
    <cellStyle name="Erklärender Text 2 12" xfId="23053" hidden="1"/>
    <cellStyle name="Erklärender Text 2 12" xfId="23019" hidden="1"/>
    <cellStyle name="Erklärender Text 2 12" xfId="23111" hidden="1"/>
    <cellStyle name="Erklärender Text 2 12" xfId="23146" hidden="1"/>
    <cellStyle name="Erklärender Text 2 12" xfId="23266" hidden="1"/>
    <cellStyle name="Erklärender Text 2 12" xfId="23420" hidden="1"/>
    <cellStyle name="Erklärender Text 2 12" xfId="23386" hidden="1"/>
    <cellStyle name="Erklärender Text 2 12" xfId="23478" hidden="1"/>
    <cellStyle name="Erklärender Text 2 12" xfId="23513" hidden="1"/>
    <cellStyle name="Erklärender Text 2 12" xfId="23300" hidden="1"/>
    <cellStyle name="Erklärender Text 2 12" xfId="23569" hidden="1"/>
    <cellStyle name="Erklärender Text 2 12" xfId="23535" hidden="1"/>
    <cellStyle name="Erklärender Text 2 12" xfId="23627" hidden="1"/>
    <cellStyle name="Erklärender Text 2 12" xfId="23662" hidden="1"/>
    <cellStyle name="Erklärender Text 2 12" xfId="23384" hidden="1"/>
    <cellStyle name="Erklärender Text 2 12" xfId="23712" hidden="1"/>
    <cellStyle name="Erklärender Text 2 12" xfId="23678" hidden="1"/>
    <cellStyle name="Erklärender Text 2 12" xfId="23770" hidden="1"/>
    <cellStyle name="Erklärender Text 2 12" xfId="23805" hidden="1"/>
    <cellStyle name="Erklärender Text 2 12" xfId="23865" hidden="1"/>
    <cellStyle name="Erklärender Text 2 12" xfId="23930" hidden="1"/>
    <cellStyle name="Erklärender Text 2 12" xfId="23896" hidden="1"/>
    <cellStyle name="Erklärender Text 2 12" xfId="23988" hidden="1"/>
    <cellStyle name="Erklärender Text 2 12" xfId="24023" hidden="1"/>
    <cellStyle name="Erklärender Text 2 12" xfId="24102" hidden="1"/>
    <cellStyle name="Erklärender Text 2 12" xfId="24222" hidden="1"/>
    <cellStyle name="Erklärender Text 2 12" xfId="24188" hidden="1"/>
    <cellStyle name="Erklärender Text 2 12" xfId="24280" hidden="1"/>
    <cellStyle name="Erklärender Text 2 12" xfId="24315" hidden="1"/>
    <cellStyle name="Erklärender Text 2 12" xfId="24131" hidden="1"/>
    <cellStyle name="Erklärender Text 2 12" xfId="24364" hidden="1"/>
    <cellStyle name="Erklärender Text 2 12" xfId="24330" hidden="1"/>
    <cellStyle name="Erklärender Text 2 12" xfId="24422" hidden="1"/>
    <cellStyle name="Erklärender Text 2 12" xfId="24457" hidden="1"/>
    <cellStyle name="Erklärender Text 2 12" xfId="20823" hidden="1"/>
    <cellStyle name="Erklärender Text 2 12" xfId="24504" hidden="1"/>
    <cellStyle name="Erklärender Text 2 12" xfId="24470" hidden="1"/>
    <cellStyle name="Erklärender Text 2 12" xfId="24562" hidden="1"/>
    <cellStyle name="Erklärender Text 2 12" xfId="24597" hidden="1"/>
    <cellStyle name="Erklärender Text 2 12" xfId="24713" hidden="1"/>
    <cellStyle name="Erklärender Text 2 12" xfId="24867" hidden="1"/>
    <cellStyle name="Erklärender Text 2 12" xfId="24833" hidden="1"/>
    <cellStyle name="Erklärender Text 2 12" xfId="24925" hidden="1"/>
    <cellStyle name="Erklärender Text 2 12" xfId="24960" hidden="1"/>
    <cellStyle name="Erklärender Text 2 12" xfId="24747" hidden="1"/>
    <cellStyle name="Erklärender Text 2 12" xfId="25014" hidden="1"/>
    <cellStyle name="Erklärender Text 2 12" xfId="24980" hidden="1"/>
    <cellStyle name="Erklärender Text 2 12" xfId="25072" hidden="1"/>
    <cellStyle name="Erklärender Text 2 12" xfId="25107" hidden="1"/>
    <cellStyle name="Erklärender Text 2 12" xfId="24831" hidden="1"/>
    <cellStyle name="Erklärender Text 2 12" xfId="25155" hidden="1"/>
    <cellStyle name="Erklärender Text 2 12" xfId="25121" hidden="1"/>
    <cellStyle name="Erklärender Text 2 12" xfId="25213" hidden="1"/>
    <cellStyle name="Erklärender Text 2 12" xfId="25248" hidden="1"/>
    <cellStyle name="Erklärender Text 2 12" xfId="25307" hidden="1"/>
    <cellStyle name="Erklärender Text 2 12" xfId="25372" hidden="1"/>
    <cellStyle name="Erklärender Text 2 12" xfId="25338" hidden="1"/>
    <cellStyle name="Erklärender Text 2 12" xfId="25430" hidden="1"/>
    <cellStyle name="Erklärender Text 2 12" xfId="25465" hidden="1"/>
    <cellStyle name="Erklärender Text 2 12" xfId="25544" hidden="1"/>
    <cellStyle name="Erklärender Text 2 12" xfId="25664" hidden="1"/>
    <cellStyle name="Erklärender Text 2 12" xfId="25630" hidden="1"/>
    <cellStyle name="Erklärender Text 2 12" xfId="25722" hidden="1"/>
    <cellStyle name="Erklärender Text 2 12" xfId="25757" hidden="1"/>
    <cellStyle name="Erklärender Text 2 12" xfId="25573" hidden="1"/>
    <cellStyle name="Erklärender Text 2 12" xfId="25806" hidden="1"/>
    <cellStyle name="Erklärender Text 2 12" xfId="25772" hidden="1"/>
    <cellStyle name="Erklärender Text 2 12" xfId="25864" hidden="1"/>
    <cellStyle name="Erklärender Text 2 12" xfId="25899" hidden="1"/>
    <cellStyle name="Erklärender Text 2 12" xfId="25960" hidden="1"/>
    <cellStyle name="Erklärender Text 2 12" xfId="26099" hidden="1"/>
    <cellStyle name="Erklärender Text 2 12" xfId="26065" hidden="1"/>
    <cellStyle name="Erklärender Text 2 12" xfId="26157" hidden="1"/>
    <cellStyle name="Erklärender Text 2 12" xfId="26192" hidden="1"/>
    <cellStyle name="Erklärender Text 2 12" xfId="26309" hidden="1"/>
    <cellStyle name="Erklärender Text 2 12" xfId="26463" hidden="1"/>
    <cellStyle name="Erklärender Text 2 12" xfId="26429" hidden="1"/>
    <cellStyle name="Erklärender Text 2 12" xfId="26521" hidden="1"/>
    <cellStyle name="Erklärender Text 2 12" xfId="26556" hidden="1"/>
    <cellStyle name="Erklärender Text 2 12" xfId="26343" hidden="1"/>
    <cellStyle name="Erklärender Text 2 12" xfId="26610" hidden="1"/>
    <cellStyle name="Erklärender Text 2 12" xfId="26576" hidden="1"/>
    <cellStyle name="Erklärender Text 2 12" xfId="26668" hidden="1"/>
    <cellStyle name="Erklärender Text 2 12" xfId="26703" hidden="1"/>
    <cellStyle name="Erklärender Text 2 12" xfId="26427" hidden="1"/>
    <cellStyle name="Erklärender Text 2 12" xfId="26751" hidden="1"/>
    <cellStyle name="Erklärender Text 2 12" xfId="26717" hidden="1"/>
    <cellStyle name="Erklärender Text 2 12" xfId="26809" hidden="1"/>
    <cellStyle name="Erklärender Text 2 12" xfId="26844" hidden="1"/>
    <cellStyle name="Erklärender Text 2 12" xfId="26903" hidden="1"/>
    <cellStyle name="Erklärender Text 2 12" xfId="26968" hidden="1"/>
    <cellStyle name="Erklärender Text 2 12" xfId="26934" hidden="1"/>
    <cellStyle name="Erklärender Text 2 12" xfId="27026" hidden="1"/>
    <cellStyle name="Erklärender Text 2 12" xfId="27061" hidden="1"/>
    <cellStyle name="Erklärender Text 2 12" xfId="27140" hidden="1"/>
    <cellStyle name="Erklärender Text 2 12" xfId="27260" hidden="1"/>
    <cellStyle name="Erklärender Text 2 12" xfId="27226" hidden="1"/>
    <cellStyle name="Erklärender Text 2 12" xfId="27318" hidden="1"/>
    <cellStyle name="Erklärender Text 2 12" xfId="27353" hidden="1"/>
    <cellStyle name="Erklärender Text 2 12" xfId="27169" hidden="1"/>
    <cellStyle name="Erklärender Text 2 12" xfId="27402" hidden="1"/>
    <cellStyle name="Erklärender Text 2 12" xfId="27368" hidden="1"/>
    <cellStyle name="Erklärender Text 2 12" xfId="27460" hidden="1"/>
    <cellStyle name="Erklärender Text 2 12" xfId="27495" hidden="1"/>
    <cellStyle name="Erklärender Text 2 12" xfId="25994" hidden="1"/>
    <cellStyle name="Erklärender Text 2 12" xfId="27542" hidden="1"/>
    <cellStyle name="Erklärender Text 2 12" xfId="27508" hidden="1"/>
    <cellStyle name="Erklärender Text 2 12" xfId="27600" hidden="1"/>
    <cellStyle name="Erklärender Text 2 12" xfId="27635" hidden="1"/>
    <cellStyle name="Erklärender Text 2 12" xfId="27751" hidden="1"/>
    <cellStyle name="Erklärender Text 2 12" xfId="27905" hidden="1"/>
    <cellStyle name="Erklärender Text 2 12" xfId="27871" hidden="1"/>
    <cellStyle name="Erklärender Text 2 12" xfId="27963" hidden="1"/>
    <cellStyle name="Erklärender Text 2 12" xfId="27998" hidden="1"/>
    <cellStyle name="Erklärender Text 2 12" xfId="27785" hidden="1"/>
    <cellStyle name="Erklärender Text 2 12" xfId="28052" hidden="1"/>
    <cellStyle name="Erklärender Text 2 12" xfId="28018" hidden="1"/>
    <cellStyle name="Erklärender Text 2 12" xfId="28110" hidden="1"/>
    <cellStyle name="Erklärender Text 2 12" xfId="28145" hidden="1"/>
    <cellStyle name="Erklärender Text 2 12" xfId="27869" hidden="1"/>
    <cellStyle name="Erklärender Text 2 12" xfId="28193" hidden="1"/>
    <cellStyle name="Erklärender Text 2 12" xfId="28159" hidden="1"/>
    <cellStyle name="Erklärender Text 2 12" xfId="28251" hidden="1"/>
    <cellStyle name="Erklärender Text 2 12" xfId="28286" hidden="1"/>
    <cellStyle name="Erklärender Text 2 12" xfId="28345" hidden="1"/>
    <cellStyle name="Erklärender Text 2 12" xfId="28410" hidden="1"/>
    <cellStyle name="Erklärender Text 2 12" xfId="28376" hidden="1"/>
    <cellStyle name="Erklärender Text 2 12" xfId="28468" hidden="1"/>
    <cellStyle name="Erklärender Text 2 12" xfId="28503" hidden="1"/>
    <cellStyle name="Erklärender Text 2 12" xfId="28582" hidden="1"/>
    <cellStyle name="Erklärender Text 2 12" xfId="28702" hidden="1"/>
    <cellStyle name="Erklärender Text 2 12" xfId="28668" hidden="1"/>
    <cellStyle name="Erklärender Text 2 12" xfId="28760" hidden="1"/>
    <cellStyle name="Erklärender Text 2 12" xfId="28795" hidden="1"/>
    <cellStyle name="Erklärender Text 2 12" xfId="28611" hidden="1"/>
    <cellStyle name="Erklärender Text 2 12" xfId="28844" hidden="1"/>
    <cellStyle name="Erklärender Text 2 12" xfId="28810" hidden="1"/>
    <cellStyle name="Erklärender Text 2 12" xfId="28902" hidden="1"/>
    <cellStyle name="Erklärender Text 2 12" xfId="28937" hidden="1"/>
    <cellStyle name="Erklärender Text 2 12" xfId="28997" hidden="1"/>
    <cellStyle name="Erklärender Text 2 12" xfId="29062" hidden="1"/>
    <cellStyle name="Erklärender Text 2 12" xfId="29028" hidden="1"/>
    <cellStyle name="Erklärender Text 2 12" xfId="29120" hidden="1"/>
    <cellStyle name="Erklärender Text 2 12" xfId="29155" hidden="1"/>
    <cellStyle name="Erklärender Text 2 12" xfId="29271" hidden="1"/>
    <cellStyle name="Erklärender Text 2 12" xfId="29425" hidden="1"/>
    <cellStyle name="Erklärender Text 2 12" xfId="29391" hidden="1"/>
    <cellStyle name="Erklärender Text 2 12" xfId="29483" hidden="1"/>
    <cellStyle name="Erklärender Text 2 12" xfId="29518" hidden="1"/>
    <cellStyle name="Erklärender Text 2 12" xfId="29305" hidden="1"/>
    <cellStyle name="Erklärender Text 2 12" xfId="29572" hidden="1"/>
    <cellStyle name="Erklärender Text 2 12" xfId="29538" hidden="1"/>
    <cellStyle name="Erklärender Text 2 12" xfId="29630" hidden="1"/>
    <cellStyle name="Erklärender Text 2 12" xfId="29665" hidden="1"/>
    <cellStyle name="Erklärender Text 2 12" xfId="29389" hidden="1"/>
    <cellStyle name="Erklärender Text 2 12" xfId="29713" hidden="1"/>
    <cellStyle name="Erklärender Text 2 12" xfId="29679" hidden="1"/>
    <cellStyle name="Erklärender Text 2 12" xfId="29771" hidden="1"/>
    <cellStyle name="Erklärender Text 2 12" xfId="29806" hidden="1"/>
    <cellStyle name="Erklärender Text 2 12" xfId="29865" hidden="1"/>
    <cellStyle name="Erklärender Text 2 12" xfId="29930" hidden="1"/>
    <cellStyle name="Erklärender Text 2 12" xfId="29896" hidden="1"/>
    <cellStyle name="Erklärender Text 2 12" xfId="29988" hidden="1"/>
    <cellStyle name="Erklärender Text 2 12" xfId="30023" hidden="1"/>
    <cellStyle name="Erklärender Text 2 12" xfId="30102" hidden="1"/>
    <cellStyle name="Erklärender Text 2 12" xfId="30222" hidden="1"/>
    <cellStyle name="Erklärender Text 2 12" xfId="30188" hidden="1"/>
    <cellStyle name="Erklärender Text 2 12" xfId="30280" hidden="1"/>
    <cellStyle name="Erklärender Text 2 12" xfId="30315" hidden="1"/>
    <cellStyle name="Erklärender Text 2 12" xfId="30131" hidden="1"/>
    <cellStyle name="Erklärender Text 2 12" xfId="30364" hidden="1"/>
    <cellStyle name="Erklärender Text 2 12" xfId="30330" hidden="1"/>
    <cellStyle name="Erklärender Text 2 12" xfId="30422" hidden="1"/>
    <cellStyle name="Erklärender Text 2 12" xfId="30457" hidden="1"/>
    <cellStyle name="Erklärender Text 2 12" xfId="30516" hidden="1"/>
    <cellStyle name="Erklärender Text 2 12" xfId="30581" hidden="1"/>
    <cellStyle name="Erklärender Text 2 12" xfId="30547" hidden="1"/>
    <cellStyle name="Erklärender Text 2 12" xfId="30639" hidden="1"/>
    <cellStyle name="Erklärender Text 2 12" xfId="30674" hidden="1"/>
    <cellStyle name="Erklärender Text 2 12" xfId="30771" hidden="1"/>
    <cellStyle name="Erklärender Text 2 12" xfId="30972" hidden="1"/>
    <cellStyle name="Erklärender Text 2 12" xfId="30938" hidden="1"/>
    <cellStyle name="Erklärender Text 2 12" xfId="31030" hidden="1"/>
    <cellStyle name="Erklärender Text 2 12" xfId="31065" hidden="1"/>
    <cellStyle name="Erklärender Text 2 12" xfId="31161" hidden="1"/>
    <cellStyle name="Erklärender Text 2 12" xfId="31281" hidden="1"/>
    <cellStyle name="Erklärender Text 2 12" xfId="31247" hidden="1"/>
    <cellStyle name="Erklärender Text 2 12" xfId="31339" hidden="1"/>
    <cellStyle name="Erklärender Text 2 12" xfId="31374" hidden="1"/>
    <cellStyle name="Erklärender Text 2 12" xfId="31190" hidden="1"/>
    <cellStyle name="Erklärender Text 2 12" xfId="31425" hidden="1"/>
    <cellStyle name="Erklärender Text 2 12" xfId="31391" hidden="1"/>
    <cellStyle name="Erklärender Text 2 12" xfId="31483" hidden="1"/>
    <cellStyle name="Erklärender Text 2 12" xfId="31518" hidden="1"/>
    <cellStyle name="Erklärender Text 2 12" xfId="30826" hidden="1"/>
    <cellStyle name="Erklärender Text 2 12" xfId="31582" hidden="1"/>
    <cellStyle name="Erklärender Text 2 12" xfId="31548" hidden="1"/>
    <cellStyle name="Erklärender Text 2 12" xfId="31640" hidden="1"/>
    <cellStyle name="Erklärender Text 2 12" xfId="31675" hidden="1"/>
    <cellStyle name="Erklärender Text 2 12" xfId="31797" hidden="1"/>
    <cellStyle name="Erklärender Text 2 12" xfId="31952" hidden="1"/>
    <cellStyle name="Erklärender Text 2 12" xfId="31918" hidden="1"/>
    <cellStyle name="Erklärender Text 2 12" xfId="32010" hidden="1"/>
    <cellStyle name="Erklärender Text 2 12" xfId="32045" hidden="1"/>
    <cellStyle name="Erklärender Text 2 12" xfId="31831" hidden="1"/>
    <cellStyle name="Erklärender Text 2 12" xfId="32101" hidden="1"/>
    <cellStyle name="Erklärender Text 2 12" xfId="32067" hidden="1"/>
    <cellStyle name="Erklärender Text 2 12" xfId="32159" hidden="1"/>
    <cellStyle name="Erklärender Text 2 12" xfId="32194" hidden="1"/>
    <cellStyle name="Erklärender Text 2 12" xfId="31916" hidden="1"/>
    <cellStyle name="Erklärender Text 2 12" xfId="32244" hidden="1"/>
    <cellStyle name="Erklärender Text 2 12" xfId="32210" hidden="1"/>
    <cellStyle name="Erklärender Text 2 12" xfId="32302" hidden="1"/>
    <cellStyle name="Erklärender Text 2 12" xfId="32337" hidden="1"/>
    <cellStyle name="Erklärender Text 2 12" xfId="32398" hidden="1"/>
    <cellStyle name="Erklärender Text 2 12" xfId="32463" hidden="1"/>
    <cellStyle name="Erklärender Text 2 12" xfId="32429" hidden="1"/>
    <cellStyle name="Erklärender Text 2 12" xfId="32521" hidden="1"/>
    <cellStyle name="Erklärender Text 2 12" xfId="32556" hidden="1"/>
    <cellStyle name="Erklärender Text 2 12" xfId="32635" hidden="1"/>
    <cellStyle name="Erklärender Text 2 12" xfId="32755" hidden="1"/>
    <cellStyle name="Erklärender Text 2 12" xfId="32721" hidden="1"/>
    <cellStyle name="Erklärender Text 2 12" xfId="32813" hidden="1"/>
    <cellStyle name="Erklärender Text 2 12" xfId="32848" hidden="1"/>
    <cellStyle name="Erklärender Text 2 12" xfId="32664" hidden="1"/>
    <cellStyle name="Erklärender Text 2 12" xfId="32897" hidden="1"/>
    <cellStyle name="Erklärender Text 2 12" xfId="32863" hidden="1"/>
    <cellStyle name="Erklärender Text 2 12" xfId="32955" hidden="1"/>
    <cellStyle name="Erklärender Text 2 12" xfId="32990" hidden="1"/>
    <cellStyle name="Erklärender Text 2 12" xfId="30782" hidden="1"/>
    <cellStyle name="Erklärender Text 2 12" xfId="33037" hidden="1"/>
    <cellStyle name="Erklärender Text 2 12" xfId="33003" hidden="1"/>
    <cellStyle name="Erklärender Text 2 12" xfId="33095" hidden="1"/>
    <cellStyle name="Erklärender Text 2 12" xfId="33130" hidden="1"/>
    <cellStyle name="Erklärender Text 2 12" xfId="33249" hidden="1"/>
    <cellStyle name="Erklärender Text 2 12" xfId="33403" hidden="1"/>
    <cellStyle name="Erklärender Text 2 12" xfId="33369" hidden="1"/>
    <cellStyle name="Erklärender Text 2 12" xfId="33461" hidden="1"/>
    <cellStyle name="Erklärender Text 2 12" xfId="33496" hidden="1"/>
    <cellStyle name="Erklärender Text 2 12" xfId="33283" hidden="1"/>
    <cellStyle name="Erklärender Text 2 12" xfId="33552" hidden="1"/>
    <cellStyle name="Erklärender Text 2 12" xfId="33518" hidden="1"/>
    <cellStyle name="Erklärender Text 2 12" xfId="33610" hidden="1"/>
    <cellStyle name="Erklärender Text 2 12" xfId="33645" hidden="1"/>
    <cellStyle name="Erklärender Text 2 12" xfId="33367" hidden="1"/>
    <cellStyle name="Erklärender Text 2 12" xfId="33695" hidden="1"/>
    <cellStyle name="Erklärender Text 2 12" xfId="33661" hidden="1"/>
    <cellStyle name="Erklärender Text 2 12" xfId="33753" hidden="1"/>
    <cellStyle name="Erklärender Text 2 12" xfId="33788" hidden="1"/>
    <cellStyle name="Erklärender Text 2 12" xfId="33848" hidden="1"/>
    <cellStyle name="Erklärender Text 2 12" xfId="33913" hidden="1"/>
    <cellStyle name="Erklärender Text 2 12" xfId="33879" hidden="1"/>
    <cellStyle name="Erklärender Text 2 12" xfId="33971" hidden="1"/>
    <cellStyle name="Erklärender Text 2 12" xfId="34006" hidden="1"/>
    <cellStyle name="Erklärender Text 2 12" xfId="34085" hidden="1"/>
    <cellStyle name="Erklärender Text 2 12" xfId="34205" hidden="1"/>
    <cellStyle name="Erklärender Text 2 12" xfId="34171" hidden="1"/>
    <cellStyle name="Erklärender Text 2 12" xfId="34263" hidden="1"/>
    <cellStyle name="Erklärender Text 2 12" xfId="34298" hidden="1"/>
    <cellStyle name="Erklärender Text 2 12" xfId="34114" hidden="1"/>
    <cellStyle name="Erklärender Text 2 12" xfId="34347" hidden="1"/>
    <cellStyle name="Erklärender Text 2 12" xfId="34313" hidden="1"/>
    <cellStyle name="Erklärender Text 2 12" xfId="34405" hidden="1"/>
    <cellStyle name="Erklärender Text 2 12" xfId="34440" hidden="1"/>
    <cellStyle name="Erklärender Text 2 12" xfId="30807" hidden="1"/>
    <cellStyle name="Erklärender Text 2 12" xfId="34487" hidden="1"/>
    <cellStyle name="Erklärender Text 2 12" xfId="34453" hidden="1"/>
    <cellStyle name="Erklärender Text 2 12" xfId="34545" hidden="1"/>
    <cellStyle name="Erklärender Text 2 12" xfId="34580" hidden="1"/>
    <cellStyle name="Erklärender Text 2 12" xfId="34696" hidden="1"/>
    <cellStyle name="Erklärender Text 2 12" xfId="34850" hidden="1"/>
    <cellStyle name="Erklärender Text 2 12" xfId="34816" hidden="1"/>
    <cellStyle name="Erklärender Text 2 12" xfId="34908" hidden="1"/>
    <cellStyle name="Erklärender Text 2 12" xfId="34943" hidden="1"/>
    <cellStyle name="Erklärender Text 2 12" xfId="34730" hidden="1"/>
    <cellStyle name="Erklärender Text 2 12" xfId="34997" hidden="1"/>
    <cellStyle name="Erklärender Text 2 12" xfId="34963" hidden="1"/>
    <cellStyle name="Erklärender Text 2 12" xfId="35055" hidden="1"/>
    <cellStyle name="Erklärender Text 2 12" xfId="35090" hidden="1"/>
    <cellStyle name="Erklärender Text 2 12" xfId="34814" hidden="1"/>
    <cellStyle name="Erklärender Text 2 12" xfId="35138" hidden="1"/>
    <cellStyle name="Erklärender Text 2 12" xfId="35104" hidden="1"/>
    <cellStyle name="Erklärender Text 2 12" xfId="35196" hidden="1"/>
    <cellStyle name="Erklärender Text 2 12" xfId="35231" hidden="1"/>
    <cellStyle name="Erklärender Text 2 12" xfId="35290" hidden="1"/>
    <cellStyle name="Erklärender Text 2 12" xfId="35355" hidden="1"/>
    <cellStyle name="Erklärender Text 2 12" xfId="35321" hidden="1"/>
    <cellStyle name="Erklärender Text 2 12" xfId="35413" hidden="1"/>
    <cellStyle name="Erklärender Text 2 12" xfId="35448" hidden="1"/>
    <cellStyle name="Erklärender Text 2 12" xfId="35527" hidden="1"/>
    <cellStyle name="Erklärender Text 2 12" xfId="35647" hidden="1"/>
    <cellStyle name="Erklärender Text 2 12" xfId="35613" hidden="1"/>
    <cellStyle name="Erklärender Text 2 12" xfId="35705" hidden="1"/>
    <cellStyle name="Erklärender Text 2 12" xfId="35740" hidden="1"/>
    <cellStyle name="Erklärender Text 2 12" xfId="35556" hidden="1"/>
    <cellStyle name="Erklärender Text 2 12" xfId="35789" hidden="1"/>
    <cellStyle name="Erklärender Text 2 12" xfId="35755" hidden="1"/>
    <cellStyle name="Erklärender Text 2 12" xfId="35847" hidden="1"/>
    <cellStyle name="Erklärender Text 2 12" xfId="35882" hidden="1"/>
    <cellStyle name="Erklärender Text 2 12" xfId="35943" hidden="1"/>
    <cellStyle name="Erklärender Text 2 12" xfId="36082" hidden="1"/>
    <cellStyle name="Erklärender Text 2 12" xfId="36048" hidden="1"/>
    <cellStyle name="Erklärender Text 2 12" xfId="36140" hidden="1"/>
    <cellStyle name="Erklärender Text 2 12" xfId="36175" hidden="1"/>
    <cellStyle name="Erklärender Text 2 12" xfId="36292" hidden="1"/>
    <cellStyle name="Erklärender Text 2 12" xfId="36446" hidden="1"/>
    <cellStyle name="Erklärender Text 2 12" xfId="36412" hidden="1"/>
    <cellStyle name="Erklärender Text 2 12" xfId="36504" hidden="1"/>
    <cellStyle name="Erklärender Text 2 12" xfId="36539" hidden="1"/>
    <cellStyle name="Erklärender Text 2 12" xfId="36326" hidden="1"/>
    <cellStyle name="Erklärender Text 2 12" xfId="36593" hidden="1"/>
    <cellStyle name="Erklärender Text 2 12" xfId="36559" hidden="1"/>
    <cellStyle name="Erklärender Text 2 12" xfId="36651" hidden="1"/>
    <cellStyle name="Erklärender Text 2 12" xfId="36686" hidden="1"/>
    <cellStyle name="Erklärender Text 2 12" xfId="36410" hidden="1"/>
    <cellStyle name="Erklärender Text 2 12" xfId="36734" hidden="1"/>
    <cellStyle name="Erklärender Text 2 12" xfId="36700" hidden="1"/>
    <cellStyle name="Erklärender Text 2 12" xfId="36792" hidden="1"/>
    <cellStyle name="Erklärender Text 2 12" xfId="36827" hidden="1"/>
    <cellStyle name="Erklärender Text 2 12" xfId="36886" hidden="1"/>
    <cellStyle name="Erklärender Text 2 12" xfId="36951" hidden="1"/>
    <cellStyle name="Erklärender Text 2 12" xfId="36917" hidden="1"/>
    <cellStyle name="Erklärender Text 2 12" xfId="37009" hidden="1"/>
    <cellStyle name="Erklärender Text 2 12" xfId="37044" hidden="1"/>
    <cellStyle name="Erklärender Text 2 12" xfId="37123" hidden="1"/>
    <cellStyle name="Erklärender Text 2 12" xfId="37243" hidden="1"/>
    <cellStyle name="Erklärender Text 2 12" xfId="37209" hidden="1"/>
    <cellStyle name="Erklärender Text 2 12" xfId="37301" hidden="1"/>
    <cellStyle name="Erklärender Text 2 12" xfId="37336" hidden="1"/>
    <cellStyle name="Erklärender Text 2 12" xfId="37152" hidden="1"/>
    <cellStyle name="Erklärender Text 2 12" xfId="37385" hidden="1"/>
    <cellStyle name="Erklärender Text 2 12" xfId="37351" hidden="1"/>
    <cellStyle name="Erklärender Text 2 12" xfId="37443" hidden="1"/>
    <cellStyle name="Erklärender Text 2 12" xfId="37478" hidden="1"/>
    <cellStyle name="Erklärender Text 2 12" xfId="35977" hidden="1"/>
    <cellStyle name="Erklärender Text 2 12" xfId="37525" hidden="1"/>
    <cellStyle name="Erklärender Text 2 12" xfId="37491" hidden="1"/>
    <cellStyle name="Erklärender Text 2 12" xfId="37583" hidden="1"/>
    <cellStyle name="Erklärender Text 2 12" xfId="37618" hidden="1"/>
    <cellStyle name="Erklärender Text 2 12" xfId="37734" hidden="1"/>
    <cellStyle name="Erklärender Text 2 12" xfId="37888" hidden="1"/>
    <cellStyle name="Erklärender Text 2 12" xfId="37854" hidden="1"/>
    <cellStyle name="Erklärender Text 2 12" xfId="37946" hidden="1"/>
    <cellStyle name="Erklärender Text 2 12" xfId="37981" hidden="1"/>
    <cellStyle name="Erklärender Text 2 12" xfId="37768" hidden="1"/>
    <cellStyle name="Erklärender Text 2 12" xfId="38035" hidden="1"/>
    <cellStyle name="Erklärender Text 2 12" xfId="38001" hidden="1"/>
    <cellStyle name="Erklärender Text 2 12" xfId="38093" hidden="1"/>
    <cellStyle name="Erklärender Text 2 12" xfId="38128" hidden="1"/>
    <cellStyle name="Erklärender Text 2 12" xfId="37852" hidden="1"/>
    <cellStyle name="Erklärender Text 2 12" xfId="38176" hidden="1"/>
    <cellStyle name="Erklärender Text 2 12" xfId="38142" hidden="1"/>
    <cellStyle name="Erklärender Text 2 12" xfId="38234" hidden="1"/>
    <cellStyle name="Erklärender Text 2 12" xfId="38269" hidden="1"/>
    <cellStyle name="Erklärender Text 2 12" xfId="38328" hidden="1"/>
    <cellStyle name="Erklärender Text 2 12" xfId="38393" hidden="1"/>
    <cellStyle name="Erklärender Text 2 12" xfId="38359" hidden="1"/>
    <cellStyle name="Erklärender Text 2 12" xfId="38451" hidden="1"/>
    <cellStyle name="Erklärender Text 2 12" xfId="38486" hidden="1"/>
    <cellStyle name="Erklärender Text 2 12" xfId="38565" hidden="1"/>
    <cellStyle name="Erklärender Text 2 12" xfId="38685" hidden="1"/>
    <cellStyle name="Erklärender Text 2 12" xfId="38651" hidden="1"/>
    <cellStyle name="Erklärender Text 2 12" xfId="38743" hidden="1"/>
    <cellStyle name="Erklärender Text 2 12" xfId="38778" hidden="1"/>
    <cellStyle name="Erklärender Text 2 12" xfId="38594" hidden="1"/>
    <cellStyle name="Erklärender Text 2 12" xfId="38827" hidden="1"/>
    <cellStyle name="Erklärender Text 2 12" xfId="38793" hidden="1"/>
    <cellStyle name="Erklärender Text 2 12" xfId="38885" hidden="1"/>
    <cellStyle name="Erklärender Text 2 12" xfId="38920" hidden="1"/>
    <cellStyle name="Erklärender Text 2 12" xfId="38992" hidden="1"/>
    <cellStyle name="Erklärender Text 2 12" xfId="39065" hidden="1"/>
    <cellStyle name="Erklärender Text 2 12" xfId="39031" hidden="1"/>
    <cellStyle name="Erklärender Text 2 12" xfId="39123" hidden="1"/>
    <cellStyle name="Erklärender Text 2 12" xfId="39158" hidden="1"/>
    <cellStyle name="Erklärender Text 2 12" xfId="39274" hidden="1"/>
    <cellStyle name="Erklärender Text 2 12" xfId="39428" hidden="1"/>
    <cellStyle name="Erklärender Text 2 12" xfId="39394" hidden="1"/>
    <cellStyle name="Erklärender Text 2 12" xfId="39486" hidden="1"/>
    <cellStyle name="Erklärender Text 2 12" xfId="39521" hidden="1"/>
    <cellStyle name="Erklärender Text 2 12" xfId="39308" hidden="1"/>
    <cellStyle name="Erklärender Text 2 12" xfId="39575" hidden="1"/>
    <cellStyle name="Erklärender Text 2 12" xfId="39541" hidden="1"/>
    <cellStyle name="Erklärender Text 2 12" xfId="39633" hidden="1"/>
    <cellStyle name="Erklärender Text 2 12" xfId="39668" hidden="1"/>
    <cellStyle name="Erklärender Text 2 12" xfId="39392" hidden="1"/>
    <cellStyle name="Erklärender Text 2 12" xfId="39716" hidden="1"/>
    <cellStyle name="Erklärender Text 2 12" xfId="39682" hidden="1"/>
    <cellStyle name="Erklärender Text 2 12" xfId="39774" hidden="1"/>
    <cellStyle name="Erklärender Text 2 12" xfId="39809" hidden="1"/>
    <cellStyle name="Erklärender Text 2 12" xfId="39868" hidden="1"/>
    <cellStyle name="Erklärender Text 2 12" xfId="39933" hidden="1"/>
    <cellStyle name="Erklärender Text 2 12" xfId="39899" hidden="1"/>
    <cellStyle name="Erklärender Text 2 12" xfId="39991" hidden="1"/>
    <cellStyle name="Erklärender Text 2 12" xfId="40026" hidden="1"/>
    <cellStyle name="Erklärender Text 2 12" xfId="40105" hidden="1"/>
    <cellStyle name="Erklärender Text 2 12" xfId="40225" hidden="1"/>
    <cellStyle name="Erklärender Text 2 12" xfId="40191" hidden="1"/>
    <cellStyle name="Erklärender Text 2 12" xfId="40283" hidden="1"/>
    <cellStyle name="Erklärender Text 2 12" xfId="40318" hidden="1"/>
    <cellStyle name="Erklärender Text 2 12" xfId="40134" hidden="1"/>
    <cellStyle name="Erklärender Text 2 12" xfId="40367" hidden="1"/>
    <cellStyle name="Erklärender Text 2 12" xfId="40333" hidden="1"/>
    <cellStyle name="Erklärender Text 2 12" xfId="40425" hidden="1"/>
    <cellStyle name="Erklärender Text 2 12" xfId="40460" hidden="1"/>
    <cellStyle name="Erklärender Text 2 12" xfId="40519" hidden="1"/>
    <cellStyle name="Erklärender Text 2 12" xfId="40584" hidden="1"/>
    <cellStyle name="Erklärender Text 2 12" xfId="40550" hidden="1"/>
    <cellStyle name="Erklärender Text 2 12" xfId="40642" hidden="1"/>
    <cellStyle name="Erklärender Text 2 12" xfId="40677" hidden="1"/>
    <cellStyle name="Erklärender Text 2 12" xfId="40774" hidden="1"/>
    <cellStyle name="Erklärender Text 2 12" xfId="40975" hidden="1"/>
    <cellStyle name="Erklärender Text 2 12" xfId="40941" hidden="1"/>
    <cellStyle name="Erklärender Text 2 12" xfId="41033" hidden="1"/>
    <cellStyle name="Erklärender Text 2 12" xfId="41068" hidden="1"/>
    <cellStyle name="Erklärender Text 2 12" xfId="41164" hidden="1"/>
    <cellStyle name="Erklärender Text 2 12" xfId="41284" hidden="1"/>
    <cellStyle name="Erklärender Text 2 12" xfId="41250" hidden="1"/>
    <cellStyle name="Erklärender Text 2 12" xfId="41342" hidden="1"/>
    <cellStyle name="Erklärender Text 2 12" xfId="41377" hidden="1"/>
    <cellStyle name="Erklärender Text 2 12" xfId="41193" hidden="1"/>
    <cellStyle name="Erklärender Text 2 12" xfId="41428" hidden="1"/>
    <cellStyle name="Erklärender Text 2 12" xfId="41394" hidden="1"/>
    <cellStyle name="Erklärender Text 2 12" xfId="41486" hidden="1"/>
    <cellStyle name="Erklärender Text 2 12" xfId="41521" hidden="1"/>
    <cellStyle name="Erklärender Text 2 12" xfId="40829" hidden="1"/>
    <cellStyle name="Erklärender Text 2 12" xfId="41585" hidden="1"/>
    <cellStyle name="Erklärender Text 2 12" xfId="41551" hidden="1"/>
    <cellStyle name="Erklärender Text 2 12" xfId="41643" hidden="1"/>
    <cellStyle name="Erklärender Text 2 12" xfId="41678" hidden="1"/>
    <cellStyle name="Erklärender Text 2 12" xfId="41800" hidden="1"/>
    <cellStyle name="Erklärender Text 2 12" xfId="41955" hidden="1"/>
    <cellStyle name="Erklärender Text 2 12" xfId="41921" hidden="1"/>
    <cellStyle name="Erklärender Text 2 12" xfId="42013" hidden="1"/>
    <cellStyle name="Erklärender Text 2 12" xfId="42048" hidden="1"/>
    <cellStyle name="Erklärender Text 2 12" xfId="41834" hidden="1"/>
    <cellStyle name="Erklärender Text 2 12" xfId="42104" hidden="1"/>
    <cellStyle name="Erklärender Text 2 12" xfId="42070" hidden="1"/>
    <cellStyle name="Erklärender Text 2 12" xfId="42162" hidden="1"/>
    <cellStyle name="Erklärender Text 2 12" xfId="42197" hidden="1"/>
    <cellStyle name="Erklärender Text 2 12" xfId="41919" hidden="1"/>
    <cellStyle name="Erklärender Text 2 12" xfId="42247" hidden="1"/>
    <cellStyle name="Erklärender Text 2 12" xfId="42213" hidden="1"/>
    <cellStyle name="Erklärender Text 2 12" xfId="42305" hidden="1"/>
    <cellStyle name="Erklärender Text 2 12" xfId="42340" hidden="1"/>
    <cellStyle name="Erklärender Text 2 12" xfId="42401" hidden="1"/>
    <cellStyle name="Erklärender Text 2 12" xfId="42466" hidden="1"/>
    <cellStyle name="Erklärender Text 2 12" xfId="42432" hidden="1"/>
    <cellStyle name="Erklärender Text 2 12" xfId="42524" hidden="1"/>
    <cellStyle name="Erklärender Text 2 12" xfId="42559" hidden="1"/>
    <cellStyle name="Erklärender Text 2 12" xfId="42638" hidden="1"/>
    <cellStyle name="Erklärender Text 2 12" xfId="42758" hidden="1"/>
    <cellStyle name="Erklärender Text 2 12" xfId="42724" hidden="1"/>
    <cellStyle name="Erklärender Text 2 12" xfId="42816" hidden="1"/>
    <cellStyle name="Erklärender Text 2 12" xfId="42851" hidden="1"/>
    <cellStyle name="Erklärender Text 2 12" xfId="42667" hidden="1"/>
    <cellStyle name="Erklärender Text 2 12" xfId="42900" hidden="1"/>
    <cellStyle name="Erklärender Text 2 12" xfId="42866" hidden="1"/>
    <cellStyle name="Erklärender Text 2 12" xfId="42958" hidden="1"/>
    <cellStyle name="Erklärender Text 2 12" xfId="42993" hidden="1"/>
    <cellStyle name="Erklärender Text 2 12" xfId="40785" hidden="1"/>
    <cellStyle name="Erklärender Text 2 12" xfId="43040" hidden="1"/>
    <cellStyle name="Erklärender Text 2 12" xfId="43006" hidden="1"/>
    <cellStyle name="Erklärender Text 2 12" xfId="43098" hidden="1"/>
    <cellStyle name="Erklärender Text 2 12" xfId="43133" hidden="1"/>
    <cellStyle name="Erklärender Text 2 12" xfId="43252" hidden="1"/>
    <cellStyle name="Erklärender Text 2 12" xfId="43406" hidden="1"/>
    <cellStyle name="Erklärender Text 2 12" xfId="43372" hidden="1"/>
    <cellStyle name="Erklärender Text 2 12" xfId="43464" hidden="1"/>
    <cellStyle name="Erklärender Text 2 12" xfId="43499" hidden="1"/>
    <cellStyle name="Erklärender Text 2 12" xfId="43286" hidden="1"/>
    <cellStyle name="Erklärender Text 2 12" xfId="43555" hidden="1"/>
    <cellStyle name="Erklärender Text 2 12" xfId="43521" hidden="1"/>
    <cellStyle name="Erklärender Text 2 12" xfId="43613" hidden="1"/>
    <cellStyle name="Erklärender Text 2 12" xfId="43648" hidden="1"/>
    <cellStyle name="Erklärender Text 2 12" xfId="43370" hidden="1"/>
    <cellStyle name="Erklärender Text 2 12" xfId="43698" hidden="1"/>
    <cellStyle name="Erklärender Text 2 12" xfId="43664" hidden="1"/>
    <cellStyle name="Erklärender Text 2 12" xfId="43756" hidden="1"/>
    <cellStyle name="Erklärender Text 2 12" xfId="43791" hidden="1"/>
    <cellStyle name="Erklärender Text 2 12" xfId="43851" hidden="1"/>
    <cellStyle name="Erklärender Text 2 12" xfId="43916" hidden="1"/>
    <cellStyle name="Erklärender Text 2 12" xfId="43882" hidden="1"/>
    <cellStyle name="Erklärender Text 2 12" xfId="43974" hidden="1"/>
    <cellStyle name="Erklärender Text 2 12" xfId="44009" hidden="1"/>
    <cellStyle name="Erklärender Text 2 12" xfId="44088" hidden="1"/>
    <cellStyle name="Erklärender Text 2 12" xfId="44208" hidden="1"/>
    <cellStyle name="Erklärender Text 2 12" xfId="44174" hidden="1"/>
    <cellStyle name="Erklärender Text 2 12" xfId="44266" hidden="1"/>
    <cellStyle name="Erklärender Text 2 12" xfId="44301" hidden="1"/>
    <cellStyle name="Erklärender Text 2 12" xfId="44117" hidden="1"/>
    <cellStyle name="Erklärender Text 2 12" xfId="44350" hidden="1"/>
    <cellStyle name="Erklärender Text 2 12" xfId="44316" hidden="1"/>
    <cellStyle name="Erklärender Text 2 12" xfId="44408" hidden="1"/>
    <cellStyle name="Erklärender Text 2 12" xfId="44443" hidden="1"/>
    <cellStyle name="Erklärender Text 2 12" xfId="40810" hidden="1"/>
    <cellStyle name="Erklärender Text 2 12" xfId="44490" hidden="1"/>
    <cellStyle name="Erklärender Text 2 12" xfId="44456" hidden="1"/>
    <cellStyle name="Erklärender Text 2 12" xfId="44548" hidden="1"/>
    <cellStyle name="Erklärender Text 2 12" xfId="44583" hidden="1"/>
    <cellStyle name="Erklärender Text 2 12" xfId="44699" hidden="1"/>
    <cellStyle name="Erklärender Text 2 12" xfId="44853" hidden="1"/>
    <cellStyle name="Erklärender Text 2 12" xfId="44819" hidden="1"/>
    <cellStyle name="Erklärender Text 2 12" xfId="44911" hidden="1"/>
    <cellStyle name="Erklärender Text 2 12" xfId="44946" hidden="1"/>
    <cellStyle name="Erklärender Text 2 12" xfId="44733" hidden="1"/>
    <cellStyle name="Erklärender Text 2 12" xfId="45000" hidden="1"/>
    <cellStyle name="Erklärender Text 2 12" xfId="44966" hidden="1"/>
    <cellStyle name="Erklärender Text 2 12" xfId="45058" hidden="1"/>
    <cellStyle name="Erklärender Text 2 12" xfId="45093" hidden="1"/>
    <cellStyle name="Erklärender Text 2 12" xfId="44817" hidden="1"/>
    <cellStyle name="Erklärender Text 2 12" xfId="45141" hidden="1"/>
    <cellStyle name="Erklärender Text 2 12" xfId="45107" hidden="1"/>
    <cellStyle name="Erklärender Text 2 12" xfId="45199" hidden="1"/>
    <cellStyle name="Erklärender Text 2 12" xfId="45234" hidden="1"/>
    <cellStyle name="Erklärender Text 2 12" xfId="45293" hidden="1"/>
    <cellStyle name="Erklärender Text 2 12" xfId="45358" hidden="1"/>
    <cellStyle name="Erklärender Text 2 12" xfId="45324" hidden="1"/>
    <cellStyle name="Erklärender Text 2 12" xfId="45416" hidden="1"/>
    <cellStyle name="Erklärender Text 2 12" xfId="45451" hidden="1"/>
    <cellStyle name="Erklärender Text 2 12" xfId="45530" hidden="1"/>
    <cellStyle name="Erklärender Text 2 12" xfId="45650" hidden="1"/>
    <cellStyle name="Erklärender Text 2 12" xfId="45616" hidden="1"/>
    <cellStyle name="Erklärender Text 2 12" xfId="45708" hidden="1"/>
    <cellStyle name="Erklärender Text 2 12" xfId="45743" hidden="1"/>
    <cellStyle name="Erklärender Text 2 12" xfId="45559" hidden="1"/>
    <cellStyle name="Erklärender Text 2 12" xfId="45792" hidden="1"/>
    <cellStyle name="Erklärender Text 2 12" xfId="45758" hidden="1"/>
    <cellStyle name="Erklärender Text 2 12" xfId="45850" hidden="1"/>
    <cellStyle name="Erklärender Text 2 12" xfId="45885" hidden="1"/>
    <cellStyle name="Erklärender Text 2 12" xfId="45946" hidden="1"/>
    <cellStyle name="Erklärender Text 2 12" xfId="46085" hidden="1"/>
    <cellStyle name="Erklärender Text 2 12" xfId="46051" hidden="1"/>
    <cellStyle name="Erklärender Text 2 12" xfId="46143" hidden="1"/>
    <cellStyle name="Erklärender Text 2 12" xfId="46178" hidden="1"/>
    <cellStyle name="Erklärender Text 2 12" xfId="46295" hidden="1"/>
    <cellStyle name="Erklärender Text 2 12" xfId="46449" hidden="1"/>
    <cellStyle name="Erklärender Text 2 12" xfId="46415" hidden="1"/>
    <cellStyle name="Erklärender Text 2 12" xfId="46507" hidden="1"/>
    <cellStyle name="Erklärender Text 2 12" xfId="46542" hidden="1"/>
    <cellStyle name="Erklärender Text 2 12" xfId="46329" hidden="1"/>
    <cellStyle name="Erklärender Text 2 12" xfId="46596" hidden="1"/>
    <cellStyle name="Erklärender Text 2 12" xfId="46562" hidden="1"/>
    <cellStyle name="Erklärender Text 2 12" xfId="46654" hidden="1"/>
    <cellStyle name="Erklärender Text 2 12" xfId="46689" hidden="1"/>
    <cellStyle name="Erklärender Text 2 12" xfId="46413" hidden="1"/>
    <cellStyle name="Erklärender Text 2 12" xfId="46737" hidden="1"/>
    <cellStyle name="Erklärender Text 2 12" xfId="46703" hidden="1"/>
    <cellStyle name="Erklärender Text 2 12" xfId="46795" hidden="1"/>
    <cellStyle name="Erklärender Text 2 12" xfId="46830" hidden="1"/>
    <cellStyle name="Erklärender Text 2 12" xfId="46889" hidden="1"/>
    <cellStyle name="Erklärender Text 2 12" xfId="46954" hidden="1"/>
    <cellStyle name="Erklärender Text 2 12" xfId="46920" hidden="1"/>
    <cellStyle name="Erklärender Text 2 12" xfId="47012" hidden="1"/>
    <cellStyle name="Erklärender Text 2 12" xfId="47047" hidden="1"/>
    <cellStyle name="Erklärender Text 2 12" xfId="47126" hidden="1"/>
    <cellStyle name="Erklärender Text 2 12" xfId="47246" hidden="1"/>
    <cellStyle name="Erklärender Text 2 12" xfId="47212" hidden="1"/>
    <cellStyle name="Erklärender Text 2 12" xfId="47304" hidden="1"/>
    <cellStyle name="Erklärender Text 2 12" xfId="47339" hidden="1"/>
    <cellStyle name="Erklärender Text 2 12" xfId="47155" hidden="1"/>
    <cellStyle name="Erklärender Text 2 12" xfId="47388" hidden="1"/>
    <cellStyle name="Erklärender Text 2 12" xfId="47354" hidden="1"/>
    <cellStyle name="Erklärender Text 2 12" xfId="47446" hidden="1"/>
    <cellStyle name="Erklärender Text 2 12" xfId="47481" hidden="1"/>
    <cellStyle name="Erklärender Text 2 12" xfId="45980" hidden="1"/>
    <cellStyle name="Erklärender Text 2 12" xfId="47528" hidden="1"/>
    <cellStyle name="Erklärender Text 2 12" xfId="47494" hidden="1"/>
    <cellStyle name="Erklärender Text 2 12" xfId="47586" hidden="1"/>
    <cellStyle name="Erklärender Text 2 12" xfId="47621" hidden="1"/>
    <cellStyle name="Erklärender Text 2 12" xfId="47737" hidden="1"/>
    <cellStyle name="Erklärender Text 2 12" xfId="47891" hidden="1"/>
    <cellStyle name="Erklärender Text 2 12" xfId="47857" hidden="1"/>
    <cellStyle name="Erklärender Text 2 12" xfId="47949" hidden="1"/>
    <cellStyle name="Erklärender Text 2 12" xfId="47984" hidden="1"/>
    <cellStyle name="Erklärender Text 2 12" xfId="47771" hidden="1"/>
    <cellStyle name="Erklärender Text 2 12" xfId="48038" hidden="1"/>
    <cellStyle name="Erklärender Text 2 12" xfId="48004" hidden="1"/>
    <cellStyle name="Erklärender Text 2 12" xfId="48096" hidden="1"/>
    <cellStyle name="Erklärender Text 2 12" xfId="48131" hidden="1"/>
    <cellStyle name="Erklärender Text 2 12" xfId="47855" hidden="1"/>
    <cellStyle name="Erklärender Text 2 12" xfId="48179" hidden="1"/>
    <cellStyle name="Erklärender Text 2 12" xfId="48145" hidden="1"/>
    <cellStyle name="Erklärender Text 2 12" xfId="48237" hidden="1"/>
    <cellStyle name="Erklärender Text 2 12" xfId="48272" hidden="1"/>
    <cellStyle name="Erklärender Text 2 12" xfId="48331" hidden="1"/>
    <cellStyle name="Erklärender Text 2 12" xfId="48396" hidden="1"/>
    <cellStyle name="Erklärender Text 2 12" xfId="48362" hidden="1"/>
    <cellStyle name="Erklärender Text 2 12" xfId="48454" hidden="1"/>
    <cellStyle name="Erklärender Text 2 12" xfId="48489" hidden="1"/>
    <cellStyle name="Erklärender Text 2 12" xfId="48568" hidden="1"/>
    <cellStyle name="Erklärender Text 2 12" xfId="48688" hidden="1"/>
    <cellStyle name="Erklärender Text 2 12" xfId="48654" hidden="1"/>
    <cellStyle name="Erklärender Text 2 12" xfId="48746" hidden="1"/>
    <cellStyle name="Erklärender Text 2 12" xfId="48781" hidden="1"/>
    <cellStyle name="Erklärender Text 2 12" xfId="48597" hidden="1"/>
    <cellStyle name="Erklärender Text 2 12" xfId="48830" hidden="1"/>
    <cellStyle name="Erklärender Text 2 12" xfId="48796" hidden="1"/>
    <cellStyle name="Erklärender Text 2 12" xfId="48888" hidden="1"/>
    <cellStyle name="Erklärender Text 2 12" xfId="48923" hidden="1"/>
    <cellStyle name="Erklärender Text 2 12" xfId="48982" hidden="1"/>
    <cellStyle name="Erklärender Text 2 12" xfId="49047" hidden="1"/>
    <cellStyle name="Erklärender Text 2 12" xfId="49013" hidden="1"/>
    <cellStyle name="Erklärender Text 2 12" xfId="49105" hidden="1"/>
    <cellStyle name="Erklärender Text 2 12" xfId="49140" hidden="1"/>
    <cellStyle name="Erklärender Text 2 12" xfId="49256" hidden="1"/>
    <cellStyle name="Erklärender Text 2 12" xfId="49410" hidden="1"/>
    <cellStyle name="Erklärender Text 2 12" xfId="49376" hidden="1"/>
    <cellStyle name="Erklärender Text 2 12" xfId="49468" hidden="1"/>
    <cellStyle name="Erklärender Text 2 12" xfId="49503" hidden="1"/>
    <cellStyle name="Erklärender Text 2 12" xfId="49290" hidden="1"/>
    <cellStyle name="Erklärender Text 2 12" xfId="49557" hidden="1"/>
    <cellStyle name="Erklärender Text 2 12" xfId="49523" hidden="1"/>
    <cellStyle name="Erklärender Text 2 12" xfId="49615" hidden="1"/>
    <cellStyle name="Erklärender Text 2 12" xfId="49650" hidden="1"/>
    <cellStyle name="Erklärender Text 2 12" xfId="49374" hidden="1"/>
    <cellStyle name="Erklärender Text 2 12" xfId="49698" hidden="1"/>
    <cellStyle name="Erklärender Text 2 12" xfId="49664" hidden="1"/>
    <cellStyle name="Erklärender Text 2 12" xfId="49756" hidden="1"/>
    <cellStyle name="Erklärender Text 2 12" xfId="49791" hidden="1"/>
    <cellStyle name="Erklärender Text 2 12" xfId="49850" hidden="1"/>
    <cellStyle name="Erklärender Text 2 12" xfId="49915" hidden="1"/>
    <cellStyle name="Erklärender Text 2 12" xfId="49881" hidden="1"/>
    <cellStyle name="Erklärender Text 2 12" xfId="49973" hidden="1"/>
    <cellStyle name="Erklärender Text 2 12" xfId="50008" hidden="1"/>
    <cellStyle name="Erklärender Text 2 12" xfId="50087" hidden="1"/>
    <cellStyle name="Erklärender Text 2 12" xfId="50207" hidden="1"/>
    <cellStyle name="Erklärender Text 2 12" xfId="50173" hidden="1"/>
    <cellStyle name="Erklärender Text 2 12" xfId="50265" hidden="1"/>
    <cellStyle name="Erklärender Text 2 12" xfId="50300" hidden="1"/>
    <cellStyle name="Erklärender Text 2 12" xfId="50116" hidden="1"/>
    <cellStyle name="Erklärender Text 2 12" xfId="50349" hidden="1"/>
    <cellStyle name="Erklärender Text 2 12" xfId="50315" hidden="1"/>
    <cellStyle name="Erklärender Text 2 12" xfId="50407" hidden="1"/>
    <cellStyle name="Erklärender Text 2 12" xfId="50442" hidden="1"/>
    <cellStyle name="Erklärender Text 2 12" xfId="50501" hidden="1"/>
    <cellStyle name="Erklärender Text 2 12" xfId="50566" hidden="1"/>
    <cellStyle name="Erklärender Text 2 12" xfId="50532" hidden="1"/>
    <cellStyle name="Erklärender Text 2 12" xfId="50624" hidden="1"/>
    <cellStyle name="Erklärender Text 2 12" xfId="50659" hidden="1"/>
    <cellStyle name="Erklärender Text 2 12" xfId="50756" hidden="1"/>
    <cellStyle name="Erklärender Text 2 12" xfId="50957" hidden="1"/>
    <cellStyle name="Erklärender Text 2 12" xfId="50923" hidden="1"/>
    <cellStyle name="Erklärender Text 2 12" xfId="51015" hidden="1"/>
    <cellStyle name="Erklärender Text 2 12" xfId="51050" hidden="1"/>
    <cellStyle name="Erklärender Text 2 12" xfId="51146" hidden="1"/>
    <cellStyle name="Erklärender Text 2 12" xfId="51266" hidden="1"/>
    <cellStyle name="Erklärender Text 2 12" xfId="51232" hidden="1"/>
    <cellStyle name="Erklärender Text 2 12" xfId="51324" hidden="1"/>
    <cellStyle name="Erklärender Text 2 12" xfId="51359" hidden="1"/>
    <cellStyle name="Erklärender Text 2 12" xfId="51175" hidden="1"/>
    <cellStyle name="Erklärender Text 2 12" xfId="51410" hidden="1"/>
    <cellStyle name="Erklärender Text 2 12" xfId="51376" hidden="1"/>
    <cellStyle name="Erklärender Text 2 12" xfId="51468" hidden="1"/>
    <cellStyle name="Erklärender Text 2 12" xfId="51503" hidden="1"/>
    <cellStyle name="Erklärender Text 2 12" xfId="50811" hidden="1"/>
    <cellStyle name="Erklärender Text 2 12" xfId="51567" hidden="1"/>
    <cellStyle name="Erklärender Text 2 12" xfId="51533" hidden="1"/>
    <cellStyle name="Erklärender Text 2 12" xfId="51625" hidden="1"/>
    <cellStyle name="Erklärender Text 2 12" xfId="51660" hidden="1"/>
    <cellStyle name="Erklärender Text 2 12" xfId="51782" hidden="1"/>
    <cellStyle name="Erklärender Text 2 12" xfId="51937" hidden="1"/>
    <cellStyle name="Erklärender Text 2 12" xfId="51903" hidden="1"/>
    <cellStyle name="Erklärender Text 2 12" xfId="51995" hidden="1"/>
    <cellStyle name="Erklärender Text 2 12" xfId="52030" hidden="1"/>
    <cellStyle name="Erklärender Text 2 12" xfId="51816" hidden="1"/>
    <cellStyle name="Erklärender Text 2 12" xfId="52086" hidden="1"/>
    <cellStyle name="Erklärender Text 2 12" xfId="52052" hidden="1"/>
    <cellStyle name="Erklärender Text 2 12" xfId="52144" hidden="1"/>
    <cellStyle name="Erklärender Text 2 12" xfId="52179" hidden="1"/>
    <cellStyle name="Erklärender Text 2 12" xfId="51901" hidden="1"/>
    <cellStyle name="Erklärender Text 2 12" xfId="52229" hidden="1"/>
    <cellStyle name="Erklärender Text 2 12" xfId="52195" hidden="1"/>
    <cellStyle name="Erklärender Text 2 12" xfId="52287" hidden="1"/>
    <cellStyle name="Erklärender Text 2 12" xfId="52322" hidden="1"/>
    <cellStyle name="Erklärender Text 2 12" xfId="52383" hidden="1"/>
    <cellStyle name="Erklärender Text 2 12" xfId="52448" hidden="1"/>
    <cellStyle name="Erklärender Text 2 12" xfId="52414" hidden="1"/>
    <cellStyle name="Erklärender Text 2 12" xfId="52506" hidden="1"/>
    <cellStyle name="Erklärender Text 2 12" xfId="52541" hidden="1"/>
    <cellStyle name="Erklärender Text 2 12" xfId="52620" hidden="1"/>
    <cellStyle name="Erklärender Text 2 12" xfId="52740" hidden="1"/>
    <cellStyle name="Erklärender Text 2 12" xfId="52706" hidden="1"/>
    <cellStyle name="Erklärender Text 2 12" xfId="52798" hidden="1"/>
    <cellStyle name="Erklärender Text 2 12" xfId="52833" hidden="1"/>
    <cellStyle name="Erklärender Text 2 12" xfId="52649" hidden="1"/>
    <cellStyle name="Erklärender Text 2 12" xfId="52882" hidden="1"/>
    <cellStyle name="Erklärender Text 2 12" xfId="52848" hidden="1"/>
    <cellStyle name="Erklärender Text 2 12" xfId="52940" hidden="1"/>
    <cellStyle name="Erklärender Text 2 12" xfId="52975" hidden="1"/>
    <cellStyle name="Erklärender Text 2 12" xfId="50767" hidden="1"/>
    <cellStyle name="Erklärender Text 2 12" xfId="53022" hidden="1"/>
    <cellStyle name="Erklärender Text 2 12" xfId="52988" hidden="1"/>
    <cellStyle name="Erklärender Text 2 12" xfId="53080" hidden="1"/>
    <cellStyle name="Erklärender Text 2 12" xfId="53115" hidden="1"/>
    <cellStyle name="Erklärender Text 2 12" xfId="53234" hidden="1"/>
    <cellStyle name="Erklärender Text 2 12" xfId="53388" hidden="1"/>
    <cellStyle name="Erklärender Text 2 12" xfId="53354" hidden="1"/>
    <cellStyle name="Erklärender Text 2 12" xfId="53446" hidden="1"/>
    <cellStyle name="Erklärender Text 2 12" xfId="53481" hidden="1"/>
    <cellStyle name="Erklärender Text 2 12" xfId="53268" hidden="1"/>
    <cellStyle name="Erklärender Text 2 12" xfId="53537" hidden="1"/>
    <cellStyle name="Erklärender Text 2 12" xfId="53503" hidden="1"/>
    <cellStyle name="Erklärender Text 2 12" xfId="53595" hidden="1"/>
    <cellStyle name="Erklärender Text 2 12" xfId="53630" hidden="1"/>
    <cellStyle name="Erklärender Text 2 12" xfId="53352" hidden="1"/>
    <cellStyle name="Erklärender Text 2 12" xfId="53680" hidden="1"/>
    <cellStyle name="Erklärender Text 2 12" xfId="53646" hidden="1"/>
    <cellStyle name="Erklärender Text 2 12" xfId="53738" hidden="1"/>
    <cellStyle name="Erklärender Text 2 12" xfId="53773" hidden="1"/>
    <cellStyle name="Erklärender Text 2 12" xfId="53833" hidden="1"/>
    <cellStyle name="Erklärender Text 2 12" xfId="53898" hidden="1"/>
    <cellStyle name="Erklärender Text 2 12" xfId="53864" hidden="1"/>
    <cellStyle name="Erklärender Text 2 12" xfId="53956" hidden="1"/>
    <cellStyle name="Erklärender Text 2 12" xfId="53991" hidden="1"/>
    <cellStyle name="Erklärender Text 2 12" xfId="54070" hidden="1"/>
    <cellStyle name="Erklärender Text 2 12" xfId="54190" hidden="1"/>
    <cellStyle name="Erklärender Text 2 12" xfId="54156" hidden="1"/>
    <cellStyle name="Erklärender Text 2 12" xfId="54248" hidden="1"/>
    <cellStyle name="Erklärender Text 2 12" xfId="54283" hidden="1"/>
    <cellStyle name="Erklärender Text 2 12" xfId="54099" hidden="1"/>
    <cellStyle name="Erklärender Text 2 12" xfId="54332" hidden="1"/>
    <cellStyle name="Erklärender Text 2 12" xfId="54298" hidden="1"/>
    <cellStyle name="Erklärender Text 2 12" xfId="54390" hidden="1"/>
    <cellStyle name="Erklärender Text 2 12" xfId="54425" hidden="1"/>
    <cellStyle name="Erklärender Text 2 12" xfId="50792" hidden="1"/>
    <cellStyle name="Erklärender Text 2 12" xfId="54472" hidden="1"/>
    <cellStyle name="Erklärender Text 2 12" xfId="54438" hidden="1"/>
    <cellStyle name="Erklärender Text 2 12" xfId="54530" hidden="1"/>
    <cellStyle name="Erklärender Text 2 12" xfId="54565" hidden="1"/>
    <cellStyle name="Erklärender Text 2 12" xfId="54681" hidden="1"/>
    <cellStyle name="Erklärender Text 2 12" xfId="54835" hidden="1"/>
    <cellStyle name="Erklärender Text 2 12" xfId="54801" hidden="1"/>
    <cellStyle name="Erklärender Text 2 12" xfId="54893" hidden="1"/>
    <cellStyle name="Erklärender Text 2 12" xfId="54928" hidden="1"/>
    <cellStyle name="Erklärender Text 2 12" xfId="54715" hidden="1"/>
    <cellStyle name="Erklärender Text 2 12" xfId="54982" hidden="1"/>
    <cellStyle name="Erklärender Text 2 12" xfId="54948" hidden="1"/>
    <cellStyle name="Erklärender Text 2 12" xfId="55040" hidden="1"/>
    <cellStyle name="Erklärender Text 2 12" xfId="55075" hidden="1"/>
    <cellStyle name="Erklärender Text 2 12" xfId="54799" hidden="1"/>
    <cellStyle name="Erklärender Text 2 12" xfId="55123" hidden="1"/>
    <cellStyle name="Erklärender Text 2 12" xfId="55089" hidden="1"/>
    <cellStyle name="Erklärender Text 2 12" xfId="55181" hidden="1"/>
    <cellStyle name="Erklärender Text 2 12" xfId="55216" hidden="1"/>
    <cellStyle name="Erklärender Text 2 12" xfId="55275" hidden="1"/>
    <cellStyle name="Erklärender Text 2 12" xfId="55340" hidden="1"/>
    <cellStyle name="Erklärender Text 2 12" xfId="55306" hidden="1"/>
    <cellStyle name="Erklärender Text 2 12" xfId="55398" hidden="1"/>
    <cellStyle name="Erklärender Text 2 12" xfId="55433" hidden="1"/>
    <cellStyle name="Erklärender Text 2 12" xfId="55512" hidden="1"/>
    <cellStyle name="Erklärender Text 2 12" xfId="55632" hidden="1"/>
    <cellStyle name="Erklärender Text 2 12" xfId="55598" hidden="1"/>
    <cellStyle name="Erklärender Text 2 12" xfId="55690" hidden="1"/>
    <cellStyle name="Erklärender Text 2 12" xfId="55725" hidden="1"/>
    <cellStyle name="Erklärender Text 2 12" xfId="55541" hidden="1"/>
    <cellStyle name="Erklärender Text 2 12" xfId="55774" hidden="1"/>
    <cellStyle name="Erklärender Text 2 12" xfId="55740" hidden="1"/>
    <cellStyle name="Erklärender Text 2 12" xfId="55832" hidden="1"/>
    <cellStyle name="Erklärender Text 2 12" xfId="55867" hidden="1"/>
    <cellStyle name="Erklärender Text 2 12" xfId="55928" hidden="1"/>
    <cellStyle name="Erklärender Text 2 12" xfId="56067" hidden="1"/>
    <cellStyle name="Erklärender Text 2 12" xfId="56033" hidden="1"/>
    <cellStyle name="Erklärender Text 2 12" xfId="56125" hidden="1"/>
    <cellStyle name="Erklärender Text 2 12" xfId="56160" hidden="1"/>
    <cellStyle name="Erklärender Text 2 12" xfId="56277" hidden="1"/>
    <cellStyle name="Erklärender Text 2 12" xfId="56431" hidden="1"/>
    <cellStyle name="Erklärender Text 2 12" xfId="56397" hidden="1"/>
    <cellStyle name="Erklärender Text 2 12" xfId="56489" hidden="1"/>
    <cellStyle name="Erklärender Text 2 12" xfId="56524" hidden="1"/>
    <cellStyle name="Erklärender Text 2 12" xfId="56311" hidden="1"/>
    <cellStyle name="Erklärender Text 2 12" xfId="56578" hidden="1"/>
    <cellStyle name="Erklärender Text 2 12" xfId="56544" hidden="1"/>
    <cellStyle name="Erklärender Text 2 12" xfId="56636" hidden="1"/>
    <cellStyle name="Erklärender Text 2 12" xfId="56671" hidden="1"/>
    <cellStyle name="Erklärender Text 2 12" xfId="56395" hidden="1"/>
    <cellStyle name="Erklärender Text 2 12" xfId="56719" hidden="1"/>
    <cellStyle name="Erklärender Text 2 12" xfId="56685" hidden="1"/>
    <cellStyle name="Erklärender Text 2 12" xfId="56777" hidden="1"/>
    <cellStyle name="Erklärender Text 2 12" xfId="56812" hidden="1"/>
    <cellStyle name="Erklärender Text 2 12" xfId="56871" hidden="1"/>
    <cellStyle name="Erklärender Text 2 12" xfId="56936" hidden="1"/>
    <cellStyle name="Erklärender Text 2 12" xfId="56902" hidden="1"/>
    <cellStyle name="Erklärender Text 2 12" xfId="56994" hidden="1"/>
    <cellStyle name="Erklärender Text 2 12" xfId="57029" hidden="1"/>
    <cellStyle name="Erklärender Text 2 12" xfId="57108" hidden="1"/>
    <cellStyle name="Erklärender Text 2 12" xfId="57228" hidden="1"/>
    <cellStyle name="Erklärender Text 2 12" xfId="57194" hidden="1"/>
    <cellStyle name="Erklärender Text 2 12" xfId="57286" hidden="1"/>
    <cellStyle name="Erklärender Text 2 12" xfId="57321" hidden="1"/>
    <cellStyle name="Erklärender Text 2 12" xfId="57137" hidden="1"/>
    <cellStyle name="Erklärender Text 2 12" xfId="57370" hidden="1"/>
    <cellStyle name="Erklärender Text 2 12" xfId="57336" hidden="1"/>
    <cellStyle name="Erklärender Text 2 12" xfId="57428" hidden="1"/>
    <cellStyle name="Erklärender Text 2 12" xfId="57463" hidden="1"/>
    <cellStyle name="Erklärender Text 2 12" xfId="55962" hidden="1"/>
    <cellStyle name="Erklärender Text 2 12" xfId="57510" hidden="1"/>
    <cellStyle name="Erklärender Text 2 12" xfId="57476" hidden="1"/>
    <cellStyle name="Erklärender Text 2 12" xfId="57568" hidden="1"/>
    <cellStyle name="Erklärender Text 2 12" xfId="57603" hidden="1"/>
    <cellStyle name="Erklärender Text 2 12" xfId="57719" hidden="1"/>
    <cellStyle name="Erklärender Text 2 12" xfId="57873" hidden="1"/>
    <cellStyle name="Erklärender Text 2 12" xfId="57839" hidden="1"/>
    <cellStyle name="Erklärender Text 2 12" xfId="57931" hidden="1"/>
    <cellStyle name="Erklärender Text 2 12" xfId="57966" hidden="1"/>
    <cellStyle name="Erklärender Text 2 12" xfId="57753" hidden="1"/>
    <cellStyle name="Erklärender Text 2 12" xfId="58020" hidden="1"/>
    <cellStyle name="Erklärender Text 2 12" xfId="57986" hidden="1"/>
    <cellStyle name="Erklärender Text 2 12" xfId="58078" hidden="1"/>
    <cellStyle name="Erklärender Text 2 12" xfId="58113" hidden="1"/>
    <cellStyle name="Erklärender Text 2 12" xfId="57837" hidden="1"/>
    <cellStyle name="Erklärender Text 2 12" xfId="58161" hidden="1"/>
    <cellStyle name="Erklärender Text 2 12" xfId="58127" hidden="1"/>
    <cellStyle name="Erklärender Text 2 12" xfId="58219" hidden="1"/>
    <cellStyle name="Erklärender Text 2 12" xfId="58254" hidden="1"/>
    <cellStyle name="Erklärender Text 2 12" xfId="58313" hidden="1"/>
    <cellStyle name="Erklärender Text 2 12" xfId="58378" hidden="1"/>
    <cellStyle name="Erklärender Text 2 12" xfId="58344" hidden="1"/>
    <cellStyle name="Erklärender Text 2 12" xfId="58436" hidden="1"/>
    <cellStyle name="Erklärender Text 2 12" xfId="58471" hidden="1"/>
    <cellStyle name="Erklärender Text 2 12" xfId="58550" hidden="1"/>
    <cellStyle name="Erklärender Text 2 12" xfId="58670" hidden="1"/>
    <cellStyle name="Erklärender Text 2 12" xfId="58636" hidden="1"/>
    <cellStyle name="Erklärender Text 2 12" xfId="58728" hidden="1"/>
    <cellStyle name="Erklärender Text 2 12" xfId="58763" hidden="1"/>
    <cellStyle name="Erklärender Text 2 12" xfId="58579" hidden="1"/>
    <cellStyle name="Erklärender Text 2 12" xfId="58812" hidden="1"/>
    <cellStyle name="Erklärender Text 2 12" xfId="58778" hidden="1"/>
    <cellStyle name="Erklärender Text 2 12" xfId="58870" hidden="1"/>
    <cellStyle name="Erklärender Text 2 12" xfId="58905" hidden="1"/>
    <cellStyle name="Erklärender Text 2 13" xfId="222" hidden="1"/>
    <cellStyle name="Erklärender Text 2 13" xfId="559" hidden="1"/>
    <cellStyle name="Erklärender Text 2 13" xfId="562" hidden="1"/>
    <cellStyle name="Erklärender Text 2 13" xfId="617" hidden="1"/>
    <cellStyle name="Erklärender Text 2 13" xfId="652" hidden="1"/>
    <cellStyle name="Erklärender Text 2 13" xfId="813" hidden="1"/>
    <cellStyle name="Erklärender Text 2 13" xfId="967" hidden="1"/>
    <cellStyle name="Erklärender Text 2 13" xfId="970" hidden="1"/>
    <cellStyle name="Erklärender Text 2 13" xfId="1025" hidden="1"/>
    <cellStyle name="Erklärender Text 2 13" xfId="1060" hidden="1"/>
    <cellStyle name="Erklärender Text 2 13" xfId="845" hidden="1"/>
    <cellStyle name="Erklärender Text 2 13" xfId="1114" hidden="1"/>
    <cellStyle name="Erklärender Text 2 13" xfId="1117" hidden="1"/>
    <cellStyle name="Erklärender Text 2 13" xfId="1172" hidden="1"/>
    <cellStyle name="Erklärender Text 2 13" xfId="1207" hidden="1"/>
    <cellStyle name="Erklärender Text 2 13" xfId="911" hidden="1"/>
    <cellStyle name="Erklärender Text 2 13" xfId="1255" hidden="1"/>
    <cellStyle name="Erklärender Text 2 13" xfId="1258" hidden="1"/>
    <cellStyle name="Erklärender Text 2 13" xfId="1313" hidden="1"/>
    <cellStyle name="Erklärender Text 2 13" xfId="1348" hidden="1"/>
    <cellStyle name="Erklärender Text 2 13" xfId="1407" hidden="1"/>
    <cellStyle name="Erklärender Text 2 13" xfId="1472" hidden="1"/>
    <cellStyle name="Erklärender Text 2 13" xfId="1475" hidden="1"/>
    <cellStyle name="Erklärender Text 2 13" xfId="1530" hidden="1"/>
    <cellStyle name="Erklärender Text 2 13" xfId="1565" hidden="1"/>
    <cellStyle name="Erklärender Text 2 13" xfId="1644" hidden="1"/>
    <cellStyle name="Erklärender Text 2 13" xfId="1764" hidden="1"/>
    <cellStyle name="Erklärender Text 2 13" xfId="1767" hidden="1"/>
    <cellStyle name="Erklärender Text 2 13" xfId="1822" hidden="1"/>
    <cellStyle name="Erklärender Text 2 13" xfId="1857" hidden="1"/>
    <cellStyle name="Erklärender Text 2 13" xfId="1671" hidden="1"/>
    <cellStyle name="Erklärender Text 2 13" xfId="1906" hidden="1"/>
    <cellStyle name="Erklärender Text 2 13" xfId="1909" hidden="1"/>
    <cellStyle name="Erklärender Text 2 13" xfId="1964" hidden="1"/>
    <cellStyle name="Erklärender Text 2 13" xfId="1999" hidden="1"/>
    <cellStyle name="Erklärender Text 2 13" xfId="2135" hidden="1"/>
    <cellStyle name="Erklärender Text 2 13" xfId="2437" hidden="1"/>
    <cellStyle name="Erklärender Text 2 13" xfId="2440" hidden="1"/>
    <cellStyle name="Erklärender Text 2 13" xfId="2495" hidden="1"/>
    <cellStyle name="Erklärender Text 2 13" xfId="2530" hidden="1"/>
    <cellStyle name="Erklärender Text 2 13" xfId="2683" hidden="1"/>
    <cellStyle name="Erklärender Text 2 13" xfId="2837" hidden="1"/>
    <cellStyle name="Erklärender Text 2 13" xfId="2840" hidden="1"/>
    <cellStyle name="Erklärender Text 2 13" xfId="2895" hidden="1"/>
    <cellStyle name="Erklärender Text 2 13" xfId="2930" hidden="1"/>
    <cellStyle name="Erklärender Text 2 13" xfId="2715" hidden="1"/>
    <cellStyle name="Erklärender Text 2 13" xfId="2984" hidden="1"/>
    <cellStyle name="Erklärender Text 2 13" xfId="2987" hidden="1"/>
    <cellStyle name="Erklärender Text 2 13" xfId="3042" hidden="1"/>
    <cellStyle name="Erklärender Text 2 13" xfId="3077" hidden="1"/>
    <cellStyle name="Erklärender Text 2 13" xfId="2781" hidden="1"/>
    <cellStyle name="Erklärender Text 2 13" xfId="3125" hidden="1"/>
    <cellStyle name="Erklärender Text 2 13" xfId="3128" hidden="1"/>
    <cellStyle name="Erklärender Text 2 13" xfId="3183" hidden="1"/>
    <cellStyle name="Erklärender Text 2 13" xfId="3218" hidden="1"/>
    <cellStyle name="Erklärender Text 2 13" xfId="3277" hidden="1"/>
    <cellStyle name="Erklärender Text 2 13" xfId="3342" hidden="1"/>
    <cellStyle name="Erklärender Text 2 13" xfId="3345" hidden="1"/>
    <cellStyle name="Erklärender Text 2 13" xfId="3400" hidden="1"/>
    <cellStyle name="Erklärender Text 2 13" xfId="3435" hidden="1"/>
    <cellStyle name="Erklärender Text 2 13" xfId="3514" hidden="1"/>
    <cellStyle name="Erklärender Text 2 13" xfId="3634" hidden="1"/>
    <cellStyle name="Erklärender Text 2 13" xfId="3637" hidden="1"/>
    <cellStyle name="Erklärender Text 2 13" xfId="3692" hidden="1"/>
    <cellStyle name="Erklärender Text 2 13" xfId="3727" hidden="1"/>
    <cellStyle name="Erklärender Text 2 13" xfId="3541" hidden="1"/>
    <cellStyle name="Erklärender Text 2 13" xfId="3776" hidden="1"/>
    <cellStyle name="Erklärender Text 2 13" xfId="3779" hidden="1"/>
    <cellStyle name="Erklärender Text 2 13" xfId="3834" hidden="1"/>
    <cellStyle name="Erklärender Text 2 13" xfId="3869" hidden="1"/>
    <cellStyle name="Erklärender Text 2 13" xfId="2192" hidden="1"/>
    <cellStyle name="Erklärender Text 2 13" xfId="3943" hidden="1"/>
    <cellStyle name="Erklärender Text 2 13" xfId="3946" hidden="1"/>
    <cellStyle name="Erklärender Text 2 13" xfId="4001" hidden="1"/>
    <cellStyle name="Erklärender Text 2 13" xfId="4036" hidden="1"/>
    <cellStyle name="Erklärender Text 2 13" xfId="4189" hidden="1"/>
    <cellStyle name="Erklärender Text 2 13" xfId="4343" hidden="1"/>
    <cellStyle name="Erklärender Text 2 13" xfId="4346" hidden="1"/>
    <cellStyle name="Erklärender Text 2 13" xfId="4401" hidden="1"/>
    <cellStyle name="Erklärender Text 2 13" xfId="4436" hidden="1"/>
    <cellStyle name="Erklärender Text 2 13" xfId="4221" hidden="1"/>
    <cellStyle name="Erklärender Text 2 13" xfId="4490" hidden="1"/>
    <cellStyle name="Erklärender Text 2 13" xfId="4493" hidden="1"/>
    <cellStyle name="Erklärender Text 2 13" xfId="4548" hidden="1"/>
    <cellStyle name="Erklärender Text 2 13" xfId="4583" hidden="1"/>
    <cellStyle name="Erklärender Text 2 13" xfId="4287" hidden="1"/>
    <cellStyle name="Erklärender Text 2 13" xfId="4631" hidden="1"/>
    <cellStyle name="Erklärender Text 2 13" xfId="4634" hidden="1"/>
    <cellStyle name="Erklärender Text 2 13" xfId="4689" hidden="1"/>
    <cellStyle name="Erklärender Text 2 13" xfId="4724" hidden="1"/>
    <cellStyle name="Erklärender Text 2 13" xfId="4783" hidden="1"/>
    <cellStyle name="Erklärender Text 2 13" xfId="4848" hidden="1"/>
    <cellStyle name="Erklärender Text 2 13" xfId="4851" hidden="1"/>
    <cellStyle name="Erklärender Text 2 13" xfId="4906" hidden="1"/>
    <cellStyle name="Erklärender Text 2 13" xfId="4941" hidden="1"/>
    <cellStyle name="Erklärender Text 2 13" xfId="5020" hidden="1"/>
    <cellStyle name="Erklärender Text 2 13" xfId="5140" hidden="1"/>
    <cellStyle name="Erklärender Text 2 13" xfId="5143" hidden="1"/>
    <cellStyle name="Erklärender Text 2 13" xfId="5198" hidden="1"/>
    <cellStyle name="Erklärender Text 2 13" xfId="5233" hidden="1"/>
    <cellStyle name="Erklärender Text 2 13" xfId="5047" hidden="1"/>
    <cellStyle name="Erklärender Text 2 13" xfId="5282" hidden="1"/>
    <cellStyle name="Erklärender Text 2 13" xfId="5285" hidden="1"/>
    <cellStyle name="Erklärender Text 2 13" xfId="5340" hidden="1"/>
    <cellStyle name="Erklärender Text 2 13" xfId="5375" hidden="1"/>
    <cellStyle name="Erklärender Text 2 13" xfId="2143" hidden="1"/>
    <cellStyle name="Erklärender Text 2 13" xfId="5448" hidden="1"/>
    <cellStyle name="Erklärender Text 2 13" xfId="5451" hidden="1"/>
    <cellStyle name="Erklärender Text 2 13" xfId="5506" hidden="1"/>
    <cellStyle name="Erklärender Text 2 13" xfId="5541" hidden="1"/>
    <cellStyle name="Erklärender Text 2 13" xfId="5693" hidden="1"/>
    <cellStyle name="Erklärender Text 2 13" xfId="5847" hidden="1"/>
    <cellStyle name="Erklärender Text 2 13" xfId="5850" hidden="1"/>
    <cellStyle name="Erklärender Text 2 13" xfId="5905" hidden="1"/>
    <cellStyle name="Erklärender Text 2 13" xfId="5940" hidden="1"/>
    <cellStyle name="Erklärender Text 2 13" xfId="5725" hidden="1"/>
    <cellStyle name="Erklärender Text 2 13" xfId="5994" hidden="1"/>
    <cellStyle name="Erklärender Text 2 13" xfId="5997" hidden="1"/>
    <cellStyle name="Erklärender Text 2 13" xfId="6052" hidden="1"/>
    <cellStyle name="Erklärender Text 2 13" xfId="6087" hidden="1"/>
    <cellStyle name="Erklärender Text 2 13" xfId="5791" hidden="1"/>
    <cellStyle name="Erklärender Text 2 13" xfId="6135" hidden="1"/>
    <cellStyle name="Erklärender Text 2 13" xfId="6138" hidden="1"/>
    <cellStyle name="Erklärender Text 2 13" xfId="6193" hidden="1"/>
    <cellStyle name="Erklärender Text 2 13" xfId="6228" hidden="1"/>
    <cellStyle name="Erklärender Text 2 13" xfId="6287" hidden="1"/>
    <cellStyle name="Erklärender Text 2 13" xfId="6352" hidden="1"/>
    <cellStyle name="Erklärender Text 2 13" xfId="6355" hidden="1"/>
    <cellStyle name="Erklärender Text 2 13" xfId="6410" hidden="1"/>
    <cellStyle name="Erklärender Text 2 13" xfId="6445" hidden="1"/>
    <cellStyle name="Erklärender Text 2 13" xfId="6524" hidden="1"/>
    <cellStyle name="Erklärender Text 2 13" xfId="6644" hidden="1"/>
    <cellStyle name="Erklärender Text 2 13" xfId="6647" hidden="1"/>
    <cellStyle name="Erklärender Text 2 13" xfId="6702" hidden="1"/>
    <cellStyle name="Erklärender Text 2 13" xfId="6737" hidden="1"/>
    <cellStyle name="Erklärender Text 2 13" xfId="6551" hidden="1"/>
    <cellStyle name="Erklärender Text 2 13" xfId="6786" hidden="1"/>
    <cellStyle name="Erklärender Text 2 13" xfId="6789" hidden="1"/>
    <cellStyle name="Erklärender Text 2 13" xfId="6844" hidden="1"/>
    <cellStyle name="Erklärender Text 2 13" xfId="6879" hidden="1"/>
    <cellStyle name="Erklärender Text 2 13" xfId="2184" hidden="1"/>
    <cellStyle name="Erklärender Text 2 13" xfId="6950" hidden="1"/>
    <cellStyle name="Erklärender Text 2 13" xfId="6953" hidden="1"/>
    <cellStyle name="Erklärender Text 2 13" xfId="7008" hidden="1"/>
    <cellStyle name="Erklärender Text 2 13" xfId="7043" hidden="1"/>
    <cellStyle name="Erklärender Text 2 13" xfId="7191" hidden="1"/>
    <cellStyle name="Erklärender Text 2 13" xfId="7345" hidden="1"/>
    <cellStyle name="Erklärender Text 2 13" xfId="7348" hidden="1"/>
    <cellStyle name="Erklärender Text 2 13" xfId="7403" hidden="1"/>
    <cellStyle name="Erklärender Text 2 13" xfId="7438" hidden="1"/>
    <cellStyle name="Erklärender Text 2 13" xfId="7223" hidden="1"/>
    <cellStyle name="Erklärender Text 2 13" xfId="7492" hidden="1"/>
    <cellStyle name="Erklärender Text 2 13" xfId="7495" hidden="1"/>
    <cellStyle name="Erklärender Text 2 13" xfId="7550" hidden="1"/>
    <cellStyle name="Erklärender Text 2 13" xfId="7585" hidden="1"/>
    <cellStyle name="Erklärender Text 2 13" xfId="7289" hidden="1"/>
    <cellStyle name="Erklärender Text 2 13" xfId="7633" hidden="1"/>
    <cellStyle name="Erklärender Text 2 13" xfId="7636" hidden="1"/>
    <cellStyle name="Erklärender Text 2 13" xfId="7691" hidden="1"/>
    <cellStyle name="Erklärender Text 2 13" xfId="7726" hidden="1"/>
    <cellStyle name="Erklärender Text 2 13" xfId="7785" hidden="1"/>
    <cellStyle name="Erklärender Text 2 13" xfId="7850" hidden="1"/>
    <cellStyle name="Erklärender Text 2 13" xfId="7853" hidden="1"/>
    <cellStyle name="Erklärender Text 2 13" xfId="7908" hidden="1"/>
    <cellStyle name="Erklärender Text 2 13" xfId="7943" hidden="1"/>
    <cellStyle name="Erklärender Text 2 13" xfId="8022" hidden="1"/>
    <cellStyle name="Erklärender Text 2 13" xfId="8142" hidden="1"/>
    <cellStyle name="Erklärender Text 2 13" xfId="8145" hidden="1"/>
    <cellStyle name="Erklärender Text 2 13" xfId="8200" hidden="1"/>
    <cellStyle name="Erklärender Text 2 13" xfId="8235" hidden="1"/>
    <cellStyle name="Erklärender Text 2 13" xfId="8049" hidden="1"/>
    <cellStyle name="Erklärender Text 2 13" xfId="8284" hidden="1"/>
    <cellStyle name="Erklärender Text 2 13" xfId="8287" hidden="1"/>
    <cellStyle name="Erklärender Text 2 13" xfId="8342" hidden="1"/>
    <cellStyle name="Erklärender Text 2 13" xfId="8377" hidden="1"/>
    <cellStyle name="Erklärender Text 2 13" xfId="2151" hidden="1"/>
    <cellStyle name="Erklärender Text 2 13" xfId="8445" hidden="1"/>
    <cellStyle name="Erklärender Text 2 13" xfId="8448" hidden="1"/>
    <cellStyle name="Erklärender Text 2 13" xfId="8503" hidden="1"/>
    <cellStyle name="Erklärender Text 2 13" xfId="8538" hidden="1"/>
    <cellStyle name="Erklärender Text 2 13" xfId="8684" hidden="1"/>
    <cellStyle name="Erklärender Text 2 13" xfId="8838" hidden="1"/>
    <cellStyle name="Erklärender Text 2 13" xfId="8841" hidden="1"/>
    <cellStyle name="Erklärender Text 2 13" xfId="8896" hidden="1"/>
    <cellStyle name="Erklärender Text 2 13" xfId="8931" hidden="1"/>
    <cellStyle name="Erklärender Text 2 13" xfId="8716" hidden="1"/>
    <cellStyle name="Erklärender Text 2 13" xfId="8985" hidden="1"/>
    <cellStyle name="Erklärender Text 2 13" xfId="8988" hidden="1"/>
    <cellStyle name="Erklärender Text 2 13" xfId="9043" hidden="1"/>
    <cellStyle name="Erklärender Text 2 13" xfId="9078" hidden="1"/>
    <cellStyle name="Erklärender Text 2 13" xfId="8782" hidden="1"/>
    <cellStyle name="Erklärender Text 2 13" xfId="9126" hidden="1"/>
    <cellStyle name="Erklärender Text 2 13" xfId="9129" hidden="1"/>
    <cellStyle name="Erklärender Text 2 13" xfId="9184" hidden="1"/>
    <cellStyle name="Erklärender Text 2 13" xfId="9219" hidden="1"/>
    <cellStyle name="Erklärender Text 2 13" xfId="9278" hidden="1"/>
    <cellStyle name="Erklärender Text 2 13" xfId="9343" hidden="1"/>
    <cellStyle name="Erklärender Text 2 13" xfId="9346" hidden="1"/>
    <cellStyle name="Erklärender Text 2 13" xfId="9401" hidden="1"/>
    <cellStyle name="Erklärender Text 2 13" xfId="9436" hidden="1"/>
    <cellStyle name="Erklärender Text 2 13" xfId="9515" hidden="1"/>
    <cellStyle name="Erklärender Text 2 13" xfId="9635" hidden="1"/>
    <cellStyle name="Erklärender Text 2 13" xfId="9638" hidden="1"/>
    <cellStyle name="Erklärender Text 2 13" xfId="9693" hidden="1"/>
    <cellStyle name="Erklärender Text 2 13" xfId="9728" hidden="1"/>
    <cellStyle name="Erklärender Text 2 13" xfId="9542" hidden="1"/>
    <cellStyle name="Erklärender Text 2 13" xfId="9777" hidden="1"/>
    <cellStyle name="Erklärender Text 2 13" xfId="9780" hidden="1"/>
    <cellStyle name="Erklärender Text 2 13" xfId="9835" hidden="1"/>
    <cellStyle name="Erklärender Text 2 13" xfId="9870" hidden="1"/>
    <cellStyle name="Erklärender Text 2 13" xfId="2176" hidden="1"/>
    <cellStyle name="Erklärender Text 2 13" xfId="9936" hidden="1"/>
    <cellStyle name="Erklärender Text 2 13" xfId="9939" hidden="1"/>
    <cellStyle name="Erklärender Text 2 13" xfId="9994" hidden="1"/>
    <cellStyle name="Erklärender Text 2 13" xfId="10029" hidden="1"/>
    <cellStyle name="Erklärender Text 2 13" xfId="10170" hidden="1"/>
    <cellStyle name="Erklärender Text 2 13" xfId="10324" hidden="1"/>
    <cellStyle name="Erklärender Text 2 13" xfId="10327" hidden="1"/>
    <cellStyle name="Erklärender Text 2 13" xfId="10382" hidden="1"/>
    <cellStyle name="Erklärender Text 2 13" xfId="10417" hidden="1"/>
    <cellStyle name="Erklärender Text 2 13" xfId="10202" hidden="1"/>
    <cellStyle name="Erklärender Text 2 13" xfId="10471" hidden="1"/>
    <cellStyle name="Erklärender Text 2 13" xfId="10474" hidden="1"/>
    <cellStyle name="Erklärender Text 2 13" xfId="10529" hidden="1"/>
    <cellStyle name="Erklärender Text 2 13" xfId="10564" hidden="1"/>
    <cellStyle name="Erklärender Text 2 13" xfId="10268" hidden="1"/>
    <cellStyle name="Erklärender Text 2 13" xfId="10612" hidden="1"/>
    <cellStyle name="Erklärender Text 2 13" xfId="10615" hidden="1"/>
    <cellStyle name="Erklärender Text 2 13" xfId="10670" hidden="1"/>
    <cellStyle name="Erklärender Text 2 13" xfId="10705" hidden="1"/>
    <cellStyle name="Erklärender Text 2 13" xfId="10764" hidden="1"/>
    <cellStyle name="Erklärender Text 2 13" xfId="10829" hidden="1"/>
    <cellStyle name="Erklärender Text 2 13" xfId="10832" hidden="1"/>
    <cellStyle name="Erklärender Text 2 13" xfId="10887" hidden="1"/>
    <cellStyle name="Erklärender Text 2 13" xfId="10922" hidden="1"/>
    <cellStyle name="Erklärender Text 2 13" xfId="11001" hidden="1"/>
    <cellStyle name="Erklärender Text 2 13" xfId="11121" hidden="1"/>
    <cellStyle name="Erklärender Text 2 13" xfId="11124" hidden="1"/>
    <cellStyle name="Erklärender Text 2 13" xfId="11179" hidden="1"/>
    <cellStyle name="Erklärender Text 2 13" xfId="11214" hidden="1"/>
    <cellStyle name="Erklärender Text 2 13" xfId="11028" hidden="1"/>
    <cellStyle name="Erklärender Text 2 13" xfId="11263" hidden="1"/>
    <cellStyle name="Erklärender Text 2 13" xfId="11266" hidden="1"/>
    <cellStyle name="Erklärender Text 2 13" xfId="11321" hidden="1"/>
    <cellStyle name="Erklärender Text 2 13" xfId="11356" hidden="1"/>
    <cellStyle name="Erklärender Text 2 13" xfId="2361" hidden="1"/>
    <cellStyle name="Erklärender Text 2 13" xfId="11419" hidden="1"/>
    <cellStyle name="Erklärender Text 2 13" xfId="11422" hidden="1"/>
    <cellStyle name="Erklärender Text 2 13" xfId="11477" hidden="1"/>
    <cellStyle name="Erklärender Text 2 13" xfId="11512" hidden="1"/>
    <cellStyle name="Erklärender Text 2 13" xfId="11650" hidden="1"/>
    <cellStyle name="Erklärender Text 2 13" xfId="11804" hidden="1"/>
    <cellStyle name="Erklärender Text 2 13" xfId="11807" hidden="1"/>
    <cellStyle name="Erklärender Text 2 13" xfId="11862" hidden="1"/>
    <cellStyle name="Erklärender Text 2 13" xfId="11897" hidden="1"/>
    <cellStyle name="Erklärender Text 2 13" xfId="11682" hidden="1"/>
    <cellStyle name="Erklärender Text 2 13" xfId="11951" hidden="1"/>
    <cellStyle name="Erklärender Text 2 13" xfId="11954" hidden="1"/>
    <cellStyle name="Erklärender Text 2 13" xfId="12009" hidden="1"/>
    <cellStyle name="Erklärender Text 2 13" xfId="12044" hidden="1"/>
    <cellStyle name="Erklärender Text 2 13" xfId="11748" hidden="1"/>
    <cellStyle name="Erklärender Text 2 13" xfId="12092" hidden="1"/>
    <cellStyle name="Erklärender Text 2 13" xfId="12095" hidden="1"/>
    <cellStyle name="Erklärender Text 2 13" xfId="12150" hidden="1"/>
    <cellStyle name="Erklärender Text 2 13" xfId="12185" hidden="1"/>
    <cellStyle name="Erklärender Text 2 13" xfId="12244" hidden="1"/>
    <cellStyle name="Erklärender Text 2 13" xfId="12309" hidden="1"/>
    <cellStyle name="Erklärender Text 2 13" xfId="12312" hidden="1"/>
    <cellStyle name="Erklärender Text 2 13" xfId="12367" hidden="1"/>
    <cellStyle name="Erklärender Text 2 13" xfId="12402" hidden="1"/>
    <cellStyle name="Erklärender Text 2 13" xfId="12481" hidden="1"/>
    <cellStyle name="Erklärender Text 2 13" xfId="12601" hidden="1"/>
    <cellStyle name="Erklärender Text 2 13" xfId="12604" hidden="1"/>
    <cellStyle name="Erklärender Text 2 13" xfId="12659" hidden="1"/>
    <cellStyle name="Erklärender Text 2 13" xfId="12694" hidden="1"/>
    <cellStyle name="Erklärender Text 2 13" xfId="12508" hidden="1"/>
    <cellStyle name="Erklärender Text 2 13" xfId="12743" hidden="1"/>
    <cellStyle name="Erklärender Text 2 13" xfId="12746" hidden="1"/>
    <cellStyle name="Erklärender Text 2 13" xfId="12801" hidden="1"/>
    <cellStyle name="Erklärender Text 2 13" xfId="12836" hidden="1"/>
    <cellStyle name="Erklärender Text 2 13" xfId="404" hidden="1"/>
    <cellStyle name="Erklärender Text 2 13" xfId="12898" hidden="1"/>
    <cellStyle name="Erklärender Text 2 13" xfId="12901" hidden="1"/>
    <cellStyle name="Erklärender Text 2 13" xfId="12956" hidden="1"/>
    <cellStyle name="Erklärender Text 2 13" xfId="12991" hidden="1"/>
    <cellStyle name="Erklärender Text 2 13" xfId="13121" hidden="1"/>
    <cellStyle name="Erklärender Text 2 13" xfId="13275" hidden="1"/>
    <cellStyle name="Erklärender Text 2 13" xfId="13278" hidden="1"/>
    <cellStyle name="Erklärender Text 2 13" xfId="13333" hidden="1"/>
    <cellStyle name="Erklärender Text 2 13" xfId="13368" hidden="1"/>
    <cellStyle name="Erklärender Text 2 13" xfId="13153" hidden="1"/>
    <cellStyle name="Erklärender Text 2 13" xfId="13422" hidden="1"/>
    <cellStyle name="Erklärender Text 2 13" xfId="13425" hidden="1"/>
    <cellStyle name="Erklärender Text 2 13" xfId="13480" hidden="1"/>
    <cellStyle name="Erklärender Text 2 13" xfId="13515" hidden="1"/>
    <cellStyle name="Erklärender Text 2 13" xfId="13219" hidden="1"/>
    <cellStyle name="Erklärender Text 2 13" xfId="13563" hidden="1"/>
    <cellStyle name="Erklärender Text 2 13" xfId="13566" hidden="1"/>
    <cellStyle name="Erklärender Text 2 13" xfId="13621" hidden="1"/>
    <cellStyle name="Erklärender Text 2 13" xfId="13656" hidden="1"/>
    <cellStyle name="Erklärender Text 2 13" xfId="13715" hidden="1"/>
    <cellStyle name="Erklärender Text 2 13" xfId="13780" hidden="1"/>
    <cellStyle name="Erklärender Text 2 13" xfId="13783" hidden="1"/>
    <cellStyle name="Erklärender Text 2 13" xfId="13838" hidden="1"/>
    <cellStyle name="Erklärender Text 2 13" xfId="13873" hidden="1"/>
    <cellStyle name="Erklärender Text 2 13" xfId="13952" hidden="1"/>
    <cellStyle name="Erklärender Text 2 13" xfId="14072" hidden="1"/>
    <cellStyle name="Erklärender Text 2 13" xfId="14075" hidden="1"/>
    <cellStyle name="Erklärender Text 2 13" xfId="14130" hidden="1"/>
    <cellStyle name="Erklärender Text 2 13" xfId="14165" hidden="1"/>
    <cellStyle name="Erklärender Text 2 13" xfId="13979" hidden="1"/>
    <cellStyle name="Erklärender Text 2 13" xfId="14214" hidden="1"/>
    <cellStyle name="Erklärender Text 2 13" xfId="14217" hidden="1"/>
    <cellStyle name="Erklärender Text 2 13" xfId="14272" hidden="1"/>
    <cellStyle name="Erklärender Text 2 13" xfId="14307" hidden="1"/>
    <cellStyle name="Erklärender Text 2 13" xfId="2287" hidden="1"/>
    <cellStyle name="Erklärender Text 2 13" xfId="14365" hidden="1"/>
    <cellStyle name="Erklärender Text 2 13" xfId="14368" hidden="1"/>
    <cellStyle name="Erklärender Text 2 13" xfId="14423" hidden="1"/>
    <cellStyle name="Erklärender Text 2 13" xfId="14458" hidden="1"/>
    <cellStyle name="Erklärender Text 2 13" xfId="14583" hidden="1"/>
    <cellStyle name="Erklärender Text 2 13" xfId="14737" hidden="1"/>
    <cellStyle name="Erklärender Text 2 13" xfId="14740" hidden="1"/>
    <cellStyle name="Erklärender Text 2 13" xfId="14795" hidden="1"/>
    <cellStyle name="Erklärender Text 2 13" xfId="14830" hidden="1"/>
    <cellStyle name="Erklärender Text 2 13" xfId="14615" hidden="1"/>
    <cellStyle name="Erklärender Text 2 13" xfId="14884" hidden="1"/>
    <cellStyle name="Erklärender Text 2 13" xfId="14887" hidden="1"/>
    <cellStyle name="Erklärender Text 2 13" xfId="14942" hidden="1"/>
    <cellStyle name="Erklärender Text 2 13" xfId="14977" hidden="1"/>
    <cellStyle name="Erklärender Text 2 13" xfId="14681" hidden="1"/>
    <cellStyle name="Erklärender Text 2 13" xfId="15025" hidden="1"/>
    <cellStyle name="Erklärender Text 2 13" xfId="15028" hidden="1"/>
    <cellStyle name="Erklärender Text 2 13" xfId="15083" hidden="1"/>
    <cellStyle name="Erklärender Text 2 13" xfId="15118" hidden="1"/>
    <cellStyle name="Erklärender Text 2 13" xfId="15177" hidden="1"/>
    <cellStyle name="Erklärender Text 2 13" xfId="15242" hidden="1"/>
    <cellStyle name="Erklärender Text 2 13" xfId="15245" hidden="1"/>
    <cellStyle name="Erklärender Text 2 13" xfId="15300" hidden="1"/>
    <cellStyle name="Erklärender Text 2 13" xfId="15335" hidden="1"/>
    <cellStyle name="Erklärender Text 2 13" xfId="15414" hidden="1"/>
    <cellStyle name="Erklärender Text 2 13" xfId="15534" hidden="1"/>
    <cellStyle name="Erklärender Text 2 13" xfId="15537" hidden="1"/>
    <cellStyle name="Erklärender Text 2 13" xfId="15592" hidden="1"/>
    <cellStyle name="Erklärender Text 2 13" xfId="15627" hidden="1"/>
    <cellStyle name="Erklärender Text 2 13" xfId="15441" hidden="1"/>
    <cellStyle name="Erklärender Text 2 13" xfId="15676" hidden="1"/>
    <cellStyle name="Erklärender Text 2 13" xfId="15679" hidden="1"/>
    <cellStyle name="Erklärender Text 2 13" xfId="15734" hidden="1"/>
    <cellStyle name="Erklärender Text 2 13" xfId="15769" hidden="1"/>
    <cellStyle name="Erklärender Text 2 13" xfId="2344" hidden="1"/>
    <cellStyle name="Erklärender Text 2 13" xfId="15827" hidden="1"/>
    <cellStyle name="Erklärender Text 2 13" xfId="15830" hidden="1"/>
    <cellStyle name="Erklärender Text 2 13" xfId="15885" hidden="1"/>
    <cellStyle name="Erklärender Text 2 13" xfId="15920" hidden="1"/>
    <cellStyle name="Erklärender Text 2 13" xfId="16039" hidden="1"/>
    <cellStyle name="Erklärender Text 2 13" xfId="16193" hidden="1"/>
    <cellStyle name="Erklärender Text 2 13" xfId="16196" hidden="1"/>
    <cellStyle name="Erklärender Text 2 13" xfId="16251" hidden="1"/>
    <cellStyle name="Erklärender Text 2 13" xfId="16286" hidden="1"/>
    <cellStyle name="Erklärender Text 2 13" xfId="16071" hidden="1"/>
    <cellStyle name="Erklärender Text 2 13" xfId="16340" hidden="1"/>
    <cellStyle name="Erklärender Text 2 13" xfId="16343" hidden="1"/>
    <cellStyle name="Erklärender Text 2 13" xfId="16398" hidden="1"/>
    <cellStyle name="Erklärender Text 2 13" xfId="16433" hidden="1"/>
    <cellStyle name="Erklärender Text 2 13" xfId="16137" hidden="1"/>
    <cellStyle name="Erklärender Text 2 13" xfId="16481" hidden="1"/>
    <cellStyle name="Erklärender Text 2 13" xfId="16484" hidden="1"/>
    <cellStyle name="Erklärender Text 2 13" xfId="16539" hidden="1"/>
    <cellStyle name="Erklärender Text 2 13" xfId="16574" hidden="1"/>
    <cellStyle name="Erklärender Text 2 13" xfId="16633" hidden="1"/>
    <cellStyle name="Erklärender Text 2 13" xfId="16698" hidden="1"/>
    <cellStyle name="Erklärender Text 2 13" xfId="16701" hidden="1"/>
    <cellStyle name="Erklärender Text 2 13" xfId="16756" hidden="1"/>
    <cellStyle name="Erklärender Text 2 13" xfId="16791" hidden="1"/>
    <cellStyle name="Erklärender Text 2 13" xfId="16870" hidden="1"/>
    <cellStyle name="Erklärender Text 2 13" xfId="16990" hidden="1"/>
    <cellStyle name="Erklärender Text 2 13" xfId="16993" hidden="1"/>
    <cellStyle name="Erklärender Text 2 13" xfId="17048" hidden="1"/>
    <cellStyle name="Erklärender Text 2 13" xfId="17083" hidden="1"/>
    <cellStyle name="Erklärender Text 2 13" xfId="16897" hidden="1"/>
    <cellStyle name="Erklärender Text 2 13" xfId="17132" hidden="1"/>
    <cellStyle name="Erklärender Text 2 13" xfId="17135" hidden="1"/>
    <cellStyle name="Erklärender Text 2 13" xfId="17190" hidden="1"/>
    <cellStyle name="Erklärender Text 2 13" xfId="17225" hidden="1"/>
    <cellStyle name="Erklärender Text 2 13" xfId="43" hidden="1"/>
    <cellStyle name="Erklärender Text 2 13" xfId="17272" hidden="1"/>
    <cellStyle name="Erklärender Text 2 13" xfId="17275" hidden="1"/>
    <cellStyle name="Erklärender Text 2 13" xfId="17330" hidden="1"/>
    <cellStyle name="Erklärender Text 2 13" xfId="17365" hidden="1"/>
    <cellStyle name="Erklärender Text 2 13" xfId="17481" hidden="1"/>
    <cellStyle name="Erklärender Text 2 13" xfId="17635" hidden="1"/>
    <cellStyle name="Erklärender Text 2 13" xfId="17638" hidden="1"/>
    <cellStyle name="Erklärender Text 2 13" xfId="17693" hidden="1"/>
    <cellStyle name="Erklärender Text 2 13" xfId="17728" hidden="1"/>
    <cellStyle name="Erklärender Text 2 13" xfId="17513" hidden="1"/>
    <cellStyle name="Erklärender Text 2 13" xfId="17782" hidden="1"/>
    <cellStyle name="Erklärender Text 2 13" xfId="17785" hidden="1"/>
    <cellStyle name="Erklärender Text 2 13" xfId="17840" hidden="1"/>
    <cellStyle name="Erklärender Text 2 13" xfId="17875" hidden="1"/>
    <cellStyle name="Erklärender Text 2 13" xfId="17579" hidden="1"/>
    <cellStyle name="Erklärender Text 2 13" xfId="17923" hidden="1"/>
    <cellStyle name="Erklärender Text 2 13" xfId="17926" hidden="1"/>
    <cellStyle name="Erklärender Text 2 13" xfId="17981" hidden="1"/>
    <cellStyle name="Erklärender Text 2 13" xfId="18016" hidden="1"/>
    <cellStyle name="Erklärender Text 2 13" xfId="18075" hidden="1"/>
    <cellStyle name="Erklärender Text 2 13" xfId="18140" hidden="1"/>
    <cellStyle name="Erklärender Text 2 13" xfId="18143" hidden="1"/>
    <cellStyle name="Erklärender Text 2 13" xfId="18198" hidden="1"/>
    <cellStyle name="Erklärender Text 2 13" xfId="18233" hidden="1"/>
    <cellStyle name="Erklärender Text 2 13" xfId="18312" hidden="1"/>
    <cellStyle name="Erklärender Text 2 13" xfId="18432" hidden="1"/>
    <cellStyle name="Erklärender Text 2 13" xfId="18435" hidden="1"/>
    <cellStyle name="Erklärender Text 2 13" xfId="18490" hidden="1"/>
    <cellStyle name="Erklärender Text 2 13" xfId="18525" hidden="1"/>
    <cellStyle name="Erklärender Text 2 13" xfId="18339" hidden="1"/>
    <cellStyle name="Erklärender Text 2 13" xfId="18574" hidden="1"/>
    <cellStyle name="Erklärender Text 2 13" xfId="18577" hidden="1"/>
    <cellStyle name="Erklärender Text 2 13" xfId="18632" hidden="1"/>
    <cellStyle name="Erklärender Text 2 13" xfId="18667" hidden="1"/>
    <cellStyle name="Erklärender Text 2 13" xfId="18956" hidden="1"/>
    <cellStyle name="Erklärender Text 2 13" xfId="19072" hidden="1"/>
    <cellStyle name="Erklärender Text 2 13" xfId="19075" hidden="1"/>
    <cellStyle name="Erklärender Text 2 13" xfId="19130" hidden="1"/>
    <cellStyle name="Erklärender Text 2 13" xfId="19165" hidden="1"/>
    <cellStyle name="Erklärender Text 2 13" xfId="19288" hidden="1"/>
    <cellStyle name="Erklärender Text 2 13" xfId="19442" hidden="1"/>
    <cellStyle name="Erklärender Text 2 13" xfId="19445" hidden="1"/>
    <cellStyle name="Erklärender Text 2 13" xfId="19500" hidden="1"/>
    <cellStyle name="Erklärender Text 2 13" xfId="19535" hidden="1"/>
    <cellStyle name="Erklärender Text 2 13" xfId="19320" hidden="1"/>
    <cellStyle name="Erklärender Text 2 13" xfId="19589" hidden="1"/>
    <cellStyle name="Erklärender Text 2 13" xfId="19592" hidden="1"/>
    <cellStyle name="Erklärender Text 2 13" xfId="19647" hidden="1"/>
    <cellStyle name="Erklärender Text 2 13" xfId="19682" hidden="1"/>
    <cellStyle name="Erklärender Text 2 13" xfId="19386" hidden="1"/>
    <cellStyle name="Erklärender Text 2 13" xfId="19730" hidden="1"/>
    <cellStyle name="Erklärender Text 2 13" xfId="19733" hidden="1"/>
    <cellStyle name="Erklärender Text 2 13" xfId="19788" hidden="1"/>
    <cellStyle name="Erklärender Text 2 13" xfId="19823" hidden="1"/>
    <cellStyle name="Erklärender Text 2 13" xfId="19882" hidden="1"/>
    <cellStyle name="Erklärender Text 2 13" xfId="19947" hidden="1"/>
    <cellStyle name="Erklärender Text 2 13" xfId="19950" hidden="1"/>
    <cellStyle name="Erklärender Text 2 13" xfId="20005" hidden="1"/>
    <cellStyle name="Erklärender Text 2 13" xfId="20040" hidden="1"/>
    <cellStyle name="Erklärender Text 2 13" xfId="20119" hidden="1"/>
    <cellStyle name="Erklärender Text 2 13" xfId="20239" hidden="1"/>
    <cellStyle name="Erklärender Text 2 13" xfId="20242" hidden="1"/>
    <cellStyle name="Erklärender Text 2 13" xfId="20297" hidden="1"/>
    <cellStyle name="Erklärender Text 2 13" xfId="20332" hidden="1"/>
    <cellStyle name="Erklärender Text 2 13" xfId="20146" hidden="1"/>
    <cellStyle name="Erklärender Text 2 13" xfId="20381" hidden="1"/>
    <cellStyle name="Erklärender Text 2 13" xfId="20384" hidden="1"/>
    <cellStyle name="Erklärender Text 2 13" xfId="20439" hidden="1"/>
    <cellStyle name="Erklärender Text 2 13" xfId="20474" hidden="1"/>
    <cellStyle name="Erklärender Text 2 13" xfId="20533" hidden="1"/>
    <cellStyle name="Erklärender Text 2 13" xfId="20598" hidden="1"/>
    <cellStyle name="Erklärender Text 2 13" xfId="20601" hidden="1"/>
    <cellStyle name="Erklärender Text 2 13" xfId="20656" hidden="1"/>
    <cellStyle name="Erklärender Text 2 13" xfId="20691" hidden="1"/>
    <cellStyle name="Erklärender Text 2 13" xfId="20788" hidden="1"/>
    <cellStyle name="Erklärender Text 2 13" xfId="20989" hidden="1"/>
    <cellStyle name="Erklärender Text 2 13" xfId="20992" hidden="1"/>
    <cellStyle name="Erklärender Text 2 13" xfId="21047" hidden="1"/>
    <cellStyle name="Erklärender Text 2 13" xfId="21082" hidden="1"/>
    <cellStyle name="Erklärender Text 2 13" xfId="21178" hidden="1"/>
    <cellStyle name="Erklärender Text 2 13" xfId="21298" hidden="1"/>
    <cellStyle name="Erklärender Text 2 13" xfId="21301" hidden="1"/>
    <cellStyle name="Erklärender Text 2 13" xfId="21356" hidden="1"/>
    <cellStyle name="Erklärender Text 2 13" xfId="21391" hidden="1"/>
    <cellStyle name="Erklärender Text 2 13" xfId="21205" hidden="1"/>
    <cellStyle name="Erklärender Text 2 13" xfId="21442" hidden="1"/>
    <cellStyle name="Erklärender Text 2 13" xfId="21445" hidden="1"/>
    <cellStyle name="Erklärender Text 2 13" xfId="21500" hidden="1"/>
    <cellStyle name="Erklärender Text 2 13" xfId="21535" hidden="1"/>
    <cellStyle name="Erklärender Text 2 13" xfId="20841" hidden="1"/>
    <cellStyle name="Erklärender Text 2 13" xfId="21599" hidden="1"/>
    <cellStyle name="Erklärender Text 2 13" xfId="21602" hidden="1"/>
    <cellStyle name="Erklärender Text 2 13" xfId="21657" hidden="1"/>
    <cellStyle name="Erklärender Text 2 13" xfId="21692" hidden="1"/>
    <cellStyle name="Erklärender Text 2 13" xfId="21814" hidden="1"/>
    <cellStyle name="Erklärender Text 2 13" xfId="21969" hidden="1"/>
    <cellStyle name="Erklärender Text 2 13" xfId="21972" hidden="1"/>
    <cellStyle name="Erklärender Text 2 13" xfId="22027" hidden="1"/>
    <cellStyle name="Erklärender Text 2 13" xfId="22062" hidden="1"/>
    <cellStyle name="Erklärender Text 2 13" xfId="21846" hidden="1"/>
    <cellStyle name="Erklärender Text 2 13" xfId="22118" hidden="1"/>
    <cellStyle name="Erklärender Text 2 13" xfId="22121" hidden="1"/>
    <cellStyle name="Erklärender Text 2 13" xfId="22176" hidden="1"/>
    <cellStyle name="Erklärender Text 2 13" xfId="22211" hidden="1"/>
    <cellStyle name="Erklärender Text 2 13" xfId="21912" hidden="1"/>
    <cellStyle name="Erklärender Text 2 13" xfId="22261" hidden="1"/>
    <cellStyle name="Erklärender Text 2 13" xfId="22264" hidden="1"/>
    <cellStyle name="Erklärender Text 2 13" xfId="22319" hidden="1"/>
    <cellStyle name="Erklärender Text 2 13" xfId="22354" hidden="1"/>
    <cellStyle name="Erklärender Text 2 13" xfId="22415" hidden="1"/>
    <cellStyle name="Erklärender Text 2 13" xfId="22480" hidden="1"/>
    <cellStyle name="Erklärender Text 2 13" xfId="22483" hidden="1"/>
    <cellStyle name="Erklärender Text 2 13" xfId="22538" hidden="1"/>
    <cellStyle name="Erklärender Text 2 13" xfId="22573" hidden="1"/>
    <cellStyle name="Erklärender Text 2 13" xfId="22652" hidden="1"/>
    <cellStyle name="Erklärender Text 2 13" xfId="22772" hidden="1"/>
    <cellStyle name="Erklärender Text 2 13" xfId="22775" hidden="1"/>
    <cellStyle name="Erklärender Text 2 13" xfId="22830" hidden="1"/>
    <cellStyle name="Erklärender Text 2 13" xfId="22865" hidden="1"/>
    <cellStyle name="Erklärender Text 2 13" xfId="22679" hidden="1"/>
    <cellStyle name="Erklärender Text 2 13" xfId="22914" hidden="1"/>
    <cellStyle name="Erklärender Text 2 13" xfId="22917" hidden="1"/>
    <cellStyle name="Erklärender Text 2 13" xfId="22972" hidden="1"/>
    <cellStyle name="Erklärender Text 2 13" xfId="23007" hidden="1"/>
    <cellStyle name="Erklärender Text 2 13" xfId="20799" hidden="1"/>
    <cellStyle name="Erklärender Text 2 13" xfId="23054" hidden="1"/>
    <cellStyle name="Erklärender Text 2 13" xfId="23057" hidden="1"/>
    <cellStyle name="Erklärender Text 2 13" xfId="23112" hidden="1"/>
    <cellStyle name="Erklärender Text 2 13" xfId="23147" hidden="1"/>
    <cellStyle name="Erklärender Text 2 13" xfId="23267" hidden="1"/>
    <cellStyle name="Erklärender Text 2 13" xfId="23421" hidden="1"/>
    <cellStyle name="Erklärender Text 2 13" xfId="23424" hidden="1"/>
    <cellStyle name="Erklärender Text 2 13" xfId="23479" hidden="1"/>
    <cellStyle name="Erklärender Text 2 13" xfId="23514" hidden="1"/>
    <cellStyle name="Erklärender Text 2 13" xfId="23299" hidden="1"/>
    <cellStyle name="Erklärender Text 2 13" xfId="23570" hidden="1"/>
    <cellStyle name="Erklärender Text 2 13" xfId="23573" hidden="1"/>
    <cellStyle name="Erklärender Text 2 13" xfId="23628" hidden="1"/>
    <cellStyle name="Erklärender Text 2 13" xfId="23663" hidden="1"/>
    <cellStyle name="Erklärender Text 2 13" xfId="23365" hidden="1"/>
    <cellStyle name="Erklärender Text 2 13" xfId="23713" hidden="1"/>
    <cellStyle name="Erklärender Text 2 13" xfId="23716" hidden="1"/>
    <cellStyle name="Erklärender Text 2 13" xfId="23771" hidden="1"/>
    <cellStyle name="Erklärender Text 2 13" xfId="23806" hidden="1"/>
    <cellStyle name="Erklärender Text 2 13" xfId="23866" hidden="1"/>
    <cellStyle name="Erklärender Text 2 13" xfId="23931" hidden="1"/>
    <cellStyle name="Erklärender Text 2 13" xfId="23934" hidden="1"/>
    <cellStyle name="Erklärender Text 2 13" xfId="23989" hidden="1"/>
    <cellStyle name="Erklärender Text 2 13" xfId="24024" hidden="1"/>
    <cellStyle name="Erklärender Text 2 13" xfId="24103" hidden="1"/>
    <cellStyle name="Erklärender Text 2 13" xfId="24223" hidden="1"/>
    <cellStyle name="Erklärender Text 2 13" xfId="24226" hidden="1"/>
    <cellStyle name="Erklärender Text 2 13" xfId="24281" hidden="1"/>
    <cellStyle name="Erklärender Text 2 13" xfId="24316" hidden="1"/>
    <cellStyle name="Erklärender Text 2 13" xfId="24130" hidden="1"/>
    <cellStyle name="Erklärender Text 2 13" xfId="24365" hidden="1"/>
    <cellStyle name="Erklärender Text 2 13" xfId="24368" hidden="1"/>
    <cellStyle name="Erklärender Text 2 13" xfId="24423" hidden="1"/>
    <cellStyle name="Erklärender Text 2 13" xfId="24458" hidden="1"/>
    <cellStyle name="Erklärender Text 2 13" xfId="23159" hidden="1"/>
    <cellStyle name="Erklärender Text 2 13" xfId="24505" hidden="1"/>
    <cellStyle name="Erklärender Text 2 13" xfId="24508" hidden="1"/>
    <cellStyle name="Erklärender Text 2 13" xfId="24563" hidden="1"/>
    <cellStyle name="Erklärender Text 2 13" xfId="24598" hidden="1"/>
    <cellStyle name="Erklärender Text 2 13" xfId="24714" hidden="1"/>
    <cellStyle name="Erklärender Text 2 13" xfId="24868" hidden="1"/>
    <cellStyle name="Erklärender Text 2 13" xfId="24871" hidden="1"/>
    <cellStyle name="Erklärender Text 2 13" xfId="24926" hidden="1"/>
    <cellStyle name="Erklärender Text 2 13" xfId="24961" hidden="1"/>
    <cellStyle name="Erklärender Text 2 13" xfId="24746" hidden="1"/>
    <cellStyle name="Erklärender Text 2 13" xfId="25015" hidden="1"/>
    <cellStyle name="Erklärender Text 2 13" xfId="25018" hidden="1"/>
    <cellStyle name="Erklärender Text 2 13" xfId="25073" hidden="1"/>
    <cellStyle name="Erklärender Text 2 13" xfId="25108" hidden="1"/>
    <cellStyle name="Erklärender Text 2 13" xfId="24812" hidden="1"/>
    <cellStyle name="Erklärender Text 2 13" xfId="25156" hidden="1"/>
    <cellStyle name="Erklärender Text 2 13" xfId="25159" hidden="1"/>
    <cellStyle name="Erklärender Text 2 13" xfId="25214" hidden="1"/>
    <cellStyle name="Erklärender Text 2 13" xfId="25249" hidden="1"/>
    <cellStyle name="Erklärender Text 2 13" xfId="25308" hidden="1"/>
    <cellStyle name="Erklärender Text 2 13" xfId="25373" hidden="1"/>
    <cellStyle name="Erklärender Text 2 13" xfId="25376" hidden="1"/>
    <cellStyle name="Erklärender Text 2 13" xfId="25431" hidden="1"/>
    <cellStyle name="Erklärender Text 2 13" xfId="25466" hidden="1"/>
    <cellStyle name="Erklärender Text 2 13" xfId="25545" hidden="1"/>
    <cellStyle name="Erklärender Text 2 13" xfId="25665" hidden="1"/>
    <cellStyle name="Erklärender Text 2 13" xfId="25668" hidden="1"/>
    <cellStyle name="Erklärender Text 2 13" xfId="25723" hidden="1"/>
    <cellStyle name="Erklärender Text 2 13" xfId="25758" hidden="1"/>
    <cellStyle name="Erklärender Text 2 13" xfId="25572" hidden="1"/>
    <cellStyle name="Erklärender Text 2 13" xfId="25807" hidden="1"/>
    <cellStyle name="Erklärender Text 2 13" xfId="25810" hidden="1"/>
    <cellStyle name="Erklärender Text 2 13" xfId="25865" hidden="1"/>
    <cellStyle name="Erklärender Text 2 13" xfId="25900" hidden="1"/>
    <cellStyle name="Erklärender Text 2 13" xfId="25961" hidden="1"/>
    <cellStyle name="Erklärender Text 2 13" xfId="26100" hidden="1"/>
    <cellStyle name="Erklärender Text 2 13" xfId="26103" hidden="1"/>
    <cellStyle name="Erklärender Text 2 13" xfId="26158" hidden="1"/>
    <cellStyle name="Erklärender Text 2 13" xfId="26193" hidden="1"/>
    <cellStyle name="Erklärender Text 2 13" xfId="26310" hidden="1"/>
    <cellStyle name="Erklärender Text 2 13" xfId="26464" hidden="1"/>
    <cellStyle name="Erklärender Text 2 13" xfId="26467" hidden="1"/>
    <cellStyle name="Erklärender Text 2 13" xfId="26522" hidden="1"/>
    <cellStyle name="Erklärender Text 2 13" xfId="26557" hidden="1"/>
    <cellStyle name="Erklärender Text 2 13" xfId="26342" hidden="1"/>
    <cellStyle name="Erklärender Text 2 13" xfId="26611" hidden="1"/>
    <cellStyle name="Erklärender Text 2 13" xfId="26614" hidden="1"/>
    <cellStyle name="Erklärender Text 2 13" xfId="26669" hidden="1"/>
    <cellStyle name="Erklärender Text 2 13" xfId="26704" hidden="1"/>
    <cellStyle name="Erklärender Text 2 13" xfId="26408" hidden="1"/>
    <cellStyle name="Erklärender Text 2 13" xfId="26752" hidden="1"/>
    <cellStyle name="Erklärender Text 2 13" xfId="26755" hidden="1"/>
    <cellStyle name="Erklärender Text 2 13" xfId="26810" hidden="1"/>
    <cellStyle name="Erklärender Text 2 13" xfId="26845" hidden="1"/>
    <cellStyle name="Erklärender Text 2 13" xfId="26904" hidden="1"/>
    <cellStyle name="Erklärender Text 2 13" xfId="26969" hidden="1"/>
    <cellStyle name="Erklärender Text 2 13" xfId="26972" hidden="1"/>
    <cellStyle name="Erklärender Text 2 13" xfId="27027" hidden="1"/>
    <cellStyle name="Erklärender Text 2 13" xfId="27062" hidden="1"/>
    <cellStyle name="Erklärender Text 2 13" xfId="27141" hidden="1"/>
    <cellStyle name="Erklärender Text 2 13" xfId="27261" hidden="1"/>
    <cellStyle name="Erklärender Text 2 13" xfId="27264" hidden="1"/>
    <cellStyle name="Erklärender Text 2 13" xfId="27319" hidden="1"/>
    <cellStyle name="Erklärender Text 2 13" xfId="27354" hidden="1"/>
    <cellStyle name="Erklärender Text 2 13" xfId="27168" hidden="1"/>
    <cellStyle name="Erklärender Text 2 13" xfId="27403" hidden="1"/>
    <cellStyle name="Erklärender Text 2 13" xfId="27406" hidden="1"/>
    <cellStyle name="Erklärender Text 2 13" xfId="27461" hidden="1"/>
    <cellStyle name="Erklärender Text 2 13" xfId="27496" hidden="1"/>
    <cellStyle name="Erklärender Text 2 13" xfId="25993" hidden="1"/>
    <cellStyle name="Erklärender Text 2 13" xfId="27543" hidden="1"/>
    <cellStyle name="Erklärender Text 2 13" xfId="27546" hidden="1"/>
    <cellStyle name="Erklärender Text 2 13" xfId="27601" hidden="1"/>
    <cellStyle name="Erklärender Text 2 13" xfId="27636" hidden="1"/>
    <cellStyle name="Erklärender Text 2 13" xfId="27752" hidden="1"/>
    <cellStyle name="Erklärender Text 2 13" xfId="27906" hidden="1"/>
    <cellStyle name="Erklärender Text 2 13" xfId="27909" hidden="1"/>
    <cellStyle name="Erklärender Text 2 13" xfId="27964" hidden="1"/>
    <cellStyle name="Erklärender Text 2 13" xfId="27999" hidden="1"/>
    <cellStyle name="Erklärender Text 2 13" xfId="27784" hidden="1"/>
    <cellStyle name="Erklärender Text 2 13" xfId="28053" hidden="1"/>
    <cellStyle name="Erklärender Text 2 13" xfId="28056" hidden="1"/>
    <cellStyle name="Erklärender Text 2 13" xfId="28111" hidden="1"/>
    <cellStyle name="Erklärender Text 2 13" xfId="28146" hidden="1"/>
    <cellStyle name="Erklärender Text 2 13" xfId="27850" hidden="1"/>
    <cellStyle name="Erklärender Text 2 13" xfId="28194" hidden="1"/>
    <cellStyle name="Erklärender Text 2 13" xfId="28197" hidden="1"/>
    <cellStyle name="Erklärender Text 2 13" xfId="28252" hidden="1"/>
    <cellStyle name="Erklärender Text 2 13" xfId="28287" hidden="1"/>
    <cellStyle name="Erklärender Text 2 13" xfId="28346" hidden="1"/>
    <cellStyle name="Erklärender Text 2 13" xfId="28411" hidden="1"/>
    <cellStyle name="Erklärender Text 2 13" xfId="28414" hidden="1"/>
    <cellStyle name="Erklärender Text 2 13" xfId="28469" hidden="1"/>
    <cellStyle name="Erklärender Text 2 13" xfId="28504" hidden="1"/>
    <cellStyle name="Erklärender Text 2 13" xfId="28583" hidden="1"/>
    <cellStyle name="Erklärender Text 2 13" xfId="28703" hidden="1"/>
    <cellStyle name="Erklärender Text 2 13" xfId="28706" hidden="1"/>
    <cellStyle name="Erklärender Text 2 13" xfId="28761" hidden="1"/>
    <cellStyle name="Erklärender Text 2 13" xfId="28796" hidden="1"/>
    <cellStyle name="Erklärender Text 2 13" xfId="28610" hidden="1"/>
    <cellStyle name="Erklärender Text 2 13" xfId="28845" hidden="1"/>
    <cellStyle name="Erklärender Text 2 13" xfId="28848" hidden="1"/>
    <cellStyle name="Erklärender Text 2 13" xfId="28903" hidden="1"/>
    <cellStyle name="Erklärender Text 2 13" xfId="28938" hidden="1"/>
    <cellStyle name="Erklärender Text 2 13" xfId="28998" hidden="1"/>
    <cellStyle name="Erklärender Text 2 13" xfId="29063" hidden="1"/>
    <cellStyle name="Erklärender Text 2 13" xfId="29066" hidden="1"/>
    <cellStyle name="Erklärender Text 2 13" xfId="29121" hidden="1"/>
    <cellStyle name="Erklärender Text 2 13" xfId="29156" hidden="1"/>
    <cellStyle name="Erklärender Text 2 13" xfId="29272" hidden="1"/>
    <cellStyle name="Erklärender Text 2 13" xfId="29426" hidden="1"/>
    <cellStyle name="Erklärender Text 2 13" xfId="29429" hidden="1"/>
    <cellStyle name="Erklärender Text 2 13" xfId="29484" hidden="1"/>
    <cellStyle name="Erklärender Text 2 13" xfId="29519" hidden="1"/>
    <cellStyle name="Erklärender Text 2 13" xfId="29304" hidden="1"/>
    <cellStyle name="Erklärender Text 2 13" xfId="29573" hidden="1"/>
    <cellStyle name="Erklärender Text 2 13" xfId="29576" hidden="1"/>
    <cellStyle name="Erklärender Text 2 13" xfId="29631" hidden="1"/>
    <cellStyle name="Erklärender Text 2 13" xfId="29666" hidden="1"/>
    <cellStyle name="Erklärender Text 2 13" xfId="29370" hidden="1"/>
    <cellStyle name="Erklärender Text 2 13" xfId="29714" hidden="1"/>
    <cellStyle name="Erklärender Text 2 13" xfId="29717" hidden="1"/>
    <cellStyle name="Erklärender Text 2 13" xfId="29772" hidden="1"/>
    <cellStyle name="Erklärender Text 2 13" xfId="29807" hidden="1"/>
    <cellStyle name="Erklärender Text 2 13" xfId="29866" hidden="1"/>
    <cellStyle name="Erklärender Text 2 13" xfId="29931" hidden="1"/>
    <cellStyle name="Erklärender Text 2 13" xfId="29934" hidden="1"/>
    <cellStyle name="Erklärender Text 2 13" xfId="29989" hidden="1"/>
    <cellStyle name="Erklärender Text 2 13" xfId="30024" hidden="1"/>
    <cellStyle name="Erklärender Text 2 13" xfId="30103" hidden="1"/>
    <cellStyle name="Erklärender Text 2 13" xfId="30223" hidden="1"/>
    <cellStyle name="Erklärender Text 2 13" xfId="30226" hidden="1"/>
    <cellStyle name="Erklärender Text 2 13" xfId="30281" hidden="1"/>
    <cellStyle name="Erklärender Text 2 13" xfId="30316" hidden="1"/>
    <cellStyle name="Erklärender Text 2 13" xfId="30130" hidden="1"/>
    <cellStyle name="Erklärender Text 2 13" xfId="30365" hidden="1"/>
    <cellStyle name="Erklärender Text 2 13" xfId="30368" hidden="1"/>
    <cellStyle name="Erklärender Text 2 13" xfId="30423" hidden="1"/>
    <cellStyle name="Erklärender Text 2 13" xfId="30458" hidden="1"/>
    <cellStyle name="Erklärender Text 2 13" xfId="30517" hidden="1"/>
    <cellStyle name="Erklärender Text 2 13" xfId="30582" hidden="1"/>
    <cellStyle name="Erklärender Text 2 13" xfId="30585" hidden="1"/>
    <cellStyle name="Erklärender Text 2 13" xfId="30640" hidden="1"/>
    <cellStyle name="Erklärender Text 2 13" xfId="30675" hidden="1"/>
    <cellStyle name="Erklärender Text 2 13" xfId="30772" hidden="1"/>
    <cellStyle name="Erklärender Text 2 13" xfId="30973" hidden="1"/>
    <cellStyle name="Erklärender Text 2 13" xfId="30976" hidden="1"/>
    <cellStyle name="Erklärender Text 2 13" xfId="31031" hidden="1"/>
    <cellStyle name="Erklärender Text 2 13" xfId="31066" hidden="1"/>
    <cellStyle name="Erklärender Text 2 13" xfId="31162" hidden="1"/>
    <cellStyle name="Erklärender Text 2 13" xfId="31282" hidden="1"/>
    <cellStyle name="Erklärender Text 2 13" xfId="31285" hidden="1"/>
    <cellStyle name="Erklärender Text 2 13" xfId="31340" hidden="1"/>
    <cellStyle name="Erklärender Text 2 13" xfId="31375" hidden="1"/>
    <cellStyle name="Erklärender Text 2 13" xfId="31189" hidden="1"/>
    <cellStyle name="Erklärender Text 2 13" xfId="31426" hidden="1"/>
    <cellStyle name="Erklärender Text 2 13" xfId="31429" hidden="1"/>
    <cellStyle name="Erklärender Text 2 13" xfId="31484" hidden="1"/>
    <cellStyle name="Erklärender Text 2 13" xfId="31519" hidden="1"/>
    <cellStyle name="Erklärender Text 2 13" xfId="30825" hidden="1"/>
    <cellStyle name="Erklärender Text 2 13" xfId="31583" hidden="1"/>
    <cellStyle name="Erklärender Text 2 13" xfId="31586" hidden="1"/>
    <cellStyle name="Erklärender Text 2 13" xfId="31641" hidden="1"/>
    <cellStyle name="Erklärender Text 2 13" xfId="31676" hidden="1"/>
    <cellStyle name="Erklärender Text 2 13" xfId="31798" hidden="1"/>
    <cellStyle name="Erklärender Text 2 13" xfId="31953" hidden="1"/>
    <cellStyle name="Erklärender Text 2 13" xfId="31956" hidden="1"/>
    <cellStyle name="Erklärender Text 2 13" xfId="32011" hidden="1"/>
    <cellStyle name="Erklärender Text 2 13" xfId="32046" hidden="1"/>
    <cellStyle name="Erklärender Text 2 13" xfId="31830" hidden="1"/>
    <cellStyle name="Erklärender Text 2 13" xfId="32102" hidden="1"/>
    <cellStyle name="Erklärender Text 2 13" xfId="32105" hidden="1"/>
    <cellStyle name="Erklärender Text 2 13" xfId="32160" hidden="1"/>
    <cellStyle name="Erklärender Text 2 13" xfId="32195" hidden="1"/>
    <cellStyle name="Erklärender Text 2 13" xfId="31896" hidden="1"/>
    <cellStyle name="Erklärender Text 2 13" xfId="32245" hidden="1"/>
    <cellStyle name="Erklärender Text 2 13" xfId="32248" hidden="1"/>
    <cellStyle name="Erklärender Text 2 13" xfId="32303" hidden="1"/>
    <cellStyle name="Erklärender Text 2 13" xfId="32338" hidden="1"/>
    <cellStyle name="Erklärender Text 2 13" xfId="32399" hidden="1"/>
    <cellStyle name="Erklärender Text 2 13" xfId="32464" hidden="1"/>
    <cellStyle name="Erklärender Text 2 13" xfId="32467" hidden="1"/>
    <cellStyle name="Erklärender Text 2 13" xfId="32522" hidden="1"/>
    <cellStyle name="Erklärender Text 2 13" xfId="32557" hidden="1"/>
    <cellStyle name="Erklärender Text 2 13" xfId="32636" hidden="1"/>
    <cellStyle name="Erklärender Text 2 13" xfId="32756" hidden="1"/>
    <cellStyle name="Erklärender Text 2 13" xfId="32759" hidden="1"/>
    <cellStyle name="Erklärender Text 2 13" xfId="32814" hidden="1"/>
    <cellStyle name="Erklärender Text 2 13" xfId="32849" hidden="1"/>
    <cellStyle name="Erklärender Text 2 13" xfId="32663" hidden="1"/>
    <cellStyle name="Erklärender Text 2 13" xfId="32898" hidden="1"/>
    <cellStyle name="Erklärender Text 2 13" xfId="32901" hidden="1"/>
    <cellStyle name="Erklärender Text 2 13" xfId="32956" hidden="1"/>
    <cellStyle name="Erklärender Text 2 13" xfId="32991" hidden="1"/>
    <cellStyle name="Erklärender Text 2 13" xfId="30783" hidden="1"/>
    <cellStyle name="Erklärender Text 2 13" xfId="33038" hidden="1"/>
    <cellStyle name="Erklärender Text 2 13" xfId="33041" hidden="1"/>
    <cellStyle name="Erklärender Text 2 13" xfId="33096" hidden="1"/>
    <cellStyle name="Erklärender Text 2 13" xfId="33131" hidden="1"/>
    <cellStyle name="Erklärender Text 2 13" xfId="33250" hidden="1"/>
    <cellStyle name="Erklärender Text 2 13" xfId="33404" hidden="1"/>
    <cellStyle name="Erklärender Text 2 13" xfId="33407" hidden="1"/>
    <cellStyle name="Erklärender Text 2 13" xfId="33462" hidden="1"/>
    <cellStyle name="Erklärender Text 2 13" xfId="33497" hidden="1"/>
    <cellStyle name="Erklärender Text 2 13" xfId="33282" hidden="1"/>
    <cellStyle name="Erklärender Text 2 13" xfId="33553" hidden="1"/>
    <cellStyle name="Erklärender Text 2 13" xfId="33556" hidden="1"/>
    <cellStyle name="Erklärender Text 2 13" xfId="33611" hidden="1"/>
    <cellStyle name="Erklärender Text 2 13" xfId="33646" hidden="1"/>
    <cellStyle name="Erklärender Text 2 13" xfId="33348" hidden="1"/>
    <cellStyle name="Erklärender Text 2 13" xfId="33696" hidden="1"/>
    <cellStyle name="Erklärender Text 2 13" xfId="33699" hidden="1"/>
    <cellStyle name="Erklärender Text 2 13" xfId="33754" hidden="1"/>
    <cellStyle name="Erklärender Text 2 13" xfId="33789" hidden="1"/>
    <cellStyle name="Erklärender Text 2 13" xfId="33849" hidden="1"/>
    <cellStyle name="Erklärender Text 2 13" xfId="33914" hidden="1"/>
    <cellStyle name="Erklärender Text 2 13" xfId="33917" hidden="1"/>
    <cellStyle name="Erklärender Text 2 13" xfId="33972" hidden="1"/>
    <cellStyle name="Erklärender Text 2 13" xfId="34007" hidden="1"/>
    <cellStyle name="Erklärender Text 2 13" xfId="34086" hidden="1"/>
    <cellStyle name="Erklärender Text 2 13" xfId="34206" hidden="1"/>
    <cellStyle name="Erklärender Text 2 13" xfId="34209" hidden="1"/>
    <cellStyle name="Erklärender Text 2 13" xfId="34264" hidden="1"/>
    <cellStyle name="Erklärender Text 2 13" xfId="34299" hidden="1"/>
    <cellStyle name="Erklärender Text 2 13" xfId="34113" hidden="1"/>
    <cellStyle name="Erklärender Text 2 13" xfId="34348" hidden="1"/>
    <cellStyle name="Erklärender Text 2 13" xfId="34351" hidden="1"/>
    <cellStyle name="Erklärender Text 2 13" xfId="34406" hidden="1"/>
    <cellStyle name="Erklärender Text 2 13" xfId="34441" hidden="1"/>
    <cellStyle name="Erklärender Text 2 13" xfId="33143" hidden="1"/>
    <cellStyle name="Erklärender Text 2 13" xfId="34488" hidden="1"/>
    <cellStyle name="Erklärender Text 2 13" xfId="34491" hidden="1"/>
    <cellStyle name="Erklärender Text 2 13" xfId="34546" hidden="1"/>
    <cellStyle name="Erklärender Text 2 13" xfId="34581" hidden="1"/>
    <cellStyle name="Erklärender Text 2 13" xfId="34697" hidden="1"/>
    <cellStyle name="Erklärender Text 2 13" xfId="34851" hidden="1"/>
    <cellStyle name="Erklärender Text 2 13" xfId="34854" hidden="1"/>
    <cellStyle name="Erklärender Text 2 13" xfId="34909" hidden="1"/>
    <cellStyle name="Erklärender Text 2 13" xfId="34944" hidden="1"/>
    <cellStyle name="Erklärender Text 2 13" xfId="34729" hidden="1"/>
    <cellStyle name="Erklärender Text 2 13" xfId="34998" hidden="1"/>
    <cellStyle name="Erklärender Text 2 13" xfId="35001" hidden="1"/>
    <cellStyle name="Erklärender Text 2 13" xfId="35056" hidden="1"/>
    <cellStyle name="Erklärender Text 2 13" xfId="35091" hidden="1"/>
    <cellStyle name="Erklärender Text 2 13" xfId="34795" hidden="1"/>
    <cellStyle name="Erklärender Text 2 13" xfId="35139" hidden="1"/>
    <cellStyle name="Erklärender Text 2 13" xfId="35142" hidden="1"/>
    <cellStyle name="Erklärender Text 2 13" xfId="35197" hidden="1"/>
    <cellStyle name="Erklärender Text 2 13" xfId="35232" hidden="1"/>
    <cellStyle name="Erklärender Text 2 13" xfId="35291" hidden="1"/>
    <cellStyle name="Erklärender Text 2 13" xfId="35356" hidden="1"/>
    <cellStyle name="Erklärender Text 2 13" xfId="35359" hidden="1"/>
    <cellStyle name="Erklärender Text 2 13" xfId="35414" hidden="1"/>
    <cellStyle name="Erklärender Text 2 13" xfId="35449" hidden="1"/>
    <cellStyle name="Erklärender Text 2 13" xfId="35528" hidden="1"/>
    <cellStyle name="Erklärender Text 2 13" xfId="35648" hidden="1"/>
    <cellStyle name="Erklärender Text 2 13" xfId="35651" hidden="1"/>
    <cellStyle name="Erklärender Text 2 13" xfId="35706" hidden="1"/>
    <cellStyle name="Erklärender Text 2 13" xfId="35741" hidden="1"/>
    <cellStyle name="Erklärender Text 2 13" xfId="35555" hidden="1"/>
    <cellStyle name="Erklärender Text 2 13" xfId="35790" hidden="1"/>
    <cellStyle name="Erklärender Text 2 13" xfId="35793" hidden="1"/>
    <cellStyle name="Erklärender Text 2 13" xfId="35848" hidden="1"/>
    <cellStyle name="Erklärender Text 2 13" xfId="35883" hidden="1"/>
    <cellStyle name="Erklärender Text 2 13" xfId="35944" hidden="1"/>
    <cellStyle name="Erklärender Text 2 13" xfId="36083" hidden="1"/>
    <cellStyle name="Erklärender Text 2 13" xfId="36086" hidden="1"/>
    <cellStyle name="Erklärender Text 2 13" xfId="36141" hidden="1"/>
    <cellStyle name="Erklärender Text 2 13" xfId="36176" hidden="1"/>
    <cellStyle name="Erklärender Text 2 13" xfId="36293" hidden="1"/>
    <cellStyle name="Erklärender Text 2 13" xfId="36447" hidden="1"/>
    <cellStyle name="Erklärender Text 2 13" xfId="36450" hidden="1"/>
    <cellStyle name="Erklärender Text 2 13" xfId="36505" hidden="1"/>
    <cellStyle name="Erklärender Text 2 13" xfId="36540" hidden="1"/>
    <cellStyle name="Erklärender Text 2 13" xfId="36325" hidden="1"/>
    <cellStyle name="Erklärender Text 2 13" xfId="36594" hidden="1"/>
    <cellStyle name="Erklärender Text 2 13" xfId="36597" hidden="1"/>
    <cellStyle name="Erklärender Text 2 13" xfId="36652" hidden="1"/>
    <cellStyle name="Erklärender Text 2 13" xfId="36687" hidden="1"/>
    <cellStyle name="Erklärender Text 2 13" xfId="36391" hidden="1"/>
    <cellStyle name="Erklärender Text 2 13" xfId="36735" hidden="1"/>
    <cellStyle name="Erklärender Text 2 13" xfId="36738" hidden="1"/>
    <cellStyle name="Erklärender Text 2 13" xfId="36793" hidden="1"/>
    <cellStyle name="Erklärender Text 2 13" xfId="36828" hidden="1"/>
    <cellStyle name="Erklärender Text 2 13" xfId="36887" hidden="1"/>
    <cellStyle name="Erklärender Text 2 13" xfId="36952" hidden="1"/>
    <cellStyle name="Erklärender Text 2 13" xfId="36955" hidden="1"/>
    <cellStyle name="Erklärender Text 2 13" xfId="37010" hidden="1"/>
    <cellStyle name="Erklärender Text 2 13" xfId="37045" hidden="1"/>
    <cellStyle name="Erklärender Text 2 13" xfId="37124" hidden="1"/>
    <cellStyle name="Erklärender Text 2 13" xfId="37244" hidden="1"/>
    <cellStyle name="Erklärender Text 2 13" xfId="37247" hidden="1"/>
    <cellStyle name="Erklärender Text 2 13" xfId="37302" hidden="1"/>
    <cellStyle name="Erklärender Text 2 13" xfId="37337" hidden="1"/>
    <cellStyle name="Erklärender Text 2 13" xfId="37151" hidden="1"/>
    <cellStyle name="Erklärender Text 2 13" xfId="37386" hidden="1"/>
    <cellStyle name="Erklärender Text 2 13" xfId="37389" hidden="1"/>
    <cellStyle name="Erklärender Text 2 13" xfId="37444" hidden="1"/>
    <cellStyle name="Erklärender Text 2 13" xfId="37479" hidden="1"/>
    <cellStyle name="Erklärender Text 2 13" xfId="35976" hidden="1"/>
    <cellStyle name="Erklärender Text 2 13" xfId="37526" hidden="1"/>
    <cellStyle name="Erklärender Text 2 13" xfId="37529" hidden="1"/>
    <cellStyle name="Erklärender Text 2 13" xfId="37584" hidden="1"/>
    <cellStyle name="Erklärender Text 2 13" xfId="37619" hidden="1"/>
    <cellStyle name="Erklärender Text 2 13" xfId="37735" hidden="1"/>
    <cellStyle name="Erklärender Text 2 13" xfId="37889" hidden="1"/>
    <cellStyle name="Erklärender Text 2 13" xfId="37892" hidden="1"/>
    <cellStyle name="Erklärender Text 2 13" xfId="37947" hidden="1"/>
    <cellStyle name="Erklärender Text 2 13" xfId="37982" hidden="1"/>
    <cellStyle name="Erklärender Text 2 13" xfId="37767" hidden="1"/>
    <cellStyle name="Erklärender Text 2 13" xfId="38036" hidden="1"/>
    <cellStyle name="Erklärender Text 2 13" xfId="38039" hidden="1"/>
    <cellStyle name="Erklärender Text 2 13" xfId="38094" hidden="1"/>
    <cellStyle name="Erklärender Text 2 13" xfId="38129" hidden="1"/>
    <cellStyle name="Erklärender Text 2 13" xfId="37833" hidden="1"/>
    <cellStyle name="Erklärender Text 2 13" xfId="38177" hidden="1"/>
    <cellStyle name="Erklärender Text 2 13" xfId="38180" hidden="1"/>
    <cellStyle name="Erklärender Text 2 13" xfId="38235" hidden="1"/>
    <cellStyle name="Erklärender Text 2 13" xfId="38270" hidden="1"/>
    <cellStyle name="Erklärender Text 2 13" xfId="38329" hidden="1"/>
    <cellStyle name="Erklärender Text 2 13" xfId="38394" hidden="1"/>
    <cellStyle name="Erklärender Text 2 13" xfId="38397" hidden="1"/>
    <cellStyle name="Erklärender Text 2 13" xfId="38452" hidden="1"/>
    <cellStyle name="Erklärender Text 2 13" xfId="38487" hidden="1"/>
    <cellStyle name="Erklärender Text 2 13" xfId="38566" hidden="1"/>
    <cellStyle name="Erklärender Text 2 13" xfId="38686" hidden="1"/>
    <cellStyle name="Erklärender Text 2 13" xfId="38689" hidden="1"/>
    <cellStyle name="Erklärender Text 2 13" xfId="38744" hidden="1"/>
    <cellStyle name="Erklärender Text 2 13" xfId="38779" hidden="1"/>
    <cellStyle name="Erklärender Text 2 13" xfId="38593" hidden="1"/>
    <cellStyle name="Erklärender Text 2 13" xfId="38828" hidden="1"/>
    <cellStyle name="Erklärender Text 2 13" xfId="38831" hidden="1"/>
    <cellStyle name="Erklärender Text 2 13" xfId="38886" hidden="1"/>
    <cellStyle name="Erklärender Text 2 13" xfId="38921" hidden="1"/>
    <cellStyle name="Erklärender Text 2 13" xfId="38993" hidden="1"/>
    <cellStyle name="Erklärender Text 2 13" xfId="39066" hidden="1"/>
    <cellStyle name="Erklärender Text 2 13" xfId="39069" hidden="1"/>
    <cellStyle name="Erklärender Text 2 13" xfId="39124" hidden="1"/>
    <cellStyle name="Erklärender Text 2 13" xfId="39159" hidden="1"/>
    <cellStyle name="Erklärender Text 2 13" xfId="39275" hidden="1"/>
    <cellStyle name="Erklärender Text 2 13" xfId="39429" hidden="1"/>
    <cellStyle name="Erklärender Text 2 13" xfId="39432" hidden="1"/>
    <cellStyle name="Erklärender Text 2 13" xfId="39487" hidden="1"/>
    <cellStyle name="Erklärender Text 2 13" xfId="39522" hidden="1"/>
    <cellStyle name="Erklärender Text 2 13" xfId="39307" hidden="1"/>
    <cellStyle name="Erklärender Text 2 13" xfId="39576" hidden="1"/>
    <cellStyle name="Erklärender Text 2 13" xfId="39579" hidden="1"/>
    <cellStyle name="Erklärender Text 2 13" xfId="39634" hidden="1"/>
    <cellStyle name="Erklärender Text 2 13" xfId="39669" hidden="1"/>
    <cellStyle name="Erklärender Text 2 13" xfId="39373" hidden="1"/>
    <cellStyle name="Erklärender Text 2 13" xfId="39717" hidden="1"/>
    <cellStyle name="Erklärender Text 2 13" xfId="39720" hidden="1"/>
    <cellStyle name="Erklärender Text 2 13" xfId="39775" hidden="1"/>
    <cellStyle name="Erklärender Text 2 13" xfId="39810" hidden="1"/>
    <cellStyle name="Erklärender Text 2 13" xfId="39869" hidden="1"/>
    <cellStyle name="Erklärender Text 2 13" xfId="39934" hidden="1"/>
    <cellStyle name="Erklärender Text 2 13" xfId="39937" hidden="1"/>
    <cellStyle name="Erklärender Text 2 13" xfId="39992" hidden="1"/>
    <cellStyle name="Erklärender Text 2 13" xfId="40027" hidden="1"/>
    <cellStyle name="Erklärender Text 2 13" xfId="40106" hidden="1"/>
    <cellStyle name="Erklärender Text 2 13" xfId="40226" hidden="1"/>
    <cellStyle name="Erklärender Text 2 13" xfId="40229" hidden="1"/>
    <cellStyle name="Erklärender Text 2 13" xfId="40284" hidden="1"/>
    <cellStyle name="Erklärender Text 2 13" xfId="40319" hidden="1"/>
    <cellStyle name="Erklärender Text 2 13" xfId="40133" hidden="1"/>
    <cellStyle name="Erklärender Text 2 13" xfId="40368" hidden="1"/>
    <cellStyle name="Erklärender Text 2 13" xfId="40371" hidden="1"/>
    <cellStyle name="Erklärender Text 2 13" xfId="40426" hidden="1"/>
    <cellStyle name="Erklärender Text 2 13" xfId="40461" hidden="1"/>
    <cellStyle name="Erklärender Text 2 13" xfId="40520" hidden="1"/>
    <cellStyle name="Erklärender Text 2 13" xfId="40585" hidden="1"/>
    <cellStyle name="Erklärender Text 2 13" xfId="40588" hidden="1"/>
    <cellStyle name="Erklärender Text 2 13" xfId="40643" hidden="1"/>
    <cellStyle name="Erklärender Text 2 13" xfId="40678" hidden="1"/>
    <cellStyle name="Erklärender Text 2 13" xfId="40775" hidden="1"/>
    <cellStyle name="Erklärender Text 2 13" xfId="40976" hidden="1"/>
    <cellStyle name="Erklärender Text 2 13" xfId="40979" hidden="1"/>
    <cellStyle name="Erklärender Text 2 13" xfId="41034" hidden="1"/>
    <cellStyle name="Erklärender Text 2 13" xfId="41069" hidden="1"/>
    <cellStyle name="Erklärender Text 2 13" xfId="41165" hidden="1"/>
    <cellStyle name="Erklärender Text 2 13" xfId="41285" hidden="1"/>
    <cellStyle name="Erklärender Text 2 13" xfId="41288" hidden="1"/>
    <cellStyle name="Erklärender Text 2 13" xfId="41343" hidden="1"/>
    <cellStyle name="Erklärender Text 2 13" xfId="41378" hidden="1"/>
    <cellStyle name="Erklärender Text 2 13" xfId="41192" hidden="1"/>
    <cellStyle name="Erklärender Text 2 13" xfId="41429" hidden="1"/>
    <cellStyle name="Erklärender Text 2 13" xfId="41432" hidden="1"/>
    <cellStyle name="Erklärender Text 2 13" xfId="41487" hidden="1"/>
    <cellStyle name="Erklärender Text 2 13" xfId="41522" hidden="1"/>
    <cellStyle name="Erklärender Text 2 13" xfId="40828" hidden="1"/>
    <cellStyle name="Erklärender Text 2 13" xfId="41586" hidden="1"/>
    <cellStyle name="Erklärender Text 2 13" xfId="41589" hidden="1"/>
    <cellStyle name="Erklärender Text 2 13" xfId="41644" hidden="1"/>
    <cellStyle name="Erklärender Text 2 13" xfId="41679" hidden="1"/>
    <cellStyle name="Erklärender Text 2 13" xfId="41801" hidden="1"/>
    <cellStyle name="Erklärender Text 2 13" xfId="41956" hidden="1"/>
    <cellStyle name="Erklärender Text 2 13" xfId="41959" hidden="1"/>
    <cellStyle name="Erklärender Text 2 13" xfId="42014" hidden="1"/>
    <cellStyle name="Erklärender Text 2 13" xfId="42049" hidden="1"/>
    <cellStyle name="Erklärender Text 2 13" xfId="41833" hidden="1"/>
    <cellStyle name="Erklärender Text 2 13" xfId="42105" hidden="1"/>
    <cellStyle name="Erklärender Text 2 13" xfId="42108" hidden="1"/>
    <cellStyle name="Erklärender Text 2 13" xfId="42163" hidden="1"/>
    <cellStyle name="Erklärender Text 2 13" xfId="42198" hidden="1"/>
    <cellStyle name="Erklärender Text 2 13" xfId="41899" hidden="1"/>
    <cellStyle name="Erklärender Text 2 13" xfId="42248" hidden="1"/>
    <cellStyle name="Erklärender Text 2 13" xfId="42251" hidden="1"/>
    <cellStyle name="Erklärender Text 2 13" xfId="42306" hidden="1"/>
    <cellStyle name="Erklärender Text 2 13" xfId="42341" hidden="1"/>
    <cellStyle name="Erklärender Text 2 13" xfId="42402" hidden="1"/>
    <cellStyle name="Erklärender Text 2 13" xfId="42467" hidden="1"/>
    <cellStyle name="Erklärender Text 2 13" xfId="42470" hidden="1"/>
    <cellStyle name="Erklärender Text 2 13" xfId="42525" hidden="1"/>
    <cellStyle name="Erklärender Text 2 13" xfId="42560" hidden="1"/>
    <cellStyle name="Erklärender Text 2 13" xfId="42639" hidden="1"/>
    <cellStyle name="Erklärender Text 2 13" xfId="42759" hidden="1"/>
    <cellStyle name="Erklärender Text 2 13" xfId="42762" hidden="1"/>
    <cellStyle name="Erklärender Text 2 13" xfId="42817" hidden="1"/>
    <cellStyle name="Erklärender Text 2 13" xfId="42852" hidden="1"/>
    <cellStyle name="Erklärender Text 2 13" xfId="42666" hidden="1"/>
    <cellStyle name="Erklärender Text 2 13" xfId="42901" hidden="1"/>
    <cellStyle name="Erklärender Text 2 13" xfId="42904" hidden="1"/>
    <cellStyle name="Erklärender Text 2 13" xfId="42959" hidden="1"/>
    <cellStyle name="Erklärender Text 2 13" xfId="42994" hidden="1"/>
    <cellStyle name="Erklärender Text 2 13" xfId="40786" hidden="1"/>
    <cellStyle name="Erklärender Text 2 13" xfId="43041" hidden="1"/>
    <cellStyle name="Erklärender Text 2 13" xfId="43044" hidden="1"/>
    <cellStyle name="Erklärender Text 2 13" xfId="43099" hidden="1"/>
    <cellStyle name="Erklärender Text 2 13" xfId="43134" hidden="1"/>
    <cellStyle name="Erklärender Text 2 13" xfId="43253" hidden="1"/>
    <cellStyle name="Erklärender Text 2 13" xfId="43407" hidden="1"/>
    <cellStyle name="Erklärender Text 2 13" xfId="43410" hidden="1"/>
    <cellStyle name="Erklärender Text 2 13" xfId="43465" hidden="1"/>
    <cellStyle name="Erklärender Text 2 13" xfId="43500" hidden="1"/>
    <cellStyle name="Erklärender Text 2 13" xfId="43285" hidden="1"/>
    <cellStyle name="Erklärender Text 2 13" xfId="43556" hidden="1"/>
    <cellStyle name="Erklärender Text 2 13" xfId="43559" hidden="1"/>
    <cellStyle name="Erklärender Text 2 13" xfId="43614" hidden="1"/>
    <cellStyle name="Erklärender Text 2 13" xfId="43649" hidden="1"/>
    <cellStyle name="Erklärender Text 2 13" xfId="43351" hidden="1"/>
    <cellStyle name="Erklärender Text 2 13" xfId="43699" hidden="1"/>
    <cellStyle name="Erklärender Text 2 13" xfId="43702" hidden="1"/>
    <cellStyle name="Erklärender Text 2 13" xfId="43757" hidden="1"/>
    <cellStyle name="Erklärender Text 2 13" xfId="43792" hidden="1"/>
    <cellStyle name="Erklärender Text 2 13" xfId="43852" hidden="1"/>
    <cellStyle name="Erklärender Text 2 13" xfId="43917" hidden="1"/>
    <cellStyle name="Erklärender Text 2 13" xfId="43920" hidden="1"/>
    <cellStyle name="Erklärender Text 2 13" xfId="43975" hidden="1"/>
    <cellStyle name="Erklärender Text 2 13" xfId="44010" hidden="1"/>
    <cellStyle name="Erklärender Text 2 13" xfId="44089" hidden="1"/>
    <cellStyle name="Erklärender Text 2 13" xfId="44209" hidden="1"/>
    <cellStyle name="Erklärender Text 2 13" xfId="44212" hidden="1"/>
    <cellStyle name="Erklärender Text 2 13" xfId="44267" hidden="1"/>
    <cellStyle name="Erklärender Text 2 13" xfId="44302" hidden="1"/>
    <cellStyle name="Erklärender Text 2 13" xfId="44116" hidden="1"/>
    <cellStyle name="Erklärender Text 2 13" xfId="44351" hidden="1"/>
    <cellStyle name="Erklärender Text 2 13" xfId="44354" hidden="1"/>
    <cellStyle name="Erklärender Text 2 13" xfId="44409" hidden="1"/>
    <cellStyle name="Erklärender Text 2 13" xfId="44444" hidden="1"/>
    <cellStyle name="Erklärender Text 2 13" xfId="43146" hidden="1"/>
    <cellStyle name="Erklärender Text 2 13" xfId="44491" hidden="1"/>
    <cellStyle name="Erklärender Text 2 13" xfId="44494" hidden="1"/>
    <cellStyle name="Erklärender Text 2 13" xfId="44549" hidden="1"/>
    <cellStyle name="Erklärender Text 2 13" xfId="44584" hidden="1"/>
    <cellStyle name="Erklärender Text 2 13" xfId="44700" hidden="1"/>
    <cellStyle name="Erklärender Text 2 13" xfId="44854" hidden="1"/>
    <cellStyle name="Erklärender Text 2 13" xfId="44857" hidden="1"/>
    <cellStyle name="Erklärender Text 2 13" xfId="44912" hidden="1"/>
    <cellStyle name="Erklärender Text 2 13" xfId="44947" hidden="1"/>
    <cellStyle name="Erklärender Text 2 13" xfId="44732" hidden="1"/>
    <cellStyle name="Erklärender Text 2 13" xfId="45001" hidden="1"/>
    <cellStyle name="Erklärender Text 2 13" xfId="45004" hidden="1"/>
    <cellStyle name="Erklärender Text 2 13" xfId="45059" hidden="1"/>
    <cellStyle name="Erklärender Text 2 13" xfId="45094" hidden="1"/>
    <cellStyle name="Erklärender Text 2 13" xfId="44798" hidden="1"/>
    <cellStyle name="Erklärender Text 2 13" xfId="45142" hidden="1"/>
    <cellStyle name="Erklärender Text 2 13" xfId="45145" hidden="1"/>
    <cellStyle name="Erklärender Text 2 13" xfId="45200" hidden="1"/>
    <cellStyle name="Erklärender Text 2 13" xfId="45235" hidden="1"/>
    <cellStyle name="Erklärender Text 2 13" xfId="45294" hidden="1"/>
    <cellStyle name="Erklärender Text 2 13" xfId="45359" hidden="1"/>
    <cellStyle name="Erklärender Text 2 13" xfId="45362" hidden="1"/>
    <cellStyle name="Erklärender Text 2 13" xfId="45417" hidden="1"/>
    <cellStyle name="Erklärender Text 2 13" xfId="45452" hidden="1"/>
    <cellStyle name="Erklärender Text 2 13" xfId="45531" hidden="1"/>
    <cellStyle name="Erklärender Text 2 13" xfId="45651" hidden="1"/>
    <cellStyle name="Erklärender Text 2 13" xfId="45654" hidden="1"/>
    <cellStyle name="Erklärender Text 2 13" xfId="45709" hidden="1"/>
    <cellStyle name="Erklärender Text 2 13" xfId="45744" hidden="1"/>
    <cellStyle name="Erklärender Text 2 13" xfId="45558" hidden="1"/>
    <cellStyle name="Erklärender Text 2 13" xfId="45793" hidden="1"/>
    <cellStyle name="Erklärender Text 2 13" xfId="45796" hidden="1"/>
    <cellStyle name="Erklärender Text 2 13" xfId="45851" hidden="1"/>
    <cellStyle name="Erklärender Text 2 13" xfId="45886" hidden="1"/>
    <cellStyle name="Erklärender Text 2 13" xfId="45947" hidden="1"/>
    <cellStyle name="Erklärender Text 2 13" xfId="46086" hidden="1"/>
    <cellStyle name="Erklärender Text 2 13" xfId="46089" hidden="1"/>
    <cellStyle name="Erklärender Text 2 13" xfId="46144" hidden="1"/>
    <cellStyle name="Erklärender Text 2 13" xfId="46179" hidden="1"/>
    <cellStyle name="Erklärender Text 2 13" xfId="46296" hidden="1"/>
    <cellStyle name="Erklärender Text 2 13" xfId="46450" hidden="1"/>
    <cellStyle name="Erklärender Text 2 13" xfId="46453" hidden="1"/>
    <cellStyle name="Erklärender Text 2 13" xfId="46508" hidden="1"/>
    <cellStyle name="Erklärender Text 2 13" xfId="46543" hidden="1"/>
    <cellStyle name="Erklärender Text 2 13" xfId="46328" hidden="1"/>
    <cellStyle name="Erklärender Text 2 13" xfId="46597" hidden="1"/>
    <cellStyle name="Erklärender Text 2 13" xfId="46600" hidden="1"/>
    <cellStyle name="Erklärender Text 2 13" xfId="46655" hidden="1"/>
    <cellStyle name="Erklärender Text 2 13" xfId="46690" hidden="1"/>
    <cellStyle name="Erklärender Text 2 13" xfId="46394" hidden="1"/>
    <cellStyle name="Erklärender Text 2 13" xfId="46738" hidden="1"/>
    <cellStyle name="Erklärender Text 2 13" xfId="46741" hidden="1"/>
    <cellStyle name="Erklärender Text 2 13" xfId="46796" hidden="1"/>
    <cellStyle name="Erklärender Text 2 13" xfId="46831" hidden="1"/>
    <cellStyle name="Erklärender Text 2 13" xfId="46890" hidden="1"/>
    <cellStyle name="Erklärender Text 2 13" xfId="46955" hidden="1"/>
    <cellStyle name="Erklärender Text 2 13" xfId="46958" hidden="1"/>
    <cellStyle name="Erklärender Text 2 13" xfId="47013" hidden="1"/>
    <cellStyle name="Erklärender Text 2 13" xfId="47048" hidden="1"/>
    <cellStyle name="Erklärender Text 2 13" xfId="47127" hidden="1"/>
    <cellStyle name="Erklärender Text 2 13" xfId="47247" hidden="1"/>
    <cellStyle name="Erklärender Text 2 13" xfId="47250" hidden="1"/>
    <cellStyle name="Erklärender Text 2 13" xfId="47305" hidden="1"/>
    <cellStyle name="Erklärender Text 2 13" xfId="47340" hidden="1"/>
    <cellStyle name="Erklärender Text 2 13" xfId="47154" hidden="1"/>
    <cellStyle name="Erklärender Text 2 13" xfId="47389" hidden="1"/>
    <cellStyle name="Erklärender Text 2 13" xfId="47392" hidden="1"/>
    <cellStyle name="Erklärender Text 2 13" xfId="47447" hidden="1"/>
    <cellStyle name="Erklärender Text 2 13" xfId="47482" hidden="1"/>
    <cellStyle name="Erklärender Text 2 13" xfId="45979" hidden="1"/>
    <cellStyle name="Erklärender Text 2 13" xfId="47529" hidden="1"/>
    <cellStyle name="Erklärender Text 2 13" xfId="47532" hidden="1"/>
    <cellStyle name="Erklärender Text 2 13" xfId="47587" hidden="1"/>
    <cellStyle name="Erklärender Text 2 13" xfId="47622" hidden="1"/>
    <cellStyle name="Erklärender Text 2 13" xfId="47738" hidden="1"/>
    <cellStyle name="Erklärender Text 2 13" xfId="47892" hidden="1"/>
    <cellStyle name="Erklärender Text 2 13" xfId="47895" hidden="1"/>
    <cellStyle name="Erklärender Text 2 13" xfId="47950" hidden="1"/>
    <cellStyle name="Erklärender Text 2 13" xfId="47985" hidden="1"/>
    <cellStyle name="Erklärender Text 2 13" xfId="47770" hidden="1"/>
    <cellStyle name="Erklärender Text 2 13" xfId="48039" hidden="1"/>
    <cellStyle name="Erklärender Text 2 13" xfId="48042" hidden="1"/>
    <cellStyle name="Erklärender Text 2 13" xfId="48097" hidden="1"/>
    <cellStyle name="Erklärender Text 2 13" xfId="48132" hidden="1"/>
    <cellStyle name="Erklärender Text 2 13" xfId="47836" hidden="1"/>
    <cellStyle name="Erklärender Text 2 13" xfId="48180" hidden="1"/>
    <cellStyle name="Erklärender Text 2 13" xfId="48183" hidden="1"/>
    <cellStyle name="Erklärender Text 2 13" xfId="48238" hidden="1"/>
    <cellStyle name="Erklärender Text 2 13" xfId="48273" hidden="1"/>
    <cellStyle name="Erklärender Text 2 13" xfId="48332" hidden="1"/>
    <cellStyle name="Erklärender Text 2 13" xfId="48397" hidden="1"/>
    <cellStyle name="Erklärender Text 2 13" xfId="48400" hidden="1"/>
    <cellStyle name="Erklärender Text 2 13" xfId="48455" hidden="1"/>
    <cellStyle name="Erklärender Text 2 13" xfId="48490" hidden="1"/>
    <cellStyle name="Erklärender Text 2 13" xfId="48569" hidden="1"/>
    <cellStyle name="Erklärender Text 2 13" xfId="48689" hidden="1"/>
    <cellStyle name="Erklärender Text 2 13" xfId="48692" hidden="1"/>
    <cellStyle name="Erklärender Text 2 13" xfId="48747" hidden="1"/>
    <cellStyle name="Erklärender Text 2 13" xfId="48782" hidden="1"/>
    <cellStyle name="Erklärender Text 2 13" xfId="48596" hidden="1"/>
    <cellStyle name="Erklärender Text 2 13" xfId="48831" hidden="1"/>
    <cellStyle name="Erklärender Text 2 13" xfId="48834" hidden="1"/>
    <cellStyle name="Erklärender Text 2 13" xfId="48889" hidden="1"/>
    <cellStyle name="Erklärender Text 2 13" xfId="48924" hidden="1"/>
    <cellStyle name="Erklärender Text 2 13" xfId="48983" hidden="1"/>
    <cellStyle name="Erklärender Text 2 13" xfId="49048" hidden="1"/>
    <cellStyle name="Erklärender Text 2 13" xfId="49051" hidden="1"/>
    <cellStyle name="Erklärender Text 2 13" xfId="49106" hidden="1"/>
    <cellStyle name="Erklärender Text 2 13" xfId="49141" hidden="1"/>
    <cellStyle name="Erklärender Text 2 13" xfId="49257" hidden="1"/>
    <cellStyle name="Erklärender Text 2 13" xfId="49411" hidden="1"/>
    <cellStyle name="Erklärender Text 2 13" xfId="49414" hidden="1"/>
    <cellStyle name="Erklärender Text 2 13" xfId="49469" hidden="1"/>
    <cellStyle name="Erklärender Text 2 13" xfId="49504" hidden="1"/>
    <cellStyle name="Erklärender Text 2 13" xfId="49289" hidden="1"/>
    <cellStyle name="Erklärender Text 2 13" xfId="49558" hidden="1"/>
    <cellStyle name="Erklärender Text 2 13" xfId="49561" hidden="1"/>
    <cellStyle name="Erklärender Text 2 13" xfId="49616" hidden="1"/>
    <cellStyle name="Erklärender Text 2 13" xfId="49651" hidden="1"/>
    <cellStyle name="Erklärender Text 2 13" xfId="49355" hidden="1"/>
    <cellStyle name="Erklärender Text 2 13" xfId="49699" hidden="1"/>
    <cellStyle name="Erklärender Text 2 13" xfId="49702" hidden="1"/>
    <cellStyle name="Erklärender Text 2 13" xfId="49757" hidden="1"/>
    <cellStyle name="Erklärender Text 2 13" xfId="49792" hidden="1"/>
    <cellStyle name="Erklärender Text 2 13" xfId="49851" hidden="1"/>
    <cellStyle name="Erklärender Text 2 13" xfId="49916" hidden="1"/>
    <cellStyle name="Erklärender Text 2 13" xfId="49919" hidden="1"/>
    <cellStyle name="Erklärender Text 2 13" xfId="49974" hidden="1"/>
    <cellStyle name="Erklärender Text 2 13" xfId="50009" hidden="1"/>
    <cellStyle name="Erklärender Text 2 13" xfId="50088" hidden="1"/>
    <cellStyle name="Erklärender Text 2 13" xfId="50208" hidden="1"/>
    <cellStyle name="Erklärender Text 2 13" xfId="50211" hidden="1"/>
    <cellStyle name="Erklärender Text 2 13" xfId="50266" hidden="1"/>
    <cellStyle name="Erklärender Text 2 13" xfId="50301" hidden="1"/>
    <cellStyle name="Erklärender Text 2 13" xfId="50115" hidden="1"/>
    <cellStyle name="Erklärender Text 2 13" xfId="50350" hidden="1"/>
    <cellStyle name="Erklärender Text 2 13" xfId="50353" hidden="1"/>
    <cellStyle name="Erklärender Text 2 13" xfId="50408" hidden="1"/>
    <cellStyle name="Erklärender Text 2 13" xfId="50443" hidden="1"/>
    <cellStyle name="Erklärender Text 2 13" xfId="50502" hidden="1"/>
    <cellStyle name="Erklärender Text 2 13" xfId="50567" hidden="1"/>
    <cellStyle name="Erklärender Text 2 13" xfId="50570" hidden="1"/>
    <cellStyle name="Erklärender Text 2 13" xfId="50625" hidden="1"/>
    <cellStyle name="Erklärender Text 2 13" xfId="50660" hidden="1"/>
    <cellStyle name="Erklärender Text 2 13" xfId="50757" hidden="1"/>
    <cellStyle name="Erklärender Text 2 13" xfId="50958" hidden="1"/>
    <cellStyle name="Erklärender Text 2 13" xfId="50961" hidden="1"/>
    <cellStyle name="Erklärender Text 2 13" xfId="51016" hidden="1"/>
    <cellStyle name="Erklärender Text 2 13" xfId="51051" hidden="1"/>
    <cellStyle name="Erklärender Text 2 13" xfId="51147" hidden="1"/>
    <cellStyle name="Erklärender Text 2 13" xfId="51267" hidden="1"/>
    <cellStyle name="Erklärender Text 2 13" xfId="51270" hidden="1"/>
    <cellStyle name="Erklärender Text 2 13" xfId="51325" hidden="1"/>
    <cellStyle name="Erklärender Text 2 13" xfId="51360" hidden="1"/>
    <cellStyle name="Erklärender Text 2 13" xfId="51174" hidden="1"/>
    <cellStyle name="Erklärender Text 2 13" xfId="51411" hidden="1"/>
    <cellStyle name="Erklärender Text 2 13" xfId="51414" hidden="1"/>
    <cellStyle name="Erklärender Text 2 13" xfId="51469" hidden="1"/>
    <cellStyle name="Erklärender Text 2 13" xfId="51504" hidden="1"/>
    <cellStyle name="Erklärender Text 2 13" xfId="50810" hidden="1"/>
    <cellStyle name="Erklärender Text 2 13" xfId="51568" hidden="1"/>
    <cellStyle name="Erklärender Text 2 13" xfId="51571" hidden="1"/>
    <cellStyle name="Erklärender Text 2 13" xfId="51626" hidden="1"/>
    <cellStyle name="Erklärender Text 2 13" xfId="51661" hidden="1"/>
    <cellStyle name="Erklärender Text 2 13" xfId="51783" hidden="1"/>
    <cellStyle name="Erklärender Text 2 13" xfId="51938" hidden="1"/>
    <cellStyle name="Erklärender Text 2 13" xfId="51941" hidden="1"/>
    <cellStyle name="Erklärender Text 2 13" xfId="51996" hidden="1"/>
    <cellStyle name="Erklärender Text 2 13" xfId="52031" hidden="1"/>
    <cellStyle name="Erklärender Text 2 13" xfId="51815" hidden="1"/>
    <cellStyle name="Erklärender Text 2 13" xfId="52087" hidden="1"/>
    <cellStyle name="Erklärender Text 2 13" xfId="52090" hidden="1"/>
    <cellStyle name="Erklärender Text 2 13" xfId="52145" hidden="1"/>
    <cellStyle name="Erklärender Text 2 13" xfId="52180" hidden="1"/>
    <cellStyle name="Erklärender Text 2 13" xfId="51881" hidden="1"/>
    <cellStyle name="Erklärender Text 2 13" xfId="52230" hidden="1"/>
    <cellStyle name="Erklärender Text 2 13" xfId="52233" hidden="1"/>
    <cellStyle name="Erklärender Text 2 13" xfId="52288" hidden="1"/>
    <cellStyle name="Erklärender Text 2 13" xfId="52323" hidden="1"/>
    <cellStyle name="Erklärender Text 2 13" xfId="52384" hidden="1"/>
    <cellStyle name="Erklärender Text 2 13" xfId="52449" hidden="1"/>
    <cellStyle name="Erklärender Text 2 13" xfId="52452" hidden="1"/>
    <cellStyle name="Erklärender Text 2 13" xfId="52507" hidden="1"/>
    <cellStyle name="Erklärender Text 2 13" xfId="52542" hidden="1"/>
    <cellStyle name="Erklärender Text 2 13" xfId="52621" hidden="1"/>
    <cellStyle name="Erklärender Text 2 13" xfId="52741" hidden="1"/>
    <cellStyle name="Erklärender Text 2 13" xfId="52744" hidden="1"/>
    <cellStyle name="Erklärender Text 2 13" xfId="52799" hidden="1"/>
    <cellStyle name="Erklärender Text 2 13" xfId="52834" hidden="1"/>
    <cellStyle name="Erklärender Text 2 13" xfId="52648" hidden="1"/>
    <cellStyle name="Erklärender Text 2 13" xfId="52883" hidden="1"/>
    <cellStyle name="Erklärender Text 2 13" xfId="52886" hidden="1"/>
    <cellStyle name="Erklärender Text 2 13" xfId="52941" hidden="1"/>
    <cellStyle name="Erklärender Text 2 13" xfId="52976" hidden="1"/>
    <cellStyle name="Erklärender Text 2 13" xfId="50768" hidden="1"/>
    <cellStyle name="Erklärender Text 2 13" xfId="53023" hidden="1"/>
    <cellStyle name="Erklärender Text 2 13" xfId="53026" hidden="1"/>
    <cellStyle name="Erklärender Text 2 13" xfId="53081" hidden="1"/>
    <cellStyle name="Erklärender Text 2 13" xfId="53116" hidden="1"/>
    <cellStyle name="Erklärender Text 2 13" xfId="53235" hidden="1"/>
    <cellStyle name="Erklärender Text 2 13" xfId="53389" hidden="1"/>
    <cellStyle name="Erklärender Text 2 13" xfId="53392" hidden="1"/>
    <cellStyle name="Erklärender Text 2 13" xfId="53447" hidden="1"/>
    <cellStyle name="Erklärender Text 2 13" xfId="53482" hidden="1"/>
    <cellStyle name="Erklärender Text 2 13" xfId="53267" hidden="1"/>
    <cellStyle name="Erklärender Text 2 13" xfId="53538" hidden="1"/>
    <cellStyle name="Erklärender Text 2 13" xfId="53541" hidden="1"/>
    <cellStyle name="Erklärender Text 2 13" xfId="53596" hidden="1"/>
    <cellStyle name="Erklärender Text 2 13" xfId="53631" hidden="1"/>
    <cellStyle name="Erklärender Text 2 13" xfId="53333" hidden="1"/>
    <cellStyle name="Erklärender Text 2 13" xfId="53681" hidden="1"/>
    <cellStyle name="Erklärender Text 2 13" xfId="53684" hidden="1"/>
    <cellStyle name="Erklärender Text 2 13" xfId="53739" hidden="1"/>
    <cellStyle name="Erklärender Text 2 13" xfId="53774" hidden="1"/>
    <cellStyle name="Erklärender Text 2 13" xfId="53834" hidden="1"/>
    <cellStyle name="Erklärender Text 2 13" xfId="53899" hidden="1"/>
    <cellStyle name="Erklärender Text 2 13" xfId="53902" hidden="1"/>
    <cellStyle name="Erklärender Text 2 13" xfId="53957" hidden="1"/>
    <cellStyle name="Erklärender Text 2 13" xfId="53992" hidden="1"/>
    <cellStyle name="Erklärender Text 2 13" xfId="54071" hidden="1"/>
    <cellStyle name="Erklärender Text 2 13" xfId="54191" hidden="1"/>
    <cellStyle name="Erklärender Text 2 13" xfId="54194" hidden="1"/>
    <cellStyle name="Erklärender Text 2 13" xfId="54249" hidden="1"/>
    <cellStyle name="Erklärender Text 2 13" xfId="54284" hidden="1"/>
    <cellStyle name="Erklärender Text 2 13" xfId="54098" hidden="1"/>
    <cellStyle name="Erklärender Text 2 13" xfId="54333" hidden="1"/>
    <cellStyle name="Erklärender Text 2 13" xfId="54336" hidden="1"/>
    <cellStyle name="Erklärender Text 2 13" xfId="54391" hidden="1"/>
    <cellStyle name="Erklärender Text 2 13" xfId="54426" hidden="1"/>
    <cellStyle name="Erklärender Text 2 13" xfId="53128" hidden="1"/>
    <cellStyle name="Erklärender Text 2 13" xfId="54473" hidden="1"/>
    <cellStyle name="Erklärender Text 2 13" xfId="54476" hidden="1"/>
    <cellStyle name="Erklärender Text 2 13" xfId="54531" hidden="1"/>
    <cellStyle name="Erklärender Text 2 13" xfId="54566" hidden="1"/>
    <cellStyle name="Erklärender Text 2 13" xfId="54682" hidden="1"/>
    <cellStyle name="Erklärender Text 2 13" xfId="54836" hidden="1"/>
    <cellStyle name="Erklärender Text 2 13" xfId="54839" hidden="1"/>
    <cellStyle name="Erklärender Text 2 13" xfId="54894" hidden="1"/>
    <cellStyle name="Erklärender Text 2 13" xfId="54929" hidden="1"/>
    <cellStyle name="Erklärender Text 2 13" xfId="54714" hidden="1"/>
    <cellStyle name="Erklärender Text 2 13" xfId="54983" hidden="1"/>
    <cellStyle name="Erklärender Text 2 13" xfId="54986" hidden="1"/>
    <cellStyle name="Erklärender Text 2 13" xfId="55041" hidden="1"/>
    <cellStyle name="Erklärender Text 2 13" xfId="55076" hidden="1"/>
    <cellStyle name="Erklärender Text 2 13" xfId="54780" hidden="1"/>
    <cellStyle name="Erklärender Text 2 13" xfId="55124" hidden="1"/>
    <cellStyle name="Erklärender Text 2 13" xfId="55127" hidden="1"/>
    <cellStyle name="Erklärender Text 2 13" xfId="55182" hidden="1"/>
    <cellStyle name="Erklärender Text 2 13" xfId="55217" hidden="1"/>
    <cellStyle name="Erklärender Text 2 13" xfId="55276" hidden="1"/>
    <cellStyle name="Erklärender Text 2 13" xfId="55341" hidden="1"/>
    <cellStyle name="Erklärender Text 2 13" xfId="55344" hidden="1"/>
    <cellStyle name="Erklärender Text 2 13" xfId="55399" hidden="1"/>
    <cellStyle name="Erklärender Text 2 13" xfId="55434" hidden="1"/>
    <cellStyle name="Erklärender Text 2 13" xfId="55513" hidden="1"/>
    <cellStyle name="Erklärender Text 2 13" xfId="55633" hidden="1"/>
    <cellStyle name="Erklärender Text 2 13" xfId="55636" hidden="1"/>
    <cellStyle name="Erklärender Text 2 13" xfId="55691" hidden="1"/>
    <cellStyle name="Erklärender Text 2 13" xfId="55726" hidden="1"/>
    <cellStyle name="Erklärender Text 2 13" xfId="55540" hidden="1"/>
    <cellStyle name="Erklärender Text 2 13" xfId="55775" hidden="1"/>
    <cellStyle name="Erklärender Text 2 13" xfId="55778" hidden="1"/>
    <cellStyle name="Erklärender Text 2 13" xfId="55833" hidden="1"/>
    <cellStyle name="Erklärender Text 2 13" xfId="55868" hidden="1"/>
    <cellStyle name="Erklärender Text 2 13" xfId="55929" hidden="1"/>
    <cellStyle name="Erklärender Text 2 13" xfId="56068" hidden="1"/>
    <cellStyle name="Erklärender Text 2 13" xfId="56071" hidden="1"/>
    <cellStyle name="Erklärender Text 2 13" xfId="56126" hidden="1"/>
    <cellStyle name="Erklärender Text 2 13" xfId="56161" hidden="1"/>
    <cellStyle name="Erklärender Text 2 13" xfId="56278" hidden="1"/>
    <cellStyle name="Erklärender Text 2 13" xfId="56432" hidden="1"/>
    <cellStyle name="Erklärender Text 2 13" xfId="56435" hidden="1"/>
    <cellStyle name="Erklärender Text 2 13" xfId="56490" hidden="1"/>
    <cellStyle name="Erklärender Text 2 13" xfId="56525" hidden="1"/>
    <cellStyle name="Erklärender Text 2 13" xfId="56310" hidden="1"/>
    <cellStyle name="Erklärender Text 2 13" xfId="56579" hidden="1"/>
    <cellStyle name="Erklärender Text 2 13" xfId="56582" hidden="1"/>
    <cellStyle name="Erklärender Text 2 13" xfId="56637" hidden="1"/>
    <cellStyle name="Erklärender Text 2 13" xfId="56672" hidden="1"/>
    <cellStyle name="Erklärender Text 2 13" xfId="56376" hidden="1"/>
    <cellStyle name="Erklärender Text 2 13" xfId="56720" hidden="1"/>
    <cellStyle name="Erklärender Text 2 13" xfId="56723" hidden="1"/>
    <cellStyle name="Erklärender Text 2 13" xfId="56778" hidden="1"/>
    <cellStyle name="Erklärender Text 2 13" xfId="56813" hidden="1"/>
    <cellStyle name="Erklärender Text 2 13" xfId="56872" hidden="1"/>
    <cellStyle name="Erklärender Text 2 13" xfId="56937" hidden="1"/>
    <cellStyle name="Erklärender Text 2 13" xfId="56940" hidden="1"/>
    <cellStyle name="Erklärender Text 2 13" xfId="56995" hidden="1"/>
    <cellStyle name="Erklärender Text 2 13" xfId="57030" hidden="1"/>
    <cellStyle name="Erklärender Text 2 13" xfId="57109" hidden="1"/>
    <cellStyle name="Erklärender Text 2 13" xfId="57229" hidden="1"/>
    <cellStyle name="Erklärender Text 2 13" xfId="57232" hidden="1"/>
    <cellStyle name="Erklärender Text 2 13" xfId="57287" hidden="1"/>
    <cellStyle name="Erklärender Text 2 13" xfId="57322" hidden="1"/>
    <cellStyle name="Erklärender Text 2 13" xfId="57136" hidden="1"/>
    <cellStyle name="Erklärender Text 2 13" xfId="57371" hidden="1"/>
    <cellStyle name="Erklärender Text 2 13" xfId="57374" hidden="1"/>
    <cellStyle name="Erklärender Text 2 13" xfId="57429" hidden="1"/>
    <cellStyle name="Erklärender Text 2 13" xfId="57464" hidden="1"/>
    <cellStyle name="Erklärender Text 2 13" xfId="55961" hidden="1"/>
    <cellStyle name="Erklärender Text 2 13" xfId="57511" hidden="1"/>
    <cellStyle name="Erklärender Text 2 13" xfId="57514" hidden="1"/>
    <cellStyle name="Erklärender Text 2 13" xfId="57569" hidden="1"/>
    <cellStyle name="Erklärender Text 2 13" xfId="57604" hidden="1"/>
    <cellStyle name="Erklärender Text 2 13" xfId="57720" hidden="1"/>
    <cellStyle name="Erklärender Text 2 13" xfId="57874" hidden="1"/>
    <cellStyle name="Erklärender Text 2 13" xfId="57877" hidden="1"/>
    <cellStyle name="Erklärender Text 2 13" xfId="57932" hidden="1"/>
    <cellStyle name="Erklärender Text 2 13" xfId="57967" hidden="1"/>
    <cellStyle name="Erklärender Text 2 13" xfId="57752" hidden="1"/>
    <cellStyle name="Erklärender Text 2 13" xfId="58021" hidden="1"/>
    <cellStyle name="Erklärender Text 2 13" xfId="58024" hidden="1"/>
    <cellStyle name="Erklärender Text 2 13" xfId="58079" hidden="1"/>
    <cellStyle name="Erklärender Text 2 13" xfId="58114" hidden="1"/>
    <cellStyle name="Erklärender Text 2 13" xfId="57818" hidden="1"/>
    <cellStyle name="Erklärender Text 2 13" xfId="58162" hidden="1"/>
    <cellStyle name="Erklärender Text 2 13" xfId="58165" hidden="1"/>
    <cellStyle name="Erklärender Text 2 13" xfId="58220" hidden="1"/>
    <cellStyle name="Erklärender Text 2 13" xfId="58255" hidden="1"/>
    <cellStyle name="Erklärender Text 2 13" xfId="58314" hidden="1"/>
    <cellStyle name="Erklärender Text 2 13" xfId="58379" hidden="1"/>
    <cellStyle name="Erklärender Text 2 13" xfId="58382" hidden="1"/>
    <cellStyle name="Erklärender Text 2 13" xfId="58437" hidden="1"/>
    <cellStyle name="Erklärender Text 2 13" xfId="58472" hidden="1"/>
    <cellStyle name="Erklärender Text 2 13" xfId="58551" hidden="1"/>
    <cellStyle name="Erklärender Text 2 13" xfId="58671" hidden="1"/>
    <cellStyle name="Erklärender Text 2 13" xfId="58674" hidden="1"/>
    <cellStyle name="Erklärender Text 2 13" xfId="58729" hidden="1"/>
    <cellStyle name="Erklärender Text 2 13" xfId="58764" hidden="1"/>
    <cellStyle name="Erklärender Text 2 13" xfId="58578" hidden="1"/>
    <cellStyle name="Erklärender Text 2 13" xfId="58813" hidden="1"/>
    <cellStyle name="Erklärender Text 2 13" xfId="58816" hidden="1"/>
    <cellStyle name="Erklärender Text 2 13" xfId="58871" hidden="1"/>
    <cellStyle name="Erklärender Text 2 13" xfId="58906" hidden="1"/>
    <cellStyle name="Erklärender Text 2 14" xfId="223" hidden="1"/>
    <cellStyle name="Erklärender Text 2 14" xfId="560" hidden="1"/>
    <cellStyle name="Erklärender Text 2 14" xfId="561" hidden="1"/>
    <cellStyle name="Erklärender Text 2 14" xfId="618" hidden="1"/>
    <cellStyle name="Erklärender Text 2 14" xfId="653" hidden="1"/>
    <cellStyle name="Erklärender Text 2 14" xfId="814" hidden="1"/>
    <cellStyle name="Erklärender Text 2 14" xfId="968" hidden="1"/>
    <cellStyle name="Erklärender Text 2 14" xfId="969" hidden="1"/>
    <cellStyle name="Erklärender Text 2 14" xfId="1026" hidden="1"/>
    <cellStyle name="Erklärender Text 2 14" xfId="1061" hidden="1"/>
    <cellStyle name="Erklärender Text 2 14" xfId="844" hidden="1"/>
    <cellStyle name="Erklärender Text 2 14" xfId="1115" hidden="1"/>
    <cellStyle name="Erklärender Text 2 14" xfId="1116" hidden="1"/>
    <cellStyle name="Erklärender Text 2 14" xfId="1173" hidden="1"/>
    <cellStyle name="Erklärender Text 2 14" xfId="1208" hidden="1"/>
    <cellStyle name="Erklärender Text 2 14" xfId="824" hidden="1"/>
    <cellStyle name="Erklärender Text 2 14" xfId="1256" hidden="1"/>
    <cellStyle name="Erklärender Text 2 14" xfId="1257" hidden="1"/>
    <cellStyle name="Erklärender Text 2 14" xfId="1314" hidden="1"/>
    <cellStyle name="Erklärender Text 2 14" xfId="1349" hidden="1"/>
    <cellStyle name="Erklärender Text 2 14" xfId="1408" hidden="1"/>
    <cellStyle name="Erklärender Text 2 14" xfId="1473" hidden="1"/>
    <cellStyle name="Erklärender Text 2 14" xfId="1474" hidden="1"/>
    <cellStyle name="Erklärender Text 2 14" xfId="1531" hidden="1"/>
    <cellStyle name="Erklärender Text 2 14" xfId="1566" hidden="1"/>
    <cellStyle name="Erklärender Text 2 14" xfId="1645" hidden="1"/>
    <cellStyle name="Erklärender Text 2 14" xfId="1765" hidden="1"/>
    <cellStyle name="Erklärender Text 2 14" xfId="1766" hidden="1"/>
    <cellStyle name="Erklärender Text 2 14" xfId="1823" hidden="1"/>
    <cellStyle name="Erklärender Text 2 14" xfId="1858" hidden="1"/>
    <cellStyle name="Erklärender Text 2 14" xfId="1670" hidden="1"/>
    <cellStyle name="Erklärender Text 2 14" xfId="1907" hidden="1"/>
    <cellStyle name="Erklärender Text 2 14" xfId="1908" hidden="1"/>
    <cellStyle name="Erklärender Text 2 14" xfId="1965" hidden="1"/>
    <cellStyle name="Erklärender Text 2 14" xfId="2000" hidden="1"/>
    <cellStyle name="Erklärender Text 2 14" xfId="2136" hidden="1"/>
    <cellStyle name="Erklärender Text 2 14" xfId="2438" hidden="1"/>
    <cellStyle name="Erklärender Text 2 14" xfId="2439" hidden="1"/>
    <cellStyle name="Erklärender Text 2 14" xfId="2496" hidden="1"/>
    <cellStyle name="Erklärender Text 2 14" xfId="2531" hidden="1"/>
    <cellStyle name="Erklärender Text 2 14" xfId="2684" hidden="1"/>
    <cellStyle name="Erklärender Text 2 14" xfId="2838" hidden="1"/>
    <cellStyle name="Erklärender Text 2 14" xfId="2839" hidden="1"/>
    <cellStyle name="Erklärender Text 2 14" xfId="2896" hidden="1"/>
    <cellStyle name="Erklärender Text 2 14" xfId="2931" hidden="1"/>
    <cellStyle name="Erklärender Text 2 14" xfId="2714" hidden="1"/>
    <cellStyle name="Erklärender Text 2 14" xfId="2985" hidden="1"/>
    <cellStyle name="Erklärender Text 2 14" xfId="2986" hidden="1"/>
    <cellStyle name="Erklärender Text 2 14" xfId="3043" hidden="1"/>
    <cellStyle name="Erklärender Text 2 14" xfId="3078" hidden="1"/>
    <cellStyle name="Erklärender Text 2 14" xfId="2694" hidden="1"/>
    <cellStyle name="Erklärender Text 2 14" xfId="3126" hidden="1"/>
    <cellStyle name="Erklärender Text 2 14" xfId="3127" hidden="1"/>
    <cellStyle name="Erklärender Text 2 14" xfId="3184" hidden="1"/>
    <cellStyle name="Erklärender Text 2 14" xfId="3219" hidden="1"/>
    <cellStyle name="Erklärender Text 2 14" xfId="3278" hidden="1"/>
    <cellStyle name="Erklärender Text 2 14" xfId="3343" hidden="1"/>
    <cellStyle name="Erklärender Text 2 14" xfId="3344" hidden="1"/>
    <cellStyle name="Erklärender Text 2 14" xfId="3401" hidden="1"/>
    <cellStyle name="Erklärender Text 2 14" xfId="3436" hidden="1"/>
    <cellStyle name="Erklärender Text 2 14" xfId="3515" hidden="1"/>
    <cellStyle name="Erklärender Text 2 14" xfId="3635" hidden="1"/>
    <cellStyle name="Erklärender Text 2 14" xfId="3636" hidden="1"/>
    <cellStyle name="Erklärender Text 2 14" xfId="3693" hidden="1"/>
    <cellStyle name="Erklärender Text 2 14" xfId="3728" hidden="1"/>
    <cellStyle name="Erklärender Text 2 14" xfId="3540" hidden="1"/>
    <cellStyle name="Erklärender Text 2 14" xfId="3777" hidden="1"/>
    <cellStyle name="Erklärender Text 2 14" xfId="3778" hidden="1"/>
    <cellStyle name="Erklärender Text 2 14" xfId="3835" hidden="1"/>
    <cellStyle name="Erklärender Text 2 14" xfId="3870" hidden="1"/>
    <cellStyle name="Erklärender Text 2 14" xfId="2191" hidden="1"/>
    <cellStyle name="Erklärender Text 2 14" xfId="3944" hidden="1"/>
    <cellStyle name="Erklärender Text 2 14" xfId="3945" hidden="1"/>
    <cellStyle name="Erklärender Text 2 14" xfId="4002" hidden="1"/>
    <cellStyle name="Erklärender Text 2 14" xfId="4037" hidden="1"/>
    <cellStyle name="Erklärender Text 2 14" xfId="4190" hidden="1"/>
    <cellStyle name="Erklärender Text 2 14" xfId="4344" hidden="1"/>
    <cellStyle name="Erklärender Text 2 14" xfId="4345" hidden="1"/>
    <cellStyle name="Erklärender Text 2 14" xfId="4402" hidden="1"/>
    <cellStyle name="Erklärender Text 2 14" xfId="4437" hidden="1"/>
    <cellStyle name="Erklärender Text 2 14" xfId="4220" hidden="1"/>
    <cellStyle name="Erklärender Text 2 14" xfId="4491" hidden="1"/>
    <cellStyle name="Erklärender Text 2 14" xfId="4492" hidden="1"/>
    <cellStyle name="Erklärender Text 2 14" xfId="4549" hidden="1"/>
    <cellStyle name="Erklärender Text 2 14" xfId="4584" hidden="1"/>
    <cellStyle name="Erklärender Text 2 14" xfId="4200" hidden="1"/>
    <cellStyle name="Erklärender Text 2 14" xfId="4632" hidden="1"/>
    <cellStyle name="Erklärender Text 2 14" xfId="4633" hidden="1"/>
    <cellStyle name="Erklärender Text 2 14" xfId="4690" hidden="1"/>
    <cellStyle name="Erklärender Text 2 14" xfId="4725" hidden="1"/>
    <cellStyle name="Erklärender Text 2 14" xfId="4784" hidden="1"/>
    <cellStyle name="Erklärender Text 2 14" xfId="4849" hidden="1"/>
    <cellStyle name="Erklärender Text 2 14" xfId="4850" hidden="1"/>
    <cellStyle name="Erklärender Text 2 14" xfId="4907" hidden="1"/>
    <cellStyle name="Erklärender Text 2 14" xfId="4942" hidden="1"/>
    <cellStyle name="Erklärender Text 2 14" xfId="5021" hidden="1"/>
    <cellStyle name="Erklärender Text 2 14" xfId="5141" hidden="1"/>
    <cellStyle name="Erklärender Text 2 14" xfId="5142" hidden="1"/>
    <cellStyle name="Erklärender Text 2 14" xfId="5199" hidden="1"/>
    <cellStyle name="Erklärender Text 2 14" xfId="5234" hidden="1"/>
    <cellStyle name="Erklärender Text 2 14" xfId="5046" hidden="1"/>
    <cellStyle name="Erklärender Text 2 14" xfId="5283" hidden="1"/>
    <cellStyle name="Erklärender Text 2 14" xfId="5284" hidden="1"/>
    <cellStyle name="Erklärender Text 2 14" xfId="5341" hidden="1"/>
    <cellStyle name="Erklärender Text 2 14" xfId="5376" hidden="1"/>
    <cellStyle name="Erklärender Text 2 14" xfId="2144" hidden="1"/>
    <cellStyle name="Erklärender Text 2 14" xfId="5449" hidden="1"/>
    <cellStyle name="Erklärender Text 2 14" xfId="5450" hidden="1"/>
    <cellStyle name="Erklärender Text 2 14" xfId="5507" hidden="1"/>
    <cellStyle name="Erklärender Text 2 14" xfId="5542" hidden="1"/>
    <cellStyle name="Erklärender Text 2 14" xfId="5694" hidden="1"/>
    <cellStyle name="Erklärender Text 2 14" xfId="5848" hidden="1"/>
    <cellStyle name="Erklärender Text 2 14" xfId="5849" hidden="1"/>
    <cellStyle name="Erklärender Text 2 14" xfId="5906" hidden="1"/>
    <cellStyle name="Erklärender Text 2 14" xfId="5941" hidden="1"/>
    <cellStyle name="Erklärender Text 2 14" xfId="5724" hidden="1"/>
    <cellStyle name="Erklärender Text 2 14" xfId="5995" hidden="1"/>
    <cellStyle name="Erklärender Text 2 14" xfId="5996" hidden="1"/>
    <cellStyle name="Erklärender Text 2 14" xfId="6053" hidden="1"/>
    <cellStyle name="Erklärender Text 2 14" xfId="6088" hidden="1"/>
    <cellStyle name="Erklärender Text 2 14" xfId="5704" hidden="1"/>
    <cellStyle name="Erklärender Text 2 14" xfId="6136" hidden="1"/>
    <cellStyle name="Erklärender Text 2 14" xfId="6137" hidden="1"/>
    <cellStyle name="Erklärender Text 2 14" xfId="6194" hidden="1"/>
    <cellStyle name="Erklärender Text 2 14" xfId="6229" hidden="1"/>
    <cellStyle name="Erklärender Text 2 14" xfId="6288" hidden="1"/>
    <cellStyle name="Erklärender Text 2 14" xfId="6353" hidden="1"/>
    <cellStyle name="Erklärender Text 2 14" xfId="6354" hidden="1"/>
    <cellStyle name="Erklärender Text 2 14" xfId="6411" hidden="1"/>
    <cellStyle name="Erklärender Text 2 14" xfId="6446" hidden="1"/>
    <cellStyle name="Erklärender Text 2 14" xfId="6525" hidden="1"/>
    <cellStyle name="Erklärender Text 2 14" xfId="6645" hidden="1"/>
    <cellStyle name="Erklärender Text 2 14" xfId="6646" hidden="1"/>
    <cellStyle name="Erklärender Text 2 14" xfId="6703" hidden="1"/>
    <cellStyle name="Erklärender Text 2 14" xfId="6738" hidden="1"/>
    <cellStyle name="Erklärender Text 2 14" xfId="6550" hidden="1"/>
    <cellStyle name="Erklärender Text 2 14" xfId="6787" hidden="1"/>
    <cellStyle name="Erklärender Text 2 14" xfId="6788" hidden="1"/>
    <cellStyle name="Erklärender Text 2 14" xfId="6845" hidden="1"/>
    <cellStyle name="Erklärender Text 2 14" xfId="6880" hidden="1"/>
    <cellStyle name="Erklärender Text 2 14" xfId="2183" hidden="1"/>
    <cellStyle name="Erklärender Text 2 14" xfId="6951" hidden="1"/>
    <cellStyle name="Erklärender Text 2 14" xfId="6952" hidden="1"/>
    <cellStyle name="Erklärender Text 2 14" xfId="7009" hidden="1"/>
    <cellStyle name="Erklärender Text 2 14" xfId="7044" hidden="1"/>
    <cellStyle name="Erklärender Text 2 14" xfId="7192" hidden="1"/>
    <cellStyle name="Erklärender Text 2 14" xfId="7346" hidden="1"/>
    <cellStyle name="Erklärender Text 2 14" xfId="7347" hidden="1"/>
    <cellStyle name="Erklärender Text 2 14" xfId="7404" hidden="1"/>
    <cellStyle name="Erklärender Text 2 14" xfId="7439" hidden="1"/>
    <cellStyle name="Erklärender Text 2 14" xfId="7222" hidden="1"/>
    <cellStyle name="Erklärender Text 2 14" xfId="7493" hidden="1"/>
    <cellStyle name="Erklärender Text 2 14" xfId="7494" hidden="1"/>
    <cellStyle name="Erklärender Text 2 14" xfId="7551" hidden="1"/>
    <cellStyle name="Erklärender Text 2 14" xfId="7586" hidden="1"/>
    <cellStyle name="Erklärender Text 2 14" xfId="7202" hidden="1"/>
    <cellStyle name="Erklärender Text 2 14" xfId="7634" hidden="1"/>
    <cellStyle name="Erklärender Text 2 14" xfId="7635" hidden="1"/>
    <cellStyle name="Erklärender Text 2 14" xfId="7692" hidden="1"/>
    <cellStyle name="Erklärender Text 2 14" xfId="7727" hidden="1"/>
    <cellStyle name="Erklärender Text 2 14" xfId="7786" hidden="1"/>
    <cellStyle name="Erklärender Text 2 14" xfId="7851" hidden="1"/>
    <cellStyle name="Erklärender Text 2 14" xfId="7852" hidden="1"/>
    <cellStyle name="Erklärender Text 2 14" xfId="7909" hidden="1"/>
    <cellStyle name="Erklärender Text 2 14" xfId="7944" hidden="1"/>
    <cellStyle name="Erklärender Text 2 14" xfId="8023" hidden="1"/>
    <cellStyle name="Erklärender Text 2 14" xfId="8143" hidden="1"/>
    <cellStyle name="Erklärender Text 2 14" xfId="8144" hidden="1"/>
    <cellStyle name="Erklärender Text 2 14" xfId="8201" hidden="1"/>
    <cellStyle name="Erklärender Text 2 14" xfId="8236" hidden="1"/>
    <cellStyle name="Erklärender Text 2 14" xfId="8048" hidden="1"/>
    <cellStyle name="Erklärender Text 2 14" xfId="8285" hidden="1"/>
    <cellStyle name="Erklärender Text 2 14" xfId="8286" hidden="1"/>
    <cellStyle name="Erklärender Text 2 14" xfId="8343" hidden="1"/>
    <cellStyle name="Erklärender Text 2 14" xfId="8378" hidden="1"/>
    <cellStyle name="Erklärender Text 2 14" xfId="2295" hidden="1"/>
    <cellStyle name="Erklärender Text 2 14" xfId="8446" hidden="1"/>
    <cellStyle name="Erklärender Text 2 14" xfId="8447" hidden="1"/>
    <cellStyle name="Erklärender Text 2 14" xfId="8504" hidden="1"/>
    <cellStyle name="Erklärender Text 2 14" xfId="8539" hidden="1"/>
    <cellStyle name="Erklärender Text 2 14" xfId="8685" hidden="1"/>
    <cellStyle name="Erklärender Text 2 14" xfId="8839" hidden="1"/>
    <cellStyle name="Erklärender Text 2 14" xfId="8840" hidden="1"/>
    <cellStyle name="Erklärender Text 2 14" xfId="8897" hidden="1"/>
    <cellStyle name="Erklärender Text 2 14" xfId="8932" hidden="1"/>
    <cellStyle name="Erklärender Text 2 14" xfId="8715" hidden="1"/>
    <cellStyle name="Erklärender Text 2 14" xfId="8986" hidden="1"/>
    <cellStyle name="Erklärender Text 2 14" xfId="8987" hidden="1"/>
    <cellStyle name="Erklärender Text 2 14" xfId="9044" hidden="1"/>
    <cellStyle name="Erklärender Text 2 14" xfId="9079" hidden="1"/>
    <cellStyle name="Erklärender Text 2 14" xfId="8695" hidden="1"/>
    <cellStyle name="Erklärender Text 2 14" xfId="9127" hidden="1"/>
    <cellStyle name="Erklärender Text 2 14" xfId="9128" hidden="1"/>
    <cellStyle name="Erklärender Text 2 14" xfId="9185" hidden="1"/>
    <cellStyle name="Erklärender Text 2 14" xfId="9220" hidden="1"/>
    <cellStyle name="Erklärender Text 2 14" xfId="9279" hidden="1"/>
    <cellStyle name="Erklärender Text 2 14" xfId="9344" hidden="1"/>
    <cellStyle name="Erklärender Text 2 14" xfId="9345" hidden="1"/>
    <cellStyle name="Erklärender Text 2 14" xfId="9402" hidden="1"/>
    <cellStyle name="Erklärender Text 2 14" xfId="9437" hidden="1"/>
    <cellStyle name="Erklärender Text 2 14" xfId="9516" hidden="1"/>
    <cellStyle name="Erklärender Text 2 14" xfId="9636" hidden="1"/>
    <cellStyle name="Erklärender Text 2 14" xfId="9637" hidden="1"/>
    <cellStyle name="Erklärender Text 2 14" xfId="9694" hidden="1"/>
    <cellStyle name="Erklärender Text 2 14" xfId="9729" hidden="1"/>
    <cellStyle name="Erklärender Text 2 14" xfId="9541" hidden="1"/>
    <cellStyle name="Erklärender Text 2 14" xfId="9778" hidden="1"/>
    <cellStyle name="Erklärender Text 2 14" xfId="9779" hidden="1"/>
    <cellStyle name="Erklärender Text 2 14" xfId="9836" hidden="1"/>
    <cellStyle name="Erklärender Text 2 14" xfId="9871" hidden="1"/>
    <cellStyle name="Erklärender Text 2 14" xfId="2044" hidden="1"/>
    <cellStyle name="Erklärender Text 2 14" xfId="9937" hidden="1"/>
    <cellStyle name="Erklärender Text 2 14" xfId="9938" hidden="1"/>
    <cellStyle name="Erklärender Text 2 14" xfId="9995" hidden="1"/>
    <cellStyle name="Erklärender Text 2 14" xfId="10030" hidden="1"/>
    <cellStyle name="Erklärender Text 2 14" xfId="10171" hidden="1"/>
    <cellStyle name="Erklärender Text 2 14" xfId="10325" hidden="1"/>
    <cellStyle name="Erklärender Text 2 14" xfId="10326" hidden="1"/>
    <cellStyle name="Erklärender Text 2 14" xfId="10383" hidden="1"/>
    <cellStyle name="Erklärender Text 2 14" xfId="10418" hidden="1"/>
    <cellStyle name="Erklärender Text 2 14" xfId="10201" hidden="1"/>
    <cellStyle name="Erklärender Text 2 14" xfId="10472" hidden="1"/>
    <cellStyle name="Erklärender Text 2 14" xfId="10473" hidden="1"/>
    <cellStyle name="Erklärender Text 2 14" xfId="10530" hidden="1"/>
    <cellStyle name="Erklärender Text 2 14" xfId="10565" hidden="1"/>
    <cellStyle name="Erklärender Text 2 14" xfId="10181" hidden="1"/>
    <cellStyle name="Erklärender Text 2 14" xfId="10613" hidden="1"/>
    <cellStyle name="Erklärender Text 2 14" xfId="10614" hidden="1"/>
    <cellStyle name="Erklärender Text 2 14" xfId="10671" hidden="1"/>
    <cellStyle name="Erklärender Text 2 14" xfId="10706" hidden="1"/>
    <cellStyle name="Erklärender Text 2 14" xfId="10765" hidden="1"/>
    <cellStyle name="Erklärender Text 2 14" xfId="10830" hidden="1"/>
    <cellStyle name="Erklärender Text 2 14" xfId="10831" hidden="1"/>
    <cellStyle name="Erklärender Text 2 14" xfId="10888" hidden="1"/>
    <cellStyle name="Erklärender Text 2 14" xfId="10923" hidden="1"/>
    <cellStyle name="Erklärender Text 2 14" xfId="11002" hidden="1"/>
    <cellStyle name="Erklärender Text 2 14" xfId="11122" hidden="1"/>
    <cellStyle name="Erklärender Text 2 14" xfId="11123" hidden="1"/>
    <cellStyle name="Erklärender Text 2 14" xfId="11180" hidden="1"/>
    <cellStyle name="Erklärender Text 2 14" xfId="11215" hidden="1"/>
    <cellStyle name="Erklärender Text 2 14" xfId="11027" hidden="1"/>
    <cellStyle name="Erklärender Text 2 14" xfId="11264" hidden="1"/>
    <cellStyle name="Erklärender Text 2 14" xfId="11265" hidden="1"/>
    <cellStyle name="Erklärender Text 2 14" xfId="11322" hidden="1"/>
    <cellStyle name="Erklärender Text 2 14" xfId="11357" hidden="1"/>
    <cellStyle name="Erklärender Text 2 14" xfId="2389" hidden="1"/>
    <cellStyle name="Erklärender Text 2 14" xfId="11420" hidden="1"/>
    <cellStyle name="Erklärender Text 2 14" xfId="11421" hidden="1"/>
    <cellStyle name="Erklärender Text 2 14" xfId="11478" hidden="1"/>
    <cellStyle name="Erklärender Text 2 14" xfId="11513" hidden="1"/>
    <cellStyle name="Erklärender Text 2 14" xfId="11651" hidden="1"/>
    <cellStyle name="Erklärender Text 2 14" xfId="11805" hidden="1"/>
    <cellStyle name="Erklärender Text 2 14" xfId="11806" hidden="1"/>
    <cellStyle name="Erklärender Text 2 14" xfId="11863" hidden="1"/>
    <cellStyle name="Erklärender Text 2 14" xfId="11898" hidden="1"/>
    <cellStyle name="Erklärender Text 2 14" xfId="11681" hidden="1"/>
    <cellStyle name="Erklärender Text 2 14" xfId="11952" hidden="1"/>
    <cellStyle name="Erklärender Text 2 14" xfId="11953" hidden="1"/>
    <cellStyle name="Erklärender Text 2 14" xfId="12010" hidden="1"/>
    <cellStyle name="Erklärender Text 2 14" xfId="12045" hidden="1"/>
    <cellStyle name="Erklärender Text 2 14" xfId="11661" hidden="1"/>
    <cellStyle name="Erklärender Text 2 14" xfId="12093" hidden="1"/>
    <cellStyle name="Erklärender Text 2 14" xfId="12094" hidden="1"/>
    <cellStyle name="Erklärender Text 2 14" xfId="12151" hidden="1"/>
    <cellStyle name="Erklärender Text 2 14" xfId="12186" hidden="1"/>
    <cellStyle name="Erklärender Text 2 14" xfId="12245" hidden="1"/>
    <cellStyle name="Erklärender Text 2 14" xfId="12310" hidden="1"/>
    <cellStyle name="Erklärender Text 2 14" xfId="12311" hidden="1"/>
    <cellStyle name="Erklärender Text 2 14" xfId="12368" hidden="1"/>
    <cellStyle name="Erklärender Text 2 14" xfId="12403" hidden="1"/>
    <cellStyle name="Erklärender Text 2 14" xfId="12482" hidden="1"/>
    <cellStyle name="Erklärender Text 2 14" xfId="12602" hidden="1"/>
    <cellStyle name="Erklärender Text 2 14" xfId="12603" hidden="1"/>
    <cellStyle name="Erklärender Text 2 14" xfId="12660" hidden="1"/>
    <cellStyle name="Erklärender Text 2 14" xfId="12695" hidden="1"/>
    <cellStyle name="Erklärender Text 2 14" xfId="12507" hidden="1"/>
    <cellStyle name="Erklärender Text 2 14" xfId="12744" hidden="1"/>
    <cellStyle name="Erklärender Text 2 14" xfId="12745" hidden="1"/>
    <cellStyle name="Erklärender Text 2 14" xfId="12802" hidden="1"/>
    <cellStyle name="Erklärender Text 2 14" xfId="12837" hidden="1"/>
    <cellStyle name="Erklärender Text 2 14" xfId="3896" hidden="1"/>
    <cellStyle name="Erklärender Text 2 14" xfId="12899" hidden="1"/>
    <cellStyle name="Erklärender Text 2 14" xfId="12900" hidden="1"/>
    <cellStyle name="Erklärender Text 2 14" xfId="12957" hidden="1"/>
    <cellStyle name="Erklärender Text 2 14" xfId="12992" hidden="1"/>
    <cellStyle name="Erklärender Text 2 14" xfId="13122" hidden="1"/>
    <cellStyle name="Erklärender Text 2 14" xfId="13276" hidden="1"/>
    <cellStyle name="Erklärender Text 2 14" xfId="13277" hidden="1"/>
    <cellStyle name="Erklärender Text 2 14" xfId="13334" hidden="1"/>
    <cellStyle name="Erklärender Text 2 14" xfId="13369" hidden="1"/>
    <cellStyle name="Erklärender Text 2 14" xfId="13152" hidden="1"/>
    <cellStyle name="Erklärender Text 2 14" xfId="13423" hidden="1"/>
    <cellStyle name="Erklärender Text 2 14" xfId="13424" hidden="1"/>
    <cellStyle name="Erklärender Text 2 14" xfId="13481" hidden="1"/>
    <cellStyle name="Erklärender Text 2 14" xfId="13516" hidden="1"/>
    <cellStyle name="Erklärender Text 2 14" xfId="13132" hidden="1"/>
    <cellStyle name="Erklärender Text 2 14" xfId="13564" hidden="1"/>
    <cellStyle name="Erklärender Text 2 14" xfId="13565" hidden="1"/>
    <cellStyle name="Erklärender Text 2 14" xfId="13622" hidden="1"/>
    <cellStyle name="Erklärender Text 2 14" xfId="13657" hidden="1"/>
    <cellStyle name="Erklärender Text 2 14" xfId="13716" hidden="1"/>
    <cellStyle name="Erklärender Text 2 14" xfId="13781" hidden="1"/>
    <cellStyle name="Erklärender Text 2 14" xfId="13782" hidden="1"/>
    <cellStyle name="Erklärender Text 2 14" xfId="13839" hidden="1"/>
    <cellStyle name="Erklärender Text 2 14" xfId="13874" hidden="1"/>
    <cellStyle name="Erklärender Text 2 14" xfId="13953" hidden="1"/>
    <cellStyle name="Erklärender Text 2 14" xfId="14073" hidden="1"/>
    <cellStyle name="Erklärender Text 2 14" xfId="14074" hidden="1"/>
    <cellStyle name="Erklärender Text 2 14" xfId="14131" hidden="1"/>
    <cellStyle name="Erklärender Text 2 14" xfId="14166" hidden="1"/>
    <cellStyle name="Erklärender Text 2 14" xfId="13978" hidden="1"/>
    <cellStyle name="Erklärender Text 2 14" xfId="14215" hidden="1"/>
    <cellStyle name="Erklärender Text 2 14" xfId="14216" hidden="1"/>
    <cellStyle name="Erklärender Text 2 14" xfId="14273" hidden="1"/>
    <cellStyle name="Erklärender Text 2 14" xfId="14308" hidden="1"/>
    <cellStyle name="Erklärender Text 2 14" xfId="5401" hidden="1"/>
    <cellStyle name="Erklärender Text 2 14" xfId="14366" hidden="1"/>
    <cellStyle name="Erklärender Text 2 14" xfId="14367" hidden="1"/>
    <cellStyle name="Erklärender Text 2 14" xfId="14424" hidden="1"/>
    <cellStyle name="Erklärender Text 2 14" xfId="14459" hidden="1"/>
    <cellStyle name="Erklärender Text 2 14" xfId="14584" hidden="1"/>
    <cellStyle name="Erklärender Text 2 14" xfId="14738" hidden="1"/>
    <cellStyle name="Erklärender Text 2 14" xfId="14739" hidden="1"/>
    <cellStyle name="Erklärender Text 2 14" xfId="14796" hidden="1"/>
    <cellStyle name="Erklärender Text 2 14" xfId="14831" hidden="1"/>
    <cellStyle name="Erklärender Text 2 14" xfId="14614" hidden="1"/>
    <cellStyle name="Erklärender Text 2 14" xfId="14885" hidden="1"/>
    <cellStyle name="Erklärender Text 2 14" xfId="14886" hidden="1"/>
    <cellStyle name="Erklärender Text 2 14" xfId="14943" hidden="1"/>
    <cellStyle name="Erklärender Text 2 14" xfId="14978" hidden="1"/>
    <cellStyle name="Erklärender Text 2 14" xfId="14594" hidden="1"/>
    <cellStyle name="Erklärender Text 2 14" xfId="15026" hidden="1"/>
    <cellStyle name="Erklärender Text 2 14" xfId="15027" hidden="1"/>
    <cellStyle name="Erklärender Text 2 14" xfId="15084" hidden="1"/>
    <cellStyle name="Erklärender Text 2 14" xfId="15119" hidden="1"/>
    <cellStyle name="Erklärender Text 2 14" xfId="15178" hidden="1"/>
    <cellStyle name="Erklärender Text 2 14" xfId="15243" hidden="1"/>
    <cellStyle name="Erklärender Text 2 14" xfId="15244" hidden="1"/>
    <cellStyle name="Erklärender Text 2 14" xfId="15301" hidden="1"/>
    <cellStyle name="Erklärender Text 2 14" xfId="15336" hidden="1"/>
    <cellStyle name="Erklärender Text 2 14" xfId="15415" hidden="1"/>
    <cellStyle name="Erklärender Text 2 14" xfId="15535" hidden="1"/>
    <cellStyle name="Erklärender Text 2 14" xfId="15536" hidden="1"/>
    <cellStyle name="Erklärender Text 2 14" xfId="15593" hidden="1"/>
    <cellStyle name="Erklärender Text 2 14" xfId="15628" hidden="1"/>
    <cellStyle name="Erklärender Text 2 14" xfId="15440" hidden="1"/>
    <cellStyle name="Erklärender Text 2 14" xfId="15677" hidden="1"/>
    <cellStyle name="Erklärender Text 2 14" xfId="15678" hidden="1"/>
    <cellStyle name="Erklärender Text 2 14" xfId="15735" hidden="1"/>
    <cellStyle name="Erklärender Text 2 14" xfId="15770" hidden="1"/>
    <cellStyle name="Erklärender Text 2 14" xfId="6904" hidden="1"/>
    <cellStyle name="Erklärender Text 2 14" xfId="15828" hidden="1"/>
    <cellStyle name="Erklärender Text 2 14" xfId="15829" hidden="1"/>
    <cellStyle name="Erklärender Text 2 14" xfId="15886" hidden="1"/>
    <cellStyle name="Erklärender Text 2 14" xfId="15921" hidden="1"/>
    <cellStyle name="Erklärender Text 2 14" xfId="16040" hidden="1"/>
    <cellStyle name="Erklärender Text 2 14" xfId="16194" hidden="1"/>
    <cellStyle name="Erklärender Text 2 14" xfId="16195" hidden="1"/>
    <cellStyle name="Erklärender Text 2 14" xfId="16252" hidden="1"/>
    <cellStyle name="Erklärender Text 2 14" xfId="16287" hidden="1"/>
    <cellStyle name="Erklärender Text 2 14" xfId="16070" hidden="1"/>
    <cellStyle name="Erklärender Text 2 14" xfId="16341" hidden="1"/>
    <cellStyle name="Erklärender Text 2 14" xfId="16342" hidden="1"/>
    <cellStyle name="Erklärender Text 2 14" xfId="16399" hidden="1"/>
    <cellStyle name="Erklärender Text 2 14" xfId="16434" hidden="1"/>
    <cellStyle name="Erklärender Text 2 14" xfId="16050" hidden="1"/>
    <cellStyle name="Erklärender Text 2 14" xfId="16482" hidden="1"/>
    <cellStyle name="Erklärender Text 2 14" xfId="16483" hidden="1"/>
    <cellStyle name="Erklärender Text 2 14" xfId="16540" hidden="1"/>
    <cellStyle name="Erklärender Text 2 14" xfId="16575" hidden="1"/>
    <cellStyle name="Erklärender Text 2 14" xfId="16634" hidden="1"/>
    <cellStyle name="Erklärender Text 2 14" xfId="16699" hidden="1"/>
    <cellStyle name="Erklärender Text 2 14" xfId="16700" hidden="1"/>
    <cellStyle name="Erklärender Text 2 14" xfId="16757" hidden="1"/>
    <cellStyle name="Erklärender Text 2 14" xfId="16792" hidden="1"/>
    <cellStyle name="Erklärender Text 2 14" xfId="16871" hidden="1"/>
    <cellStyle name="Erklärender Text 2 14" xfId="16991" hidden="1"/>
    <cellStyle name="Erklärender Text 2 14" xfId="16992" hidden="1"/>
    <cellStyle name="Erklärender Text 2 14" xfId="17049" hidden="1"/>
    <cellStyle name="Erklärender Text 2 14" xfId="17084" hidden="1"/>
    <cellStyle name="Erklärender Text 2 14" xfId="16896" hidden="1"/>
    <cellStyle name="Erklärender Text 2 14" xfId="17133" hidden="1"/>
    <cellStyle name="Erklärender Text 2 14" xfId="17134" hidden="1"/>
    <cellStyle name="Erklärender Text 2 14" xfId="17191" hidden="1"/>
    <cellStyle name="Erklärender Text 2 14" xfId="17226" hidden="1"/>
    <cellStyle name="Erklärender Text 2 14" xfId="8402" hidden="1"/>
    <cellStyle name="Erklärender Text 2 14" xfId="17273" hidden="1"/>
    <cellStyle name="Erklärender Text 2 14" xfId="17274" hidden="1"/>
    <cellStyle name="Erklärender Text 2 14" xfId="17331" hidden="1"/>
    <cellStyle name="Erklärender Text 2 14" xfId="17366" hidden="1"/>
    <cellStyle name="Erklärender Text 2 14" xfId="17482" hidden="1"/>
    <cellStyle name="Erklärender Text 2 14" xfId="17636" hidden="1"/>
    <cellStyle name="Erklärender Text 2 14" xfId="17637" hidden="1"/>
    <cellStyle name="Erklärender Text 2 14" xfId="17694" hidden="1"/>
    <cellStyle name="Erklärender Text 2 14" xfId="17729" hidden="1"/>
    <cellStyle name="Erklärender Text 2 14" xfId="17512" hidden="1"/>
    <cellStyle name="Erklärender Text 2 14" xfId="17783" hidden="1"/>
    <cellStyle name="Erklärender Text 2 14" xfId="17784" hidden="1"/>
    <cellStyle name="Erklärender Text 2 14" xfId="17841" hidden="1"/>
    <cellStyle name="Erklärender Text 2 14" xfId="17876" hidden="1"/>
    <cellStyle name="Erklärender Text 2 14" xfId="17492" hidden="1"/>
    <cellStyle name="Erklärender Text 2 14" xfId="17924" hidden="1"/>
    <cellStyle name="Erklärender Text 2 14" xfId="17925" hidden="1"/>
    <cellStyle name="Erklärender Text 2 14" xfId="17982" hidden="1"/>
    <cellStyle name="Erklärender Text 2 14" xfId="18017" hidden="1"/>
    <cellStyle name="Erklärender Text 2 14" xfId="18076" hidden="1"/>
    <cellStyle name="Erklärender Text 2 14" xfId="18141" hidden="1"/>
    <cellStyle name="Erklärender Text 2 14" xfId="18142" hidden="1"/>
    <cellStyle name="Erklärender Text 2 14" xfId="18199" hidden="1"/>
    <cellStyle name="Erklärender Text 2 14" xfId="18234" hidden="1"/>
    <cellStyle name="Erklärender Text 2 14" xfId="18313" hidden="1"/>
    <cellStyle name="Erklärender Text 2 14" xfId="18433" hidden="1"/>
    <cellStyle name="Erklärender Text 2 14" xfId="18434" hidden="1"/>
    <cellStyle name="Erklärender Text 2 14" xfId="18491" hidden="1"/>
    <cellStyle name="Erklärender Text 2 14" xfId="18526" hidden="1"/>
    <cellStyle name="Erklärender Text 2 14" xfId="18338" hidden="1"/>
    <cellStyle name="Erklärender Text 2 14" xfId="18575" hidden="1"/>
    <cellStyle name="Erklärender Text 2 14" xfId="18576" hidden="1"/>
    <cellStyle name="Erklärender Text 2 14" xfId="18633" hidden="1"/>
    <cellStyle name="Erklärender Text 2 14" xfId="18668" hidden="1"/>
    <cellStyle name="Erklärender Text 2 14" xfId="18957" hidden="1"/>
    <cellStyle name="Erklärender Text 2 14" xfId="19073" hidden="1"/>
    <cellStyle name="Erklärender Text 2 14" xfId="19074" hidden="1"/>
    <cellStyle name="Erklärender Text 2 14" xfId="19131" hidden="1"/>
    <cellStyle name="Erklärender Text 2 14" xfId="19166" hidden="1"/>
    <cellStyle name="Erklärender Text 2 14" xfId="19289" hidden="1"/>
    <cellStyle name="Erklärender Text 2 14" xfId="19443" hidden="1"/>
    <cellStyle name="Erklärender Text 2 14" xfId="19444" hidden="1"/>
    <cellStyle name="Erklärender Text 2 14" xfId="19501" hidden="1"/>
    <cellStyle name="Erklärender Text 2 14" xfId="19536" hidden="1"/>
    <cellStyle name="Erklärender Text 2 14" xfId="19319" hidden="1"/>
    <cellStyle name="Erklärender Text 2 14" xfId="19590" hidden="1"/>
    <cellStyle name="Erklärender Text 2 14" xfId="19591" hidden="1"/>
    <cellStyle name="Erklärender Text 2 14" xfId="19648" hidden="1"/>
    <cellStyle name="Erklärender Text 2 14" xfId="19683" hidden="1"/>
    <cellStyle name="Erklärender Text 2 14" xfId="19299" hidden="1"/>
    <cellStyle name="Erklärender Text 2 14" xfId="19731" hidden="1"/>
    <cellStyle name="Erklärender Text 2 14" xfId="19732" hidden="1"/>
    <cellStyle name="Erklärender Text 2 14" xfId="19789" hidden="1"/>
    <cellStyle name="Erklärender Text 2 14" xfId="19824" hidden="1"/>
    <cellStyle name="Erklärender Text 2 14" xfId="19883" hidden="1"/>
    <cellStyle name="Erklärender Text 2 14" xfId="19948" hidden="1"/>
    <cellStyle name="Erklärender Text 2 14" xfId="19949" hidden="1"/>
    <cellStyle name="Erklärender Text 2 14" xfId="20006" hidden="1"/>
    <cellStyle name="Erklärender Text 2 14" xfId="20041" hidden="1"/>
    <cellStyle name="Erklärender Text 2 14" xfId="20120" hidden="1"/>
    <cellStyle name="Erklärender Text 2 14" xfId="20240" hidden="1"/>
    <cellStyle name="Erklärender Text 2 14" xfId="20241" hidden="1"/>
    <cellStyle name="Erklärender Text 2 14" xfId="20298" hidden="1"/>
    <cellStyle name="Erklärender Text 2 14" xfId="20333" hidden="1"/>
    <cellStyle name="Erklärender Text 2 14" xfId="20145" hidden="1"/>
    <cellStyle name="Erklärender Text 2 14" xfId="20382" hidden="1"/>
    <cellStyle name="Erklärender Text 2 14" xfId="20383" hidden="1"/>
    <cellStyle name="Erklärender Text 2 14" xfId="20440" hidden="1"/>
    <cellStyle name="Erklärender Text 2 14" xfId="20475" hidden="1"/>
    <cellStyle name="Erklärender Text 2 14" xfId="20534" hidden="1"/>
    <cellStyle name="Erklärender Text 2 14" xfId="20599" hidden="1"/>
    <cellStyle name="Erklärender Text 2 14" xfId="20600" hidden="1"/>
    <cellStyle name="Erklärender Text 2 14" xfId="20657" hidden="1"/>
    <cellStyle name="Erklärender Text 2 14" xfId="20692" hidden="1"/>
    <cellStyle name="Erklärender Text 2 14" xfId="20789" hidden="1"/>
    <cellStyle name="Erklärender Text 2 14" xfId="20990" hidden="1"/>
    <cellStyle name="Erklärender Text 2 14" xfId="20991" hidden="1"/>
    <cellStyle name="Erklärender Text 2 14" xfId="21048" hidden="1"/>
    <cellStyle name="Erklärender Text 2 14" xfId="21083" hidden="1"/>
    <cellStyle name="Erklärender Text 2 14" xfId="21179" hidden="1"/>
    <cellStyle name="Erklärender Text 2 14" xfId="21299" hidden="1"/>
    <cellStyle name="Erklärender Text 2 14" xfId="21300" hidden="1"/>
    <cellStyle name="Erklärender Text 2 14" xfId="21357" hidden="1"/>
    <cellStyle name="Erklärender Text 2 14" xfId="21392" hidden="1"/>
    <cellStyle name="Erklärender Text 2 14" xfId="21204" hidden="1"/>
    <cellStyle name="Erklärender Text 2 14" xfId="21443" hidden="1"/>
    <cellStyle name="Erklärender Text 2 14" xfId="21444" hidden="1"/>
    <cellStyle name="Erklärender Text 2 14" xfId="21501" hidden="1"/>
    <cellStyle name="Erklärender Text 2 14" xfId="21536" hidden="1"/>
    <cellStyle name="Erklärender Text 2 14" xfId="20840" hidden="1"/>
    <cellStyle name="Erklärender Text 2 14" xfId="21600" hidden="1"/>
    <cellStyle name="Erklärender Text 2 14" xfId="21601" hidden="1"/>
    <cellStyle name="Erklärender Text 2 14" xfId="21658" hidden="1"/>
    <cellStyle name="Erklärender Text 2 14" xfId="21693" hidden="1"/>
    <cellStyle name="Erklärender Text 2 14" xfId="21815" hidden="1"/>
    <cellStyle name="Erklärender Text 2 14" xfId="21970" hidden="1"/>
    <cellStyle name="Erklärender Text 2 14" xfId="21971" hidden="1"/>
    <cellStyle name="Erklärender Text 2 14" xfId="22028" hidden="1"/>
    <cellStyle name="Erklärender Text 2 14" xfId="22063" hidden="1"/>
    <cellStyle name="Erklärender Text 2 14" xfId="21845" hidden="1"/>
    <cellStyle name="Erklärender Text 2 14" xfId="22119" hidden="1"/>
    <cellStyle name="Erklärender Text 2 14" xfId="22120" hidden="1"/>
    <cellStyle name="Erklärender Text 2 14" xfId="22177" hidden="1"/>
    <cellStyle name="Erklärender Text 2 14" xfId="22212" hidden="1"/>
    <cellStyle name="Erklärender Text 2 14" xfId="21825" hidden="1"/>
    <cellStyle name="Erklärender Text 2 14" xfId="22262" hidden="1"/>
    <cellStyle name="Erklärender Text 2 14" xfId="22263" hidden="1"/>
    <cellStyle name="Erklärender Text 2 14" xfId="22320" hidden="1"/>
    <cellStyle name="Erklärender Text 2 14" xfId="22355" hidden="1"/>
    <cellStyle name="Erklärender Text 2 14" xfId="22416" hidden="1"/>
    <cellStyle name="Erklärender Text 2 14" xfId="22481" hidden="1"/>
    <cellStyle name="Erklärender Text 2 14" xfId="22482" hidden="1"/>
    <cellStyle name="Erklärender Text 2 14" xfId="22539" hidden="1"/>
    <cellStyle name="Erklärender Text 2 14" xfId="22574" hidden="1"/>
    <cellStyle name="Erklärender Text 2 14" xfId="22653" hidden="1"/>
    <cellStyle name="Erklärender Text 2 14" xfId="22773" hidden="1"/>
    <cellStyle name="Erklärender Text 2 14" xfId="22774" hidden="1"/>
    <cellStyle name="Erklärender Text 2 14" xfId="22831" hidden="1"/>
    <cellStyle name="Erklärender Text 2 14" xfId="22866" hidden="1"/>
    <cellStyle name="Erklärender Text 2 14" xfId="22678" hidden="1"/>
    <cellStyle name="Erklärender Text 2 14" xfId="22915" hidden="1"/>
    <cellStyle name="Erklärender Text 2 14" xfId="22916" hidden="1"/>
    <cellStyle name="Erklärender Text 2 14" xfId="22973" hidden="1"/>
    <cellStyle name="Erklärender Text 2 14" xfId="23008" hidden="1"/>
    <cellStyle name="Erklärender Text 2 14" xfId="20800" hidden="1"/>
    <cellStyle name="Erklärender Text 2 14" xfId="23055" hidden="1"/>
    <cellStyle name="Erklärender Text 2 14" xfId="23056" hidden="1"/>
    <cellStyle name="Erklärender Text 2 14" xfId="23113" hidden="1"/>
    <cellStyle name="Erklärender Text 2 14" xfId="23148" hidden="1"/>
    <cellStyle name="Erklärender Text 2 14" xfId="23268" hidden="1"/>
    <cellStyle name="Erklärender Text 2 14" xfId="23422" hidden="1"/>
    <cellStyle name="Erklärender Text 2 14" xfId="23423" hidden="1"/>
    <cellStyle name="Erklärender Text 2 14" xfId="23480" hidden="1"/>
    <cellStyle name="Erklärender Text 2 14" xfId="23515" hidden="1"/>
    <cellStyle name="Erklärender Text 2 14" xfId="23298" hidden="1"/>
    <cellStyle name="Erklärender Text 2 14" xfId="23571" hidden="1"/>
    <cellStyle name="Erklärender Text 2 14" xfId="23572" hidden="1"/>
    <cellStyle name="Erklärender Text 2 14" xfId="23629" hidden="1"/>
    <cellStyle name="Erklärender Text 2 14" xfId="23664" hidden="1"/>
    <cellStyle name="Erklärender Text 2 14" xfId="23278" hidden="1"/>
    <cellStyle name="Erklärender Text 2 14" xfId="23714" hidden="1"/>
    <cellStyle name="Erklärender Text 2 14" xfId="23715" hidden="1"/>
    <cellStyle name="Erklärender Text 2 14" xfId="23772" hidden="1"/>
    <cellStyle name="Erklärender Text 2 14" xfId="23807" hidden="1"/>
    <cellStyle name="Erklärender Text 2 14" xfId="23867" hidden="1"/>
    <cellStyle name="Erklärender Text 2 14" xfId="23932" hidden="1"/>
    <cellStyle name="Erklärender Text 2 14" xfId="23933" hidden="1"/>
    <cellStyle name="Erklärender Text 2 14" xfId="23990" hidden="1"/>
    <cellStyle name="Erklärender Text 2 14" xfId="24025" hidden="1"/>
    <cellStyle name="Erklärender Text 2 14" xfId="24104" hidden="1"/>
    <cellStyle name="Erklärender Text 2 14" xfId="24224" hidden="1"/>
    <cellStyle name="Erklärender Text 2 14" xfId="24225" hidden="1"/>
    <cellStyle name="Erklärender Text 2 14" xfId="24282" hidden="1"/>
    <cellStyle name="Erklärender Text 2 14" xfId="24317" hidden="1"/>
    <cellStyle name="Erklärender Text 2 14" xfId="24129" hidden="1"/>
    <cellStyle name="Erklärender Text 2 14" xfId="24366" hidden="1"/>
    <cellStyle name="Erklärender Text 2 14" xfId="24367" hidden="1"/>
    <cellStyle name="Erklärender Text 2 14" xfId="24424" hidden="1"/>
    <cellStyle name="Erklärender Text 2 14" xfId="24459" hidden="1"/>
    <cellStyle name="Erklärender Text 2 14" xfId="23818" hidden="1"/>
    <cellStyle name="Erklärender Text 2 14" xfId="24506" hidden="1"/>
    <cellStyle name="Erklärender Text 2 14" xfId="24507" hidden="1"/>
    <cellStyle name="Erklärender Text 2 14" xfId="24564" hidden="1"/>
    <cellStyle name="Erklärender Text 2 14" xfId="24599" hidden="1"/>
    <cellStyle name="Erklärender Text 2 14" xfId="24715" hidden="1"/>
    <cellStyle name="Erklärender Text 2 14" xfId="24869" hidden="1"/>
    <cellStyle name="Erklärender Text 2 14" xfId="24870" hidden="1"/>
    <cellStyle name="Erklärender Text 2 14" xfId="24927" hidden="1"/>
    <cellStyle name="Erklärender Text 2 14" xfId="24962" hidden="1"/>
    <cellStyle name="Erklärender Text 2 14" xfId="24745" hidden="1"/>
    <cellStyle name="Erklärender Text 2 14" xfId="25016" hidden="1"/>
    <cellStyle name="Erklärender Text 2 14" xfId="25017" hidden="1"/>
    <cellStyle name="Erklärender Text 2 14" xfId="25074" hidden="1"/>
    <cellStyle name="Erklärender Text 2 14" xfId="25109" hidden="1"/>
    <cellStyle name="Erklärender Text 2 14" xfId="24725" hidden="1"/>
    <cellStyle name="Erklärender Text 2 14" xfId="25157" hidden="1"/>
    <cellStyle name="Erklärender Text 2 14" xfId="25158" hidden="1"/>
    <cellStyle name="Erklärender Text 2 14" xfId="25215" hidden="1"/>
    <cellStyle name="Erklärender Text 2 14" xfId="25250" hidden="1"/>
    <cellStyle name="Erklärender Text 2 14" xfId="25309" hidden="1"/>
    <cellStyle name="Erklärender Text 2 14" xfId="25374" hidden="1"/>
    <cellStyle name="Erklärender Text 2 14" xfId="25375" hidden="1"/>
    <cellStyle name="Erklärender Text 2 14" xfId="25432" hidden="1"/>
    <cellStyle name="Erklärender Text 2 14" xfId="25467" hidden="1"/>
    <cellStyle name="Erklärender Text 2 14" xfId="25546" hidden="1"/>
    <cellStyle name="Erklärender Text 2 14" xfId="25666" hidden="1"/>
    <cellStyle name="Erklärender Text 2 14" xfId="25667" hidden="1"/>
    <cellStyle name="Erklärender Text 2 14" xfId="25724" hidden="1"/>
    <cellStyle name="Erklärender Text 2 14" xfId="25759" hidden="1"/>
    <cellStyle name="Erklärender Text 2 14" xfId="25571" hidden="1"/>
    <cellStyle name="Erklärender Text 2 14" xfId="25808" hidden="1"/>
    <cellStyle name="Erklärender Text 2 14" xfId="25809" hidden="1"/>
    <cellStyle name="Erklärender Text 2 14" xfId="25866" hidden="1"/>
    <cellStyle name="Erklärender Text 2 14" xfId="25901" hidden="1"/>
    <cellStyle name="Erklärender Text 2 14" xfId="25962" hidden="1"/>
    <cellStyle name="Erklärender Text 2 14" xfId="26101" hidden="1"/>
    <cellStyle name="Erklärender Text 2 14" xfId="26102" hidden="1"/>
    <cellStyle name="Erklärender Text 2 14" xfId="26159" hidden="1"/>
    <cellStyle name="Erklärender Text 2 14" xfId="26194" hidden="1"/>
    <cellStyle name="Erklärender Text 2 14" xfId="26311" hidden="1"/>
    <cellStyle name="Erklärender Text 2 14" xfId="26465" hidden="1"/>
    <cellStyle name="Erklärender Text 2 14" xfId="26466" hidden="1"/>
    <cellStyle name="Erklärender Text 2 14" xfId="26523" hidden="1"/>
    <cellStyle name="Erklärender Text 2 14" xfId="26558" hidden="1"/>
    <cellStyle name="Erklärender Text 2 14" xfId="26341" hidden="1"/>
    <cellStyle name="Erklärender Text 2 14" xfId="26612" hidden="1"/>
    <cellStyle name="Erklärender Text 2 14" xfId="26613" hidden="1"/>
    <cellStyle name="Erklärender Text 2 14" xfId="26670" hidden="1"/>
    <cellStyle name="Erklärender Text 2 14" xfId="26705" hidden="1"/>
    <cellStyle name="Erklärender Text 2 14" xfId="26321" hidden="1"/>
    <cellStyle name="Erklärender Text 2 14" xfId="26753" hidden="1"/>
    <cellStyle name="Erklärender Text 2 14" xfId="26754" hidden="1"/>
    <cellStyle name="Erklärender Text 2 14" xfId="26811" hidden="1"/>
    <cellStyle name="Erklärender Text 2 14" xfId="26846" hidden="1"/>
    <cellStyle name="Erklärender Text 2 14" xfId="26905" hidden="1"/>
    <cellStyle name="Erklärender Text 2 14" xfId="26970" hidden="1"/>
    <cellStyle name="Erklärender Text 2 14" xfId="26971" hidden="1"/>
    <cellStyle name="Erklärender Text 2 14" xfId="27028" hidden="1"/>
    <cellStyle name="Erklärender Text 2 14" xfId="27063" hidden="1"/>
    <cellStyle name="Erklärender Text 2 14" xfId="27142" hidden="1"/>
    <cellStyle name="Erklärender Text 2 14" xfId="27262" hidden="1"/>
    <cellStyle name="Erklärender Text 2 14" xfId="27263" hidden="1"/>
    <cellStyle name="Erklärender Text 2 14" xfId="27320" hidden="1"/>
    <cellStyle name="Erklärender Text 2 14" xfId="27355" hidden="1"/>
    <cellStyle name="Erklärender Text 2 14" xfId="27167" hidden="1"/>
    <cellStyle name="Erklärender Text 2 14" xfId="27404" hidden="1"/>
    <cellStyle name="Erklärender Text 2 14" xfId="27405" hidden="1"/>
    <cellStyle name="Erklärender Text 2 14" xfId="27462" hidden="1"/>
    <cellStyle name="Erklärender Text 2 14" xfId="27497" hidden="1"/>
    <cellStyle name="Erklärender Text 2 14" xfId="25992" hidden="1"/>
    <cellStyle name="Erklärender Text 2 14" xfId="27544" hidden="1"/>
    <cellStyle name="Erklärender Text 2 14" xfId="27545" hidden="1"/>
    <cellStyle name="Erklärender Text 2 14" xfId="27602" hidden="1"/>
    <cellStyle name="Erklärender Text 2 14" xfId="27637" hidden="1"/>
    <cellStyle name="Erklärender Text 2 14" xfId="27753" hidden="1"/>
    <cellStyle name="Erklärender Text 2 14" xfId="27907" hidden="1"/>
    <cellStyle name="Erklärender Text 2 14" xfId="27908" hidden="1"/>
    <cellStyle name="Erklärender Text 2 14" xfId="27965" hidden="1"/>
    <cellStyle name="Erklärender Text 2 14" xfId="28000" hidden="1"/>
    <cellStyle name="Erklärender Text 2 14" xfId="27783" hidden="1"/>
    <cellStyle name="Erklärender Text 2 14" xfId="28054" hidden="1"/>
    <cellStyle name="Erklärender Text 2 14" xfId="28055" hidden="1"/>
    <cellStyle name="Erklärender Text 2 14" xfId="28112" hidden="1"/>
    <cellStyle name="Erklärender Text 2 14" xfId="28147" hidden="1"/>
    <cellStyle name="Erklärender Text 2 14" xfId="27763" hidden="1"/>
    <cellStyle name="Erklärender Text 2 14" xfId="28195" hidden="1"/>
    <cellStyle name="Erklärender Text 2 14" xfId="28196" hidden="1"/>
    <cellStyle name="Erklärender Text 2 14" xfId="28253" hidden="1"/>
    <cellStyle name="Erklärender Text 2 14" xfId="28288" hidden="1"/>
    <cellStyle name="Erklärender Text 2 14" xfId="28347" hidden="1"/>
    <cellStyle name="Erklärender Text 2 14" xfId="28412" hidden="1"/>
    <cellStyle name="Erklärender Text 2 14" xfId="28413" hidden="1"/>
    <cellStyle name="Erklärender Text 2 14" xfId="28470" hidden="1"/>
    <cellStyle name="Erklärender Text 2 14" xfId="28505" hidden="1"/>
    <cellStyle name="Erklärender Text 2 14" xfId="28584" hidden="1"/>
    <cellStyle name="Erklärender Text 2 14" xfId="28704" hidden="1"/>
    <cellStyle name="Erklärender Text 2 14" xfId="28705" hidden="1"/>
    <cellStyle name="Erklärender Text 2 14" xfId="28762" hidden="1"/>
    <cellStyle name="Erklärender Text 2 14" xfId="28797" hidden="1"/>
    <cellStyle name="Erklärender Text 2 14" xfId="28609" hidden="1"/>
    <cellStyle name="Erklärender Text 2 14" xfId="28846" hidden="1"/>
    <cellStyle name="Erklärender Text 2 14" xfId="28847" hidden="1"/>
    <cellStyle name="Erklärender Text 2 14" xfId="28904" hidden="1"/>
    <cellStyle name="Erklärender Text 2 14" xfId="28939" hidden="1"/>
    <cellStyle name="Erklärender Text 2 14" xfId="28999" hidden="1"/>
    <cellStyle name="Erklärender Text 2 14" xfId="29064" hidden="1"/>
    <cellStyle name="Erklärender Text 2 14" xfId="29065" hidden="1"/>
    <cellStyle name="Erklärender Text 2 14" xfId="29122" hidden="1"/>
    <cellStyle name="Erklärender Text 2 14" xfId="29157" hidden="1"/>
    <cellStyle name="Erklärender Text 2 14" xfId="29273" hidden="1"/>
    <cellStyle name="Erklärender Text 2 14" xfId="29427" hidden="1"/>
    <cellStyle name="Erklärender Text 2 14" xfId="29428" hidden="1"/>
    <cellStyle name="Erklärender Text 2 14" xfId="29485" hidden="1"/>
    <cellStyle name="Erklärender Text 2 14" xfId="29520" hidden="1"/>
    <cellStyle name="Erklärender Text 2 14" xfId="29303" hidden="1"/>
    <cellStyle name="Erklärender Text 2 14" xfId="29574" hidden="1"/>
    <cellStyle name="Erklärender Text 2 14" xfId="29575" hidden="1"/>
    <cellStyle name="Erklärender Text 2 14" xfId="29632" hidden="1"/>
    <cellStyle name="Erklärender Text 2 14" xfId="29667" hidden="1"/>
    <cellStyle name="Erklärender Text 2 14" xfId="29283" hidden="1"/>
    <cellStyle name="Erklärender Text 2 14" xfId="29715" hidden="1"/>
    <cellStyle name="Erklärender Text 2 14" xfId="29716" hidden="1"/>
    <cellStyle name="Erklärender Text 2 14" xfId="29773" hidden="1"/>
    <cellStyle name="Erklärender Text 2 14" xfId="29808" hidden="1"/>
    <cellStyle name="Erklärender Text 2 14" xfId="29867" hidden="1"/>
    <cellStyle name="Erklärender Text 2 14" xfId="29932" hidden="1"/>
    <cellStyle name="Erklärender Text 2 14" xfId="29933" hidden="1"/>
    <cellStyle name="Erklärender Text 2 14" xfId="29990" hidden="1"/>
    <cellStyle name="Erklärender Text 2 14" xfId="30025" hidden="1"/>
    <cellStyle name="Erklärender Text 2 14" xfId="30104" hidden="1"/>
    <cellStyle name="Erklärender Text 2 14" xfId="30224" hidden="1"/>
    <cellStyle name="Erklärender Text 2 14" xfId="30225" hidden="1"/>
    <cellStyle name="Erklärender Text 2 14" xfId="30282" hidden="1"/>
    <cellStyle name="Erklärender Text 2 14" xfId="30317" hidden="1"/>
    <cellStyle name="Erklärender Text 2 14" xfId="30129" hidden="1"/>
    <cellStyle name="Erklärender Text 2 14" xfId="30366" hidden="1"/>
    <cellStyle name="Erklärender Text 2 14" xfId="30367" hidden="1"/>
    <cellStyle name="Erklärender Text 2 14" xfId="30424" hidden="1"/>
    <cellStyle name="Erklärender Text 2 14" xfId="30459" hidden="1"/>
    <cellStyle name="Erklärender Text 2 14" xfId="30518" hidden="1"/>
    <cellStyle name="Erklärender Text 2 14" xfId="30583" hidden="1"/>
    <cellStyle name="Erklärender Text 2 14" xfId="30584" hidden="1"/>
    <cellStyle name="Erklärender Text 2 14" xfId="30641" hidden="1"/>
    <cellStyle name="Erklärender Text 2 14" xfId="30676" hidden="1"/>
    <cellStyle name="Erklärender Text 2 14" xfId="30773" hidden="1"/>
    <cellStyle name="Erklärender Text 2 14" xfId="30974" hidden="1"/>
    <cellStyle name="Erklärender Text 2 14" xfId="30975" hidden="1"/>
    <cellStyle name="Erklärender Text 2 14" xfId="31032" hidden="1"/>
    <cellStyle name="Erklärender Text 2 14" xfId="31067" hidden="1"/>
    <cellStyle name="Erklärender Text 2 14" xfId="31163" hidden="1"/>
    <cellStyle name="Erklärender Text 2 14" xfId="31283" hidden="1"/>
    <cellStyle name="Erklärender Text 2 14" xfId="31284" hidden="1"/>
    <cellStyle name="Erklärender Text 2 14" xfId="31341" hidden="1"/>
    <cellStyle name="Erklärender Text 2 14" xfId="31376" hidden="1"/>
    <cellStyle name="Erklärender Text 2 14" xfId="31188" hidden="1"/>
    <cellStyle name="Erklärender Text 2 14" xfId="31427" hidden="1"/>
    <cellStyle name="Erklärender Text 2 14" xfId="31428" hidden="1"/>
    <cellStyle name="Erklärender Text 2 14" xfId="31485" hidden="1"/>
    <cellStyle name="Erklärender Text 2 14" xfId="31520" hidden="1"/>
    <cellStyle name="Erklärender Text 2 14" xfId="30824" hidden="1"/>
    <cellStyle name="Erklärender Text 2 14" xfId="31584" hidden="1"/>
    <cellStyle name="Erklärender Text 2 14" xfId="31585" hidden="1"/>
    <cellStyle name="Erklärender Text 2 14" xfId="31642" hidden="1"/>
    <cellStyle name="Erklärender Text 2 14" xfId="31677" hidden="1"/>
    <cellStyle name="Erklärender Text 2 14" xfId="31799" hidden="1"/>
    <cellStyle name="Erklärender Text 2 14" xfId="31954" hidden="1"/>
    <cellStyle name="Erklärender Text 2 14" xfId="31955" hidden="1"/>
    <cellStyle name="Erklärender Text 2 14" xfId="32012" hidden="1"/>
    <cellStyle name="Erklärender Text 2 14" xfId="32047" hidden="1"/>
    <cellStyle name="Erklärender Text 2 14" xfId="31829" hidden="1"/>
    <cellStyle name="Erklärender Text 2 14" xfId="32103" hidden="1"/>
    <cellStyle name="Erklärender Text 2 14" xfId="32104" hidden="1"/>
    <cellStyle name="Erklärender Text 2 14" xfId="32161" hidden="1"/>
    <cellStyle name="Erklärender Text 2 14" xfId="32196" hidden="1"/>
    <cellStyle name="Erklärender Text 2 14" xfId="31809" hidden="1"/>
    <cellStyle name="Erklärender Text 2 14" xfId="32246" hidden="1"/>
    <cellStyle name="Erklärender Text 2 14" xfId="32247" hidden="1"/>
    <cellStyle name="Erklärender Text 2 14" xfId="32304" hidden="1"/>
    <cellStyle name="Erklärender Text 2 14" xfId="32339" hidden="1"/>
    <cellStyle name="Erklärender Text 2 14" xfId="32400" hidden="1"/>
    <cellStyle name="Erklärender Text 2 14" xfId="32465" hidden="1"/>
    <cellStyle name="Erklärender Text 2 14" xfId="32466" hidden="1"/>
    <cellStyle name="Erklärender Text 2 14" xfId="32523" hidden="1"/>
    <cellStyle name="Erklärender Text 2 14" xfId="32558" hidden="1"/>
    <cellStyle name="Erklärender Text 2 14" xfId="32637" hidden="1"/>
    <cellStyle name="Erklärender Text 2 14" xfId="32757" hidden="1"/>
    <cellStyle name="Erklärender Text 2 14" xfId="32758" hidden="1"/>
    <cellStyle name="Erklärender Text 2 14" xfId="32815" hidden="1"/>
    <cellStyle name="Erklärender Text 2 14" xfId="32850" hidden="1"/>
    <cellStyle name="Erklärender Text 2 14" xfId="32662" hidden="1"/>
    <cellStyle name="Erklärender Text 2 14" xfId="32899" hidden="1"/>
    <cellStyle name="Erklärender Text 2 14" xfId="32900" hidden="1"/>
    <cellStyle name="Erklärender Text 2 14" xfId="32957" hidden="1"/>
    <cellStyle name="Erklärender Text 2 14" xfId="32992" hidden="1"/>
    <cellStyle name="Erklärender Text 2 14" xfId="30784" hidden="1"/>
    <cellStyle name="Erklärender Text 2 14" xfId="33039" hidden="1"/>
    <cellStyle name="Erklärender Text 2 14" xfId="33040" hidden="1"/>
    <cellStyle name="Erklärender Text 2 14" xfId="33097" hidden="1"/>
    <cellStyle name="Erklärender Text 2 14" xfId="33132" hidden="1"/>
    <cellStyle name="Erklärender Text 2 14" xfId="33251" hidden="1"/>
    <cellStyle name="Erklärender Text 2 14" xfId="33405" hidden="1"/>
    <cellStyle name="Erklärender Text 2 14" xfId="33406" hidden="1"/>
    <cellStyle name="Erklärender Text 2 14" xfId="33463" hidden="1"/>
    <cellStyle name="Erklärender Text 2 14" xfId="33498" hidden="1"/>
    <cellStyle name="Erklärender Text 2 14" xfId="33281" hidden="1"/>
    <cellStyle name="Erklärender Text 2 14" xfId="33554" hidden="1"/>
    <cellStyle name="Erklärender Text 2 14" xfId="33555" hidden="1"/>
    <cellStyle name="Erklärender Text 2 14" xfId="33612" hidden="1"/>
    <cellStyle name="Erklärender Text 2 14" xfId="33647" hidden="1"/>
    <cellStyle name="Erklärender Text 2 14" xfId="33261" hidden="1"/>
    <cellStyle name="Erklärender Text 2 14" xfId="33697" hidden="1"/>
    <cellStyle name="Erklärender Text 2 14" xfId="33698" hidden="1"/>
    <cellStyle name="Erklärender Text 2 14" xfId="33755" hidden="1"/>
    <cellStyle name="Erklärender Text 2 14" xfId="33790" hidden="1"/>
    <cellStyle name="Erklärender Text 2 14" xfId="33850" hidden="1"/>
    <cellStyle name="Erklärender Text 2 14" xfId="33915" hidden="1"/>
    <cellStyle name="Erklärender Text 2 14" xfId="33916" hidden="1"/>
    <cellStyle name="Erklärender Text 2 14" xfId="33973" hidden="1"/>
    <cellStyle name="Erklärender Text 2 14" xfId="34008" hidden="1"/>
    <cellStyle name="Erklärender Text 2 14" xfId="34087" hidden="1"/>
    <cellStyle name="Erklärender Text 2 14" xfId="34207" hidden="1"/>
    <cellStyle name="Erklärender Text 2 14" xfId="34208" hidden="1"/>
    <cellStyle name="Erklärender Text 2 14" xfId="34265" hidden="1"/>
    <cellStyle name="Erklärender Text 2 14" xfId="34300" hidden="1"/>
    <cellStyle name="Erklärender Text 2 14" xfId="34112" hidden="1"/>
    <cellStyle name="Erklärender Text 2 14" xfId="34349" hidden="1"/>
    <cellStyle name="Erklärender Text 2 14" xfId="34350" hidden="1"/>
    <cellStyle name="Erklärender Text 2 14" xfId="34407" hidden="1"/>
    <cellStyle name="Erklärender Text 2 14" xfId="34442" hidden="1"/>
    <cellStyle name="Erklärender Text 2 14" xfId="33801" hidden="1"/>
    <cellStyle name="Erklärender Text 2 14" xfId="34489" hidden="1"/>
    <cellStyle name="Erklärender Text 2 14" xfId="34490" hidden="1"/>
    <cellStyle name="Erklärender Text 2 14" xfId="34547" hidden="1"/>
    <cellStyle name="Erklärender Text 2 14" xfId="34582" hidden="1"/>
    <cellStyle name="Erklärender Text 2 14" xfId="34698" hidden="1"/>
    <cellStyle name="Erklärender Text 2 14" xfId="34852" hidden="1"/>
    <cellStyle name="Erklärender Text 2 14" xfId="34853" hidden="1"/>
    <cellStyle name="Erklärender Text 2 14" xfId="34910" hidden="1"/>
    <cellStyle name="Erklärender Text 2 14" xfId="34945" hidden="1"/>
    <cellStyle name="Erklärender Text 2 14" xfId="34728" hidden="1"/>
    <cellStyle name="Erklärender Text 2 14" xfId="34999" hidden="1"/>
    <cellStyle name="Erklärender Text 2 14" xfId="35000" hidden="1"/>
    <cellStyle name="Erklärender Text 2 14" xfId="35057" hidden="1"/>
    <cellStyle name="Erklärender Text 2 14" xfId="35092" hidden="1"/>
    <cellStyle name="Erklärender Text 2 14" xfId="34708" hidden="1"/>
    <cellStyle name="Erklärender Text 2 14" xfId="35140" hidden="1"/>
    <cellStyle name="Erklärender Text 2 14" xfId="35141" hidden="1"/>
    <cellStyle name="Erklärender Text 2 14" xfId="35198" hidden="1"/>
    <cellStyle name="Erklärender Text 2 14" xfId="35233" hidden="1"/>
    <cellStyle name="Erklärender Text 2 14" xfId="35292" hidden="1"/>
    <cellStyle name="Erklärender Text 2 14" xfId="35357" hidden="1"/>
    <cellStyle name="Erklärender Text 2 14" xfId="35358" hidden="1"/>
    <cellStyle name="Erklärender Text 2 14" xfId="35415" hidden="1"/>
    <cellStyle name="Erklärender Text 2 14" xfId="35450" hidden="1"/>
    <cellStyle name="Erklärender Text 2 14" xfId="35529" hidden="1"/>
    <cellStyle name="Erklärender Text 2 14" xfId="35649" hidden="1"/>
    <cellStyle name="Erklärender Text 2 14" xfId="35650" hidden="1"/>
    <cellStyle name="Erklärender Text 2 14" xfId="35707" hidden="1"/>
    <cellStyle name="Erklärender Text 2 14" xfId="35742" hidden="1"/>
    <cellStyle name="Erklärender Text 2 14" xfId="35554" hidden="1"/>
    <cellStyle name="Erklärender Text 2 14" xfId="35791" hidden="1"/>
    <cellStyle name="Erklärender Text 2 14" xfId="35792" hidden="1"/>
    <cellStyle name="Erklärender Text 2 14" xfId="35849" hidden="1"/>
    <cellStyle name="Erklärender Text 2 14" xfId="35884" hidden="1"/>
    <cellStyle name="Erklärender Text 2 14" xfId="35945" hidden="1"/>
    <cellStyle name="Erklärender Text 2 14" xfId="36084" hidden="1"/>
    <cellStyle name="Erklärender Text 2 14" xfId="36085" hidden="1"/>
    <cellStyle name="Erklärender Text 2 14" xfId="36142" hidden="1"/>
    <cellStyle name="Erklärender Text 2 14" xfId="36177" hidden="1"/>
    <cellStyle name="Erklärender Text 2 14" xfId="36294" hidden="1"/>
    <cellStyle name="Erklärender Text 2 14" xfId="36448" hidden="1"/>
    <cellStyle name="Erklärender Text 2 14" xfId="36449" hidden="1"/>
    <cellStyle name="Erklärender Text 2 14" xfId="36506" hidden="1"/>
    <cellStyle name="Erklärender Text 2 14" xfId="36541" hidden="1"/>
    <cellStyle name="Erklärender Text 2 14" xfId="36324" hidden="1"/>
    <cellStyle name="Erklärender Text 2 14" xfId="36595" hidden="1"/>
    <cellStyle name="Erklärender Text 2 14" xfId="36596" hidden="1"/>
    <cellStyle name="Erklärender Text 2 14" xfId="36653" hidden="1"/>
    <cellStyle name="Erklärender Text 2 14" xfId="36688" hidden="1"/>
    <cellStyle name="Erklärender Text 2 14" xfId="36304" hidden="1"/>
    <cellStyle name="Erklärender Text 2 14" xfId="36736" hidden="1"/>
    <cellStyle name="Erklärender Text 2 14" xfId="36737" hidden="1"/>
    <cellStyle name="Erklärender Text 2 14" xfId="36794" hidden="1"/>
    <cellStyle name="Erklärender Text 2 14" xfId="36829" hidden="1"/>
    <cellStyle name="Erklärender Text 2 14" xfId="36888" hidden="1"/>
    <cellStyle name="Erklärender Text 2 14" xfId="36953" hidden="1"/>
    <cellStyle name="Erklärender Text 2 14" xfId="36954" hidden="1"/>
    <cellStyle name="Erklärender Text 2 14" xfId="37011" hidden="1"/>
    <cellStyle name="Erklärender Text 2 14" xfId="37046" hidden="1"/>
    <cellStyle name="Erklärender Text 2 14" xfId="37125" hidden="1"/>
    <cellStyle name="Erklärender Text 2 14" xfId="37245" hidden="1"/>
    <cellStyle name="Erklärender Text 2 14" xfId="37246" hidden="1"/>
    <cellStyle name="Erklärender Text 2 14" xfId="37303" hidden="1"/>
    <cellStyle name="Erklärender Text 2 14" xfId="37338" hidden="1"/>
    <cellStyle name="Erklärender Text 2 14" xfId="37150" hidden="1"/>
    <cellStyle name="Erklärender Text 2 14" xfId="37387" hidden="1"/>
    <cellStyle name="Erklärender Text 2 14" xfId="37388" hidden="1"/>
    <cellStyle name="Erklärender Text 2 14" xfId="37445" hidden="1"/>
    <cellStyle name="Erklärender Text 2 14" xfId="37480" hidden="1"/>
    <cellStyle name="Erklärender Text 2 14" xfId="35975" hidden="1"/>
    <cellStyle name="Erklärender Text 2 14" xfId="37527" hidden="1"/>
    <cellStyle name="Erklärender Text 2 14" xfId="37528" hidden="1"/>
    <cellStyle name="Erklärender Text 2 14" xfId="37585" hidden="1"/>
    <cellStyle name="Erklärender Text 2 14" xfId="37620" hidden="1"/>
    <cellStyle name="Erklärender Text 2 14" xfId="37736" hidden="1"/>
    <cellStyle name="Erklärender Text 2 14" xfId="37890" hidden="1"/>
    <cellStyle name="Erklärender Text 2 14" xfId="37891" hidden="1"/>
    <cellStyle name="Erklärender Text 2 14" xfId="37948" hidden="1"/>
    <cellStyle name="Erklärender Text 2 14" xfId="37983" hidden="1"/>
    <cellStyle name="Erklärender Text 2 14" xfId="37766" hidden="1"/>
    <cellStyle name="Erklärender Text 2 14" xfId="38037" hidden="1"/>
    <cellStyle name="Erklärender Text 2 14" xfId="38038" hidden="1"/>
    <cellStyle name="Erklärender Text 2 14" xfId="38095" hidden="1"/>
    <cellStyle name="Erklärender Text 2 14" xfId="38130" hidden="1"/>
    <cellStyle name="Erklärender Text 2 14" xfId="37746" hidden="1"/>
    <cellStyle name="Erklärender Text 2 14" xfId="38178" hidden="1"/>
    <cellStyle name="Erklärender Text 2 14" xfId="38179" hidden="1"/>
    <cellStyle name="Erklärender Text 2 14" xfId="38236" hidden="1"/>
    <cellStyle name="Erklärender Text 2 14" xfId="38271" hidden="1"/>
    <cellStyle name="Erklärender Text 2 14" xfId="38330" hidden="1"/>
    <cellStyle name="Erklärender Text 2 14" xfId="38395" hidden="1"/>
    <cellStyle name="Erklärender Text 2 14" xfId="38396" hidden="1"/>
    <cellStyle name="Erklärender Text 2 14" xfId="38453" hidden="1"/>
    <cellStyle name="Erklärender Text 2 14" xfId="38488" hidden="1"/>
    <cellStyle name="Erklärender Text 2 14" xfId="38567" hidden="1"/>
    <cellStyle name="Erklärender Text 2 14" xfId="38687" hidden="1"/>
    <cellStyle name="Erklärender Text 2 14" xfId="38688" hidden="1"/>
    <cellStyle name="Erklärender Text 2 14" xfId="38745" hidden="1"/>
    <cellStyle name="Erklärender Text 2 14" xfId="38780" hidden="1"/>
    <cellStyle name="Erklärender Text 2 14" xfId="38592" hidden="1"/>
    <cellStyle name="Erklärender Text 2 14" xfId="38829" hidden="1"/>
    <cellStyle name="Erklärender Text 2 14" xfId="38830" hidden="1"/>
    <cellStyle name="Erklärender Text 2 14" xfId="38887" hidden="1"/>
    <cellStyle name="Erklärender Text 2 14" xfId="38922" hidden="1"/>
    <cellStyle name="Erklärender Text 2 14" xfId="38994" hidden="1"/>
    <cellStyle name="Erklärender Text 2 14" xfId="39067" hidden="1"/>
    <cellStyle name="Erklärender Text 2 14" xfId="39068" hidden="1"/>
    <cellStyle name="Erklärender Text 2 14" xfId="39125" hidden="1"/>
    <cellStyle name="Erklärender Text 2 14" xfId="39160" hidden="1"/>
    <cellStyle name="Erklärender Text 2 14" xfId="39276" hidden="1"/>
    <cellStyle name="Erklärender Text 2 14" xfId="39430" hidden="1"/>
    <cellStyle name="Erklärender Text 2 14" xfId="39431" hidden="1"/>
    <cellStyle name="Erklärender Text 2 14" xfId="39488" hidden="1"/>
    <cellStyle name="Erklärender Text 2 14" xfId="39523" hidden="1"/>
    <cellStyle name="Erklärender Text 2 14" xfId="39306" hidden="1"/>
    <cellStyle name="Erklärender Text 2 14" xfId="39577" hidden="1"/>
    <cellStyle name="Erklärender Text 2 14" xfId="39578" hidden="1"/>
    <cellStyle name="Erklärender Text 2 14" xfId="39635" hidden="1"/>
    <cellStyle name="Erklärender Text 2 14" xfId="39670" hidden="1"/>
    <cellStyle name="Erklärender Text 2 14" xfId="39286" hidden="1"/>
    <cellStyle name="Erklärender Text 2 14" xfId="39718" hidden="1"/>
    <cellStyle name="Erklärender Text 2 14" xfId="39719" hidden="1"/>
    <cellStyle name="Erklärender Text 2 14" xfId="39776" hidden="1"/>
    <cellStyle name="Erklärender Text 2 14" xfId="39811" hidden="1"/>
    <cellStyle name="Erklärender Text 2 14" xfId="39870" hidden="1"/>
    <cellStyle name="Erklärender Text 2 14" xfId="39935" hidden="1"/>
    <cellStyle name="Erklärender Text 2 14" xfId="39936" hidden="1"/>
    <cellStyle name="Erklärender Text 2 14" xfId="39993" hidden="1"/>
    <cellStyle name="Erklärender Text 2 14" xfId="40028" hidden="1"/>
    <cellStyle name="Erklärender Text 2 14" xfId="40107" hidden="1"/>
    <cellStyle name="Erklärender Text 2 14" xfId="40227" hidden="1"/>
    <cellStyle name="Erklärender Text 2 14" xfId="40228" hidden="1"/>
    <cellStyle name="Erklärender Text 2 14" xfId="40285" hidden="1"/>
    <cellStyle name="Erklärender Text 2 14" xfId="40320" hidden="1"/>
    <cellStyle name="Erklärender Text 2 14" xfId="40132" hidden="1"/>
    <cellStyle name="Erklärender Text 2 14" xfId="40369" hidden="1"/>
    <cellStyle name="Erklärender Text 2 14" xfId="40370" hidden="1"/>
    <cellStyle name="Erklärender Text 2 14" xfId="40427" hidden="1"/>
    <cellStyle name="Erklärender Text 2 14" xfId="40462" hidden="1"/>
    <cellStyle name="Erklärender Text 2 14" xfId="40521" hidden="1"/>
    <cellStyle name="Erklärender Text 2 14" xfId="40586" hidden="1"/>
    <cellStyle name="Erklärender Text 2 14" xfId="40587" hidden="1"/>
    <cellStyle name="Erklärender Text 2 14" xfId="40644" hidden="1"/>
    <cellStyle name="Erklärender Text 2 14" xfId="40679" hidden="1"/>
    <cellStyle name="Erklärender Text 2 14" xfId="40776" hidden="1"/>
    <cellStyle name="Erklärender Text 2 14" xfId="40977" hidden="1"/>
    <cellStyle name="Erklärender Text 2 14" xfId="40978" hidden="1"/>
    <cellStyle name="Erklärender Text 2 14" xfId="41035" hidden="1"/>
    <cellStyle name="Erklärender Text 2 14" xfId="41070" hidden="1"/>
    <cellStyle name="Erklärender Text 2 14" xfId="41166" hidden="1"/>
    <cellStyle name="Erklärender Text 2 14" xfId="41286" hidden="1"/>
    <cellStyle name="Erklärender Text 2 14" xfId="41287" hidden="1"/>
    <cellStyle name="Erklärender Text 2 14" xfId="41344" hidden="1"/>
    <cellStyle name="Erklärender Text 2 14" xfId="41379" hidden="1"/>
    <cellStyle name="Erklärender Text 2 14" xfId="41191" hidden="1"/>
    <cellStyle name="Erklärender Text 2 14" xfId="41430" hidden="1"/>
    <cellStyle name="Erklärender Text 2 14" xfId="41431" hidden="1"/>
    <cellStyle name="Erklärender Text 2 14" xfId="41488" hidden="1"/>
    <cellStyle name="Erklärender Text 2 14" xfId="41523" hidden="1"/>
    <cellStyle name="Erklärender Text 2 14" xfId="40827" hidden="1"/>
    <cellStyle name="Erklärender Text 2 14" xfId="41587" hidden="1"/>
    <cellStyle name="Erklärender Text 2 14" xfId="41588" hidden="1"/>
    <cellStyle name="Erklärender Text 2 14" xfId="41645" hidden="1"/>
    <cellStyle name="Erklärender Text 2 14" xfId="41680" hidden="1"/>
    <cellStyle name="Erklärender Text 2 14" xfId="41802" hidden="1"/>
    <cellStyle name="Erklärender Text 2 14" xfId="41957" hidden="1"/>
    <cellStyle name="Erklärender Text 2 14" xfId="41958" hidden="1"/>
    <cellStyle name="Erklärender Text 2 14" xfId="42015" hidden="1"/>
    <cellStyle name="Erklärender Text 2 14" xfId="42050" hidden="1"/>
    <cellStyle name="Erklärender Text 2 14" xfId="41832" hidden="1"/>
    <cellStyle name="Erklärender Text 2 14" xfId="42106" hidden="1"/>
    <cellStyle name="Erklärender Text 2 14" xfId="42107" hidden="1"/>
    <cellStyle name="Erklärender Text 2 14" xfId="42164" hidden="1"/>
    <cellStyle name="Erklärender Text 2 14" xfId="42199" hidden="1"/>
    <cellStyle name="Erklärender Text 2 14" xfId="41812" hidden="1"/>
    <cellStyle name="Erklärender Text 2 14" xfId="42249" hidden="1"/>
    <cellStyle name="Erklärender Text 2 14" xfId="42250" hidden="1"/>
    <cellStyle name="Erklärender Text 2 14" xfId="42307" hidden="1"/>
    <cellStyle name="Erklärender Text 2 14" xfId="42342" hidden="1"/>
    <cellStyle name="Erklärender Text 2 14" xfId="42403" hidden="1"/>
    <cellStyle name="Erklärender Text 2 14" xfId="42468" hidden="1"/>
    <cellStyle name="Erklärender Text 2 14" xfId="42469" hidden="1"/>
    <cellStyle name="Erklärender Text 2 14" xfId="42526" hidden="1"/>
    <cellStyle name="Erklärender Text 2 14" xfId="42561" hidden="1"/>
    <cellStyle name="Erklärender Text 2 14" xfId="42640" hidden="1"/>
    <cellStyle name="Erklärender Text 2 14" xfId="42760" hidden="1"/>
    <cellStyle name="Erklärender Text 2 14" xfId="42761" hidden="1"/>
    <cellStyle name="Erklärender Text 2 14" xfId="42818" hidden="1"/>
    <cellStyle name="Erklärender Text 2 14" xfId="42853" hidden="1"/>
    <cellStyle name="Erklärender Text 2 14" xfId="42665" hidden="1"/>
    <cellStyle name="Erklärender Text 2 14" xfId="42902" hidden="1"/>
    <cellStyle name="Erklärender Text 2 14" xfId="42903" hidden="1"/>
    <cellStyle name="Erklärender Text 2 14" xfId="42960" hidden="1"/>
    <cellStyle name="Erklärender Text 2 14" xfId="42995" hidden="1"/>
    <cellStyle name="Erklärender Text 2 14" xfId="40787" hidden="1"/>
    <cellStyle name="Erklärender Text 2 14" xfId="43042" hidden="1"/>
    <cellStyle name="Erklärender Text 2 14" xfId="43043" hidden="1"/>
    <cellStyle name="Erklärender Text 2 14" xfId="43100" hidden="1"/>
    <cellStyle name="Erklärender Text 2 14" xfId="43135" hidden="1"/>
    <cellStyle name="Erklärender Text 2 14" xfId="43254" hidden="1"/>
    <cellStyle name="Erklärender Text 2 14" xfId="43408" hidden="1"/>
    <cellStyle name="Erklärender Text 2 14" xfId="43409" hidden="1"/>
    <cellStyle name="Erklärender Text 2 14" xfId="43466" hidden="1"/>
    <cellStyle name="Erklärender Text 2 14" xfId="43501" hidden="1"/>
    <cellStyle name="Erklärender Text 2 14" xfId="43284" hidden="1"/>
    <cellStyle name="Erklärender Text 2 14" xfId="43557" hidden="1"/>
    <cellStyle name="Erklärender Text 2 14" xfId="43558" hidden="1"/>
    <cellStyle name="Erklärender Text 2 14" xfId="43615" hidden="1"/>
    <cellStyle name="Erklärender Text 2 14" xfId="43650" hidden="1"/>
    <cellStyle name="Erklärender Text 2 14" xfId="43264" hidden="1"/>
    <cellStyle name="Erklärender Text 2 14" xfId="43700" hidden="1"/>
    <cellStyle name="Erklärender Text 2 14" xfId="43701" hidden="1"/>
    <cellStyle name="Erklärender Text 2 14" xfId="43758" hidden="1"/>
    <cellStyle name="Erklärender Text 2 14" xfId="43793" hidden="1"/>
    <cellStyle name="Erklärender Text 2 14" xfId="43853" hidden="1"/>
    <cellStyle name="Erklärender Text 2 14" xfId="43918" hidden="1"/>
    <cellStyle name="Erklärender Text 2 14" xfId="43919" hidden="1"/>
    <cellStyle name="Erklärender Text 2 14" xfId="43976" hidden="1"/>
    <cellStyle name="Erklärender Text 2 14" xfId="44011" hidden="1"/>
    <cellStyle name="Erklärender Text 2 14" xfId="44090" hidden="1"/>
    <cellStyle name="Erklärender Text 2 14" xfId="44210" hidden="1"/>
    <cellStyle name="Erklärender Text 2 14" xfId="44211" hidden="1"/>
    <cellStyle name="Erklärender Text 2 14" xfId="44268" hidden="1"/>
    <cellStyle name="Erklärender Text 2 14" xfId="44303" hidden="1"/>
    <cellStyle name="Erklärender Text 2 14" xfId="44115" hidden="1"/>
    <cellStyle name="Erklärender Text 2 14" xfId="44352" hidden="1"/>
    <cellStyle name="Erklärender Text 2 14" xfId="44353" hidden="1"/>
    <cellStyle name="Erklärender Text 2 14" xfId="44410" hidden="1"/>
    <cellStyle name="Erklärender Text 2 14" xfId="44445" hidden="1"/>
    <cellStyle name="Erklärender Text 2 14" xfId="43804" hidden="1"/>
    <cellStyle name="Erklärender Text 2 14" xfId="44492" hidden="1"/>
    <cellStyle name="Erklärender Text 2 14" xfId="44493" hidden="1"/>
    <cellStyle name="Erklärender Text 2 14" xfId="44550" hidden="1"/>
    <cellStyle name="Erklärender Text 2 14" xfId="44585" hidden="1"/>
    <cellStyle name="Erklärender Text 2 14" xfId="44701" hidden="1"/>
    <cellStyle name="Erklärender Text 2 14" xfId="44855" hidden="1"/>
    <cellStyle name="Erklärender Text 2 14" xfId="44856" hidden="1"/>
    <cellStyle name="Erklärender Text 2 14" xfId="44913" hidden="1"/>
    <cellStyle name="Erklärender Text 2 14" xfId="44948" hidden="1"/>
    <cellStyle name="Erklärender Text 2 14" xfId="44731" hidden="1"/>
    <cellStyle name="Erklärender Text 2 14" xfId="45002" hidden="1"/>
    <cellStyle name="Erklärender Text 2 14" xfId="45003" hidden="1"/>
    <cellStyle name="Erklärender Text 2 14" xfId="45060" hidden="1"/>
    <cellStyle name="Erklärender Text 2 14" xfId="45095" hidden="1"/>
    <cellStyle name="Erklärender Text 2 14" xfId="44711" hidden="1"/>
    <cellStyle name="Erklärender Text 2 14" xfId="45143" hidden="1"/>
    <cellStyle name="Erklärender Text 2 14" xfId="45144" hidden="1"/>
    <cellStyle name="Erklärender Text 2 14" xfId="45201" hidden="1"/>
    <cellStyle name="Erklärender Text 2 14" xfId="45236" hidden="1"/>
    <cellStyle name="Erklärender Text 2 14" xfId="45295" hidden="1"/>
    <cellStyle name="Erklärender Text 2 14" xfId="45360" hidden="1"/>
    <cellStyle name="Erklärender Text 2 14" xfId="45361" hidden="1"/>
    <cellStyle name="Erklärender Text 2 14" xfId="45418" hidden="1"/>
    <cellStyle name="Erklärender Text 2 14" xfId="45453" hidden="1"/>
    <cellStyle name="Erklärender Text 2 14" xfId="45532" hidden="1"/>
    <cellStyle name="Erklärender Text 2 14" xfId="45652" hidden="1"/>
    <cellStyle name="Erklärender Text 2 14" xfId="45653" hidden="1"/>
    <cellStyle name="Erklärender Text 2 14" xfId="45710" hidden="1"/>
    <cellStyle name="Erklärender Text 2 14" xfId="45745" hidden="1"/>
    <cellStyle name="Erklärender Text 2 14" xfId="45557" hidden="1"/>
    <cellStyle name="Erklärender Text 2 14" xfId="45794" hidden="1"/>
    <cellStyle name="Erklärender Text 2 14" xfId="45795" hidden="1"/>
    <cellStyle name="Erklärender Text 2 14" xfId="45852" hidden="1"/>
    <cellStyle name="Erklärender Text 2 14" xfId="45887" hidden="1"/>
    <cellStyle name="Erklärender Text 2 14" xfId="45948" hidden="1"/>
    <cellStyle name="Erklärender Text 2 14" xfId="46087" hidden="1"/>
    <cellStyle name="Erklärender Text 2 14" xfId="46088" hidden="1"/>
    <cellStyle name="Erklärender Text 2 14" xfId="46145" hidden="1"/>
    <cellStyle name="Erklärender Text 2 14" xfId="46180" hidden="1"/>
    <cellStyle name="Erklärender Text 2 14" xfId="46297" hidden="1"/>
    <cellStyle name="Erklärender Text 2 14" xfId="46451" hidden="1"/>
    <cellStyle name="Erklärender Text 2 14" xfId="46452" hidden="1"/>
    <cellStyle name="Erklärender Text 2 14" xfId="46509" hidden="1"/>
    <cellStyle name="Erklärender Text 2 14" xfId="46544" hidden="1"/>
    <cellStyle name="Erklärender Text 2 14" xfId="46327" hidden="1"/>
    <cellStyle name="Erklärender Text 2 14" xfId="46598" hidden="1"/>
    <cellStyle name="Erklärender Text 2 14" xfId="46599" hidden="1"/>
    <cellStyle name="Erklärender Text 2 14" xfId="46656" hidden="1"/>
    <cellStyle name="Erklärender Text 2 14" xfId="46691" hidden="1"/>
    <cellStyle name="Erklärender Text 2 14" xfId="46307" hidden="1"/>
    <cellStyle name="Erklärender Text 2 14" xfId="46739" hidden="1"/>
    <cellStyle name="Erklärender Text 2 14" xfId="46740" hidden="1"/>
    <cellStyle name="Erklärender Text 2 14" xfId="46797" hidden="1"/>
    <cellStyle name="Erklärender Text 2 14" xfId="46832" hidden="1"/>
    <cellStyle name="Erklärender Text 2 14" xfId="46891" hidden="1"/>
    <cellStyle name="Erklärender Text 2 14" xfId="46956" hidden="1"/>
    <cellStyle name="Erklärender Text 2 14" xfId="46957" hidden="1"/>
    <cellStyle name="Erklärender Text 2 14" xfId="47014" hidden="1"/>
    <cellStyle name="Erklärender Text 2 14" xfId="47049" hidden="1"/>
    <cellStyle name="Erklärender Text 2 14" xfId="47128" hidden="1"/>
    <cellStyle name="Erklärender Text 2 14" xfId="47248" hidden="1"/>
    <cellStyle name="Erklärender Text 2 14" xfId="47249" hidden="1"/>
    <cellStyle name="Erklärender Text 2 14" xfId="47306" hidden="1"/>
    <cellStyle name="Erklärender Text 2 14" xfId="47341" hidden="1"/>
    <cellStyle name="Erklärender Text 2 14" xfId="47153" hidden="1"/>
    <cellStyle name="Erklärender Text 2 14" xfId="47390" hidden="1"/>
    <cellStyle name="Erklärender Text 2 14" xfId="47391" hidden="1"/>
    <cellStyle name="Erklärender Text 2 14" xfId="47448" hidden="1"/>
    <cellStyle name="Erklärender Text 2 14" xfId="47483" hidden="1"/>
    <cellStyle name="Erklärender Text 2 14" xfId="45978" hidden="1"/>
    <cellStyle name="Erklärender Text 2 14" xfId="47530" hidden="1"/>
    <cellStyle name="Erklärender Text 2 14" xfId="47531" hidden="1"/>
    <cellStyle name="Erklärender Text 2 14" xfId="47588" hidden="1"/>
    <cellStyle name="Erklärender Text 2 14" xfId="47623" hidden="1"/>
    <cellStyle name="Erklärender Text 2 14" xfId="47739" hidden="1"/>
    <cellStyle name="Erklärender Text 2 14" xfId="47893" hidden="1"/>
    <cellStyle name="Erklärender Text 2 14" xfId="47894" hidden="1"/>
    <cellStyle name="Erklärender Text 2 14" xfId="47951" hidden="1"/>
    <cellStyle name="Erklärender Text 2 14" xfId="47986" hidden="1"/>
    <cellStyle name="Erklärender Text 2 14" xfId="47769" hidden="1"/>
    <cellStyle name="Erklärender Text 2 14" xfId="48040" hidden="1"/>
    <cellStyle name="Erklärender Text 2 14" xfId="48041" hidden="1"/>
    <cellStyle name="Erklärender Text 2 14" xfId="48098" hidden="1"/>
    <cellStyle name="Erklärender Text 2 14" xfId="48133" hidden="1"/>
    <cellStyle name="Erklärender Text 2 14" xfId="47749" hidden="1"/>
    <cellStyle name="Erklärender Text 2 14" xfId="48181" hidden="1"/>
    <cellStyle name="Erklärender Text 2 14" xfId="48182" hidden="1"/>
    <cellStyle name="Erklärender Text 2 14" xfId="48239" hidden="1"/>
    <cellStyle name="Erklärender Text 2 14" xfId="48274" hidden="1"/>
    <cellStyle name="Erklärender Text 2 14" xfId="48333" hidden="1"/>
    <cellStyle name="Erklärender Text 2 14" xfId="48398" hidden="1"/>
    <cellStyle name="Erklärender Text 2 14" xfId="48399" hidden="1"/>
    <cellStyle name="Erklärender Text 2 14" xfId="48456" hidden="1"/>
    <cellStyle name="Erklärender Text 2 14" xfId="48491" hidden="1"/>
    <cellStyle name="Erklärender Text 2 14" xfId="48570" hidden="1"/>
    <cellStyle name="Erklärender Text 2 14" xfId="48690" hidden="1"/>
    <cellStyle name="Erklärender Text 2 14" xfId="48691" hidden="1"/>
    <cellStyle name="Erklärender Text 2 14" xfId="48748" hidden="1"/>
    <cellStyle name="Erklärender Text 2 14" xfId="48783" hidden="1"/>
    <cellStyle name="Erklärender Text 2 14" xfId="48595" hidden="1"/>
    <cellStyle name="Erklärender Text 2 14" xfId="48832" hidden="1"/>
    <cellStyle name="Erklärender Text 2 14" xfId="48833" hidden="1"/>
    <cellStyle name="Erklärender Text 2 14" xfId="48890" hidden="1"/>
    <cellStyle name="Erklärender Text 2 14" xfId="48925" hidden="1"/>
    <cellStyle name="Erklärender Text 2 14" xfId="48984" hidden="1"/>
    <cellStyle name="Erklärender Text 2 14" xfId="49049" hidden="1"/>
    <cellStyle name="Erklärender Text 2 14" xfId="49050" hidden="1"/>
    <cellStyle name="Erklärender Text 2 14" xfId="49107" hidden="1"/>
    <cellStyle name="Erklärender Text 2 14" xfId="49142" hidden="1"/>
    <cellStyle name="Erklärender Text 2 14" xfId="49258" hidden="1"/>
    <cellStyle name="Erklärender Text 2 14" xfId="49412" hidden="1"/>
    <cellStyle name="Erklärender Text 2 14" xfId="49413" hidden="1"/>
    <cellStyle name="Erklärender Text 2 14" xfId="49470" hidden="1"/>
    <cellStyle name="Erklärender Text 2 14" xfId="49505" hidden="1"/>
    <cellStyle name="Erklärender Text 2 14" xfId="49288" hidden="1"/>
    <cellStyle name="Erklärender Text 2 14" xfId="49559" hidden="1"/>
    <cellStyle name="Erklärender Text 2 14" xfId="49560" hidden="1"/>
    <cellStyle name="Erklärender Text 2 14" xfId="49617" hidden="1"/>
    <cellStyle name="Erklärender Text 2 14" xfId="49652" hidden="1"/>
    <cellStyle name="Erklärender Text 2 14" xfId="49268" hidden="1"/>
    <cellStyle name="Erklärender Text 2 14" xfId="49700" hidden="1"/>
    <cellStyle name="Erklärender Text 2 14" xfId="49701" hidden="1"/>
    <cellStyle name="Erklärender Text 2 14" xfId="49758" hidden="1"/>
    <cellStyle name="Erklärender Text 2 14" xfId="49793" hidden="1"/>
    <cellStyle name="Erklärender Text 2 14" xfId="49852" hidden="1"/>
    <cellStyle name="Erklärender Text 2 14" xfId="49917" hidden="1"/>
    <cellStyle name="Erklärender Text 2 14" xfId="49918" hidden="1"/>
    <cellStyle name="Erklärender Text 2 14" xfId="49975" hidden="1"/>
    <cellStyle name="Erklärender Text 2 14" xfId="50010" hidden="1"/>
    <cellStyle name="Erklärender Text 2 14" xfId="50089" hidden="1"/>
    <cellStyle name="Erklärender Text 2 14" xfId="50209" hidden="1"/>
    <cellStyle name="Erklärender Text 2 14" xfId="50210" hidden="1"/>
    <cellStyle name="Erklärender Text 2 14" xfId="50267" hidden="1"/>
    <cellStyle name="Erklärender Text 2 14" xfId="50302" hidden="1"/>
    <cellStyle name="Erklärender Text 2 14" xfId="50114" hidden="1"/>
    <cellStyle name="Erklärender Text 2 14" xfId="50351" hidden="1"/>
    <cellStyle name="Erklärender Text 2 14" xfId="50352" hidden="1"/>
    <cellStyle name="Erklärender Text 2 14" xfId="50409" hidden="1"/>
    <cellStyle name="Erklärender Text 2 14" xfId="50444" hidden="1"/>
    <cellStyle name="Erklärender Text 2 14" xfId="50503" hidden="1"/>
    <cellStyle name="Erklärender Text 2 14" xfId="50568" hidden="1"/>
    <cellStyle name="Erklärender Text 2 14" xfId="50569" hidden="1"/>
    <cellStyle name="Erklärender Text 2 14" xfId="50626" hidden="1"/>
    <cellStyle name="Erklärender Text 2 14" xfId="50661" hidden="1"/>
    <cellStyle name="Erklärender Text 2 14" xfId="50758" hidden="1"/>
    <cellStyle name="Erklärender Text 2 14" xfId="50959" hidden="1"/>
    <cellStyle name="Erklärender Text 2 14" xfId="50960" hidden="1"/>
    <cellStyle name="Erklärender Text 2 14" xfId="51017" hidden="1"/>
    <cellStyle name="Erklärender Text 2 14" xfId="51052" hidden="1"/>
    <cellStyle name="Erklärender Text 2 14" xfId="51148" hidden="1"/>
    <cellStyle name="Erklärender Text 2 14" xfId="51268" hidden="1"/>
    <cellStyle name="Erklärender Text 2 14" xfId="51269" hidden="1"/>
    <cellStyle name="Erklärender Text 2 14" xfId="51326" hidden="1"/>
    <cellStyle name="Erklärender Text 2 14" xfId="51361" hidden="1"/>
    <cellStyle name="Erklärender Text 2 14" xfId="51173" hidden="1"/>
    <cellStyle name="Erklärender Text 2 14" xfId="51412" hidden="1"/>
    <cellStyle name="Erklärender Text 2 14" xfId="51413" hidden="1"/>
    <cellStyle name="Erklärender Text 2 14" xfId="51470" hidden="1"/>
    <cellStyle name="Erklärender Text 2 14" xfId="51505" hidden="1"/>
    <cellStyle name="Erklärender Text 2 14" xfId="50809" hidden="1"/>
    <cellStyle name="Erklärender Text 2 14" xfId="51569" hidden="1"/>
    <cellStyle name="Erklärender Text 2 14" xfId="51570" hidden="1"/>
    <cellStyle name="Erklärender Text 2 14" xfId="51627" hidden="1"/>
    <cellStyle name="Erklärender Text 2 14" xfId="51662" hidden="1"/>
    <cellStyle name="Erklärender Text 2 14" xfId="51784" hidden="1"/>
    <cellStyle name="Erklärender Text 2 14" xfId="51939" hidden="1"/>
    <cellStyle name="Erklärender Text 2 14" xfId="51940" hidden="1"/>
    <cellStyle name="Erklärender Text 2 14" xfId="51997" hidden="1"/>
    <cellStyle name="Erklärender Text 2 14" xfId="52032" hidden="1"/>
    <cellStyle name="Erklärender Text 2 14" xfId="51814" hidden="1"/>
    <cellStyle name="Erklärender Text 2 14" xfId="52088" hidden="1"/>
    <cellStyle name="Erklärender Text 2 14" xfId="52089" hidden="1"/>
    <cellStyle name="Erklärender Text 2 14" xfId="52146" hidden="1"/>
    <cellStyle name="Erklärender Text 2 14" xfId="52181" hidden="1"/>
    <cellStyle name="Erklärender Text 2 14" xfId="51794" hidden="1"/>
    <cellStyle name="Erklärender Text 2 14" xfId="52231" hidden="1"/>
    <cellStyle name="Erklärender Text 2 14" xfId="52232" hidden="1"/>
    <cellStyle name="Erklärender Text 2 14" xfId="52289" hidden="1"/>
    <cellStyle name="Erklärender Text 2 14" xfId="52324" hidden="1"/>
    <cellStyle name="Erklärender Text 2 14" xfId="52385" hidden="1"/>
    <cellStyle name="Erklärender Text 2 14" xfId="52450" hidden="1"/>
    <cellStyle name="Erklärender Text 2 14" xfId="52451" hidden="1"/>
    <cellStyle name="Erklärender Text 2 14" xfId="52508" hidden="1"/>
    <cellStyle name="Erklärender Text 2 14" xfId="52543" hidden="1"/>
    <cellStyle name="Erklärender Text 2 14" xfId="52622" hidden="1"/>
    <cellStyle name="Erklärender Text 2 14" xfId="52742" hidden="1"/>
    <cellStyle name="Erklärender Text 2 14" xfId="52743" hidden="1"/>
    <cellStyle name="Erklärender Text 2 14" xfId="52800" hidden="1"/>
    <cellStyle name="Erklärender Text 2 14" xfId="52835" hidden="1"/>
    <cellStyle name="Erklärender Text 2 14" xfId="52647" hidden="1"/>
    <cellStyle name="Erklärender Text 2 14" xfId="52884" hidden="1"/>
    <cellStyle name="Erklärender Text 2 14" xfId="52885" hidden="1"/>
    <cellStyle name="Erklärender Text 2 14" xfId="52942" hidden="1"/>
    <cellStyle name="Erklärender Text 2 14" xfId="52977" hidden="1"/>
    <cellStyle name="Erklärender Text 2 14" xfId="50769" hidden="1"/>
    <cellStyle name="Erklärender Text 2 14" xfId="53024" hidden="1"/>
    <cellStyle name="Erklärender Text 2 14" xfId="53025" hidden="1"/>
    <cellStyle name="Erklärender Text 2 14" xfId="53082" hidden="1"/>
    <cellStyle name="Erklärender Text 2 14" xfId="53117" hidden="1"/>
    <cellStyle name="Erklärender Text 2 14" xfId="53236" hidden="1"/>
    <cellStyle name="Erklärender Text 2 14" xfId="53390" hidden="1"/>
    <cellStyle name="Erklärender Text 2 14" xfId="53391" hidden="1"/>
    <cellStyle name="Erklärender Text 2 14" xfId="53448" hidden="1"/>
    <cellStyle name="Erklärender Text 2 14" xfId="53483" hidden="1"/>
    <cellStyle name="Erklärender Text 2 14" xfId="53266" hidden="1"/>
    <cellStyle name="Erklärender Text 2 14" xfId="53539" hidden="1"/>
    <cellStyle name="Erklärender Text 2 14" xfId="53540" hidden="1"/>
    <cellStyle name="Erklärender Text 2 14" xfId="53597" hidden="1"/>
    <cellStyle name="Erklärender Text 2 14" xfId="53632" hidden="1"/>
    <cellStyle name="Erklärender Text 2 14" xfId="53246" hidden="1"/>
    <cellStyle name="Erklärender Text 2 14" xfId="53682" hidden="1"/>
    <cellStyle name="Erklärender Text 2 14" xfId="53683" hidden="1"/>
    <cellStyle name="Erklärender Text 2 14" xfId="53740" hidden="1"/>
    <cellStyle name="Erklärender Text 2 14" xfId="53775" hidden="1"/>
    <cellStyle name="Erklärender Text 2 14" xfId="53835" hidden="1"/>
    <cellStyle name="Erklärender Text 2 14" xfId="53900" hidden="1"/>
    <cellStyle name="Erklärender Text 2 14" xfId="53901" hidden="1"/>
    <cellStyle name="Erklärender Text 2 14" xfId="53958" hidden="1"/>
    <cellStyle name="Erklärender Text 2 14" xfId="53993" hidden="1"/>
    <cellStyle name="Erklärender Text 2 14" xfId="54072" hidden="1"/>
    <cellStyle name="Erklärender Text 2 14" xfId="54192" hidden="1"/>
    <cellStyle name="Erklärender Text 2 14" xfId="54193" hidden="1"/>
    <cellStyle name="Erklärender Text 2 14" xfId="54250" hidden="1"/>
    <cellStyle name="Erklärender Text 2 14" xfId="54285" hidden="1"/>
    <cellStyle name="Erklärender Text 2 14" xfId="54097" hidden="1"/>
    <cellStyle name="Erklärender Text 2 14" xfId="54334" hidden="1"/>
    <cellStyle name="Erklärender Text 2 14" xfId="54335" hidden="1"/>
    <cellStyle name="Erklärender Text 2 14" xfId="54392" hidden="1"/>
    <cellStyle name="Erklärender Text 2 14" xfId="54427" hidden="1"/>
    <cellStyle name="Erklärender Text 2 14" xfId="53786" hidden="1"/>
    <cellStyle name="Erklärender Text 2 14" xfId="54474" hidden="1"/>
    <cellStyle name="Erklärender Text 2 14" xfId="54475" hidden="1"/>
    <cellStyle name="Erklärender Text 2 14" xfId="54532" hidden="1"/>
    <cellStyle name="Erklärender Text 2 14" xfId="54567" hidden="1"/>
    <cellStyle name="Erklärender Text 2 14" xfId="54683" hidden="1"/>
    <cellStyle name="Erklärender Text 2 14" xfId="54837" hidden="1"/>
    <cellStyle name="Erklärender Text 2 14" xfId="54838" hidden="1"/>
    <cellStyle name="Erklärender Text 2 14" xfId="54895" hidden="1"/>
    <cellStyle name="Erklärender Text 2 14" xfId="54930" hidden="1"/>
    <cellStyle name="Erklärender Text 2 14" xfId="54713" hidden="1"/>
    <cellStyle name="Erklärender Text 2 14" xfId="54984" hidden="1"/>
    <cellStyle name="Erklärender Text 2 14" xfId="54985" hidden="1"/>
    <cellStyle name="Erklärender Text 2 14" xfId="55042" hidden="1"/>
    <cellStyle name="Erklärender Text 2 14" xfId="55077" hidden="1"/>
    <cellStyle name="Erklärender Text 2 14" xfId="54693" hidden="1"/>
    <cellStyle name="Erklärender Text 2 14" xfId="55125" hidden="1"/>
    <cellStyle name="Erklärender Text 2 14" xfId="55126" hidden="1"/>
    <cellStyle name="Erklärender Text 2 14" xfId="55183" hidden="1"/>
    <cellStyle name="Erklärender Text 2 14" xfId="55218" hidden="1"/>
    <cellStyle name="Erklärender Text 2 14" xfId="55277" hidden="1"/>
    <cellStyle name="Erklärender Text 2 14" xfId="55342" hidden="1"/>
    <cellStyle name="Erklärender Text 2 14" xfId="55343" hidden="1"/>
    <cellStyle name="Erklärender Text 2 14" xfId="55400" hidden="1"/>
    <cellStyle name="Erklärender Text 2 14" xfId="55435" hidden="1"/>
    <cellStyle name="Erklärender Text 2 14" xfId="55514" hidden="1"/>
    <cellStyle name="Erklärender Text 2 14" xfId="55634" hidden="1"/>
    <cellStyle name="Erklärender Text 2 14" xfId="55635" hidden="1"/>
    <cellStyle name="Erklärender Text 2 14" xfId="55692" hidden="1"/>
    <cellStyle name="Erklärender Text 2 14" xfId="55727" hidden="1"/>
    <cellStyle name="Erklärender Text 2 14" xfId="55539" hidden="1"/>
    <cellStyle name="Erklärender Text 2 14" xfId="55776" hidden="1"/>
    <cellStyle name="Erklärender Text 2 14" xfId="55777" hidden="1"/>
    <cellStyle name="Erklärender Text 2 14" xfId="55834" hidden="1"/>
    <cellStyle name="Erklärender Text 2 14" xfId="55869" hidden="1"/>
    <cellStyle name="Erklärender Text 2 14" xfId="55930" hidden="1"/>
    <cellStyle name="Erklärender Text 2 14" xfId="56069" hidden="1"/>
    <cellStyle name="Erklärender Text 2 14" xfId="56070" hidden="1"/>
    <cellStyle name="Erklärender Text 2 14" xfId="56127" hidden="1"/>
    <cellStyle name="Erklärender Text 2 14" xfId="56162" hidden="1"/>
    <cellStyle name="Erklärender Text 2 14" xfId="56279" hidden="1"/>
    <cellStyle name="Erklärender Text 2 14" xfId="56433" hidden="1"/>
    <cellStyle name="Erklärender Text 2 14" xfId="56434" hidden="1"/>
    <cellStyle name="Erklärender Text 2 14" xfId="56491" hidden="1"/>
    <cellStyle name="Erklärender Text 2 14" xfId="56526" hidden="1"/>
    <cellStyle name="Erklärender Text 2 14" xfId="56309" hidden="1"/>
    <cellStyle name="Erklärender Text 2 14" xfId="56580" hidden="1"/>
    <cellStyle name="Erklärender Text 2 14" xfId="56581" hidden="1"/>
    <cellStyle name="Erklärender Text 2 14" xfId="56638" hidden="1"/>
    <cellStyle name="Erklärender Text 2 14" xfId="56673" hidden="1"/>
    <cellStyle name="Erklärender Text 2 14" xfId="56289" hidden="1"/>
    <cellStyle name="Erklärender Text 2 14" xfId="56721" hidden="1"/>
    <cellStyle name="Erklärender Text 2 14" xfId="56722" hidden="1"/>
    <cellStyle name="Erklärender Text 2 14" xfId="56779" hidden="1"/>
    <cellStyle name="Erklärender Text 2 14" xfId="56814" hidden="1"/>
    <cellStyle name="Erklärender Text 2 14" xfId="56873" hidden="1"/>
    <cellStyle name="Erklärender Text 2 14" xfId="56938" hidden="1"/>
    <cellStyle name="Erklärender Text 2 14" xfId="56939" hidden="1"/>
    <cellStyle name="Erklärender Text 2 14" xfId="56996" hidden="1"/>
    <cellStyle name="Erklärender Text 2 14" xfId="57031" hidden="1"/>
    <cellStyle name="Erklärender Text 2 14" xfId="57110" hidden="1"/>
    <cellStyle name="Erklärender Text 2 14" xfId="57230" hidden="1"/>
    <cellStyle name="Erklärender Text 2 14" xfId="57231" hidden="1"/>
    <cellStyle name="Erklärender Text 2 14" xfId="57288" hidden="1"/>
    <cellStyle name="Erklärender Text 2 14" xfId="57323" hidden="1"/>
    <cellStyle name="Erklärender Text 2 14" xfId="57135" hidden="1"/>
    <cellStyle name="Erklärender Text 2 14" xfId="57372" hidden="1"/>
    <cellStyle name="Erklärender Text 2 14" xfId="57373" hidden="1"/>
    <cellStyle name="Erklärender Text 2 14" xfId="57430" hidden="1"/>
    <cellStyle name="Erklärender Text 2 14" xfId="57465" hidden="1"/>
    <cellStyle name="Erklärender Text 2 14" xfId="55960" hidden="1"/>
    <cellStyle name="Erklärender Text 2 14" xfId="57512" hidden="1"/>
    <cellStyle name="Erklärender Text 2 14" xfId="57513" hidden="1"/>
    <cellStyle name="Erklärender Text 2 14" xfId="57570" hidden="1"/>
    <cellStyle name="Erklärender Text 2 14" xfId="57605" hidden="1"/>
    <cellStyle name="Erklärender Text 2 14" xfId="57721" hidden="1"/>
    <cellStyle name="Erklärender Text 2 14" xfId="57875" hidden="1"/>
    <cellStyle name="Erklärender Text 2 14" xfId="57876" hidden="1"/>
    <cellStyle name="Erklärender Text 2 14" xfId="57933" hidden="1"/>
    <cellStyle name="Erklärender Text 2 14" xfId="57968" hidden="1"/>
    <cellStyle name="Erklärender Text 2 14" xfId="57751" hidden="1"/>
    <cellStyle name="Erklärender Text 2 14" xfId="58022" hidden="1"/>
    <cellStyle name="Erklärender Text 2 14" xfId="58023" hidden="1"/>
    <cellStyle name="Erklärender Text 2 14" xfId="58080" hidden="1"/>
    <cellStyle name="Erklärender Text 2 14" xfId="58115" hidden="1"/>
    <cellStyle name="Erklärender Text 2 14" xfId="57731" hidden="1"/>
    <cellStyle name="Erklärender Text 2 14" xfId="58163" hidden="1"/>
    <cellStyle name="Erklärender Text 2 14" xfId="58164" hidden="1"/>
    <cellStyle name="Erklärender Text 2 14" xfId="58221" hidden="1"/>
    <cellStyle name="Erklärender Text 2 14" xfId="58256" hidden="1"/>
    <cellStyle name="Erklärender Text 2 14" xfId="58315" hidden="1"/>
    <cellStyle name="Erklärender Text 2 14" xfId="58380" hidden="1"/>
    <cellStyle name="Erklärender Text 2 14" xfId="58381" hidden="1"/>
    <cellStyle name="Erklärender Text 2 14" xfId="58438" hidden="1"/>
    <cellStyle name="Erklärender Text 2 14" xfId="58473" hidden="1"/>
    <cellStyle name="Erklärender Text 2 14" xfId="58552" hidden="1"/>
    <cellStyle name="Erklärender Text 2 14" xfId="58672" hidden="1"/>
    <cellStyle name="Erklärender Text 2 14" xfId="58673" hidden="1"/>
    <cellStyle name="Erklärender Text 2 14" xfId="58730" hidden="1"/>
    <cellStyle name="Erklärender Text 2 14" xfId="58765" hidden="1"/>
    <cellStyle name="Erklärender Text 2 14" xfId="58577" hidden="1"/>
    <cellStyle name="Erklärender Text 2 14" xfId="58814" hidden="1"/>
    <cellStyle name="Erklärender Text 2 14" xfId="58815" hidden="1"/>
    <cellStyle name="Erklärender Text 2 14" xfId="58872" hidden="1"/>
    <cellStyle name="Erklärender Text 2 14" xfId="58907" hidden="1"/>
    <cellStyle name="Erklärender Text 2 15" xfId="224" hidden="1"/>
    <cellStyle name="Erklärender Text 2 15" xfId="815" hidden="1"/>
    <cellStyle name="Erklärender Text 2 15" xfId="843" hidden="1"/>
    <cellStyle name="Erklärender Text 2 15" xfId="825" hidden="1"/>
    <cellStyle name="Erklärender Text 2 15" xfId="1409" hidden="1"/>
    <cellStyle name="Erklärender Text 2 15" xfId="1646" hidden="1"/>
    <cellStyle name="Erklärender Text 2 15" xfId="1669" hidden="1"/>
    <cellStyle name="Erklärender Text 2 15" xfId="2137" hidden="1"/>
    <cellStyle name="Erklärender Text 2 15" xfId="2685" hidden="1"/>
    <cellStyle name="Erklärender Text 2 15" xfId="2713" hidden="1"/>
    <cellStyle name="Erklärender Text 2 15" xfId="2695" hidden="1"/>
    <cellStyle name="Erklärender Text 2 15" xfId="3279" hidden="1"/>
    <cellStyle name="Erklärender Text 2 15" xfId="3516" hidden="1"/>
    <cellStyle name="Erklärender Text 2 15" xfId="3539" hidden="1"/>
    <cellStyle name="Erklärender Text 2 15" xfId="2190" hidden="1"/>
    <cellStyle name="Erklärender Text 2 15" xfId="4191" hidden="1"/>
    <cellStyle name="Erklärender Text 2 15" xfId="4219" hidden="1"/>
    <cellStyle name="Erklärender Text 2 15" xfId="4201" hidden="1"/>
    <cellStyle name="Erklärender Text 2 15" xfId="4785" hidden="1"/>
    <cellStyle name="Erklärender Text 2 15" xfId="5022" hidden="1"/>
    <cellStyle name="Erklärender Text 2 15" xfId="5045" hidden="1"/>
    <cellStyle name="Erklärender Text 2 15" xfId="2145" hidden="1"/>
    <cellStyle name="Erklärender Text 2 15" xfId="5695" hidden="1"/>
    <cellStyle name="Erklärender Text 2 15" xfId="5723" hidden="1"/>
    <cellStyle name="Erklärender Text 2 15" xfId="5705" hidden="1"/>
    <cellStyle name="Erklärender Text 2 15" xfId="6289" hidden="1"/>
    <cellStyle name="Erklärender Text 2 15" xfId="6526" hidden="1"/>
    <cellStyle name="Erklärender Text 2 15" xfId="6549" hidden="1"/>
    <cellStyle name="Erklärender Text 2 15" xfId="2182" hidden="1"/>
    <cellStyle name="Erklärender Text 2 15" xfId="7193" hidden="1"/>
    <cellStyle name="Erklärender Text 2 15" xfId="7221" hidden="1"/>
    <cellStyle name="Erklärender Text 2 15" xfId="7203" hidden="1"/>
    <cellStyle name="Erklärender Text 2 15" xfId="7787" hidden="1"/>
    <cellStyle name="Erklärender Text 2 15" xfId="8024" hidden="1"/>
    <cellStyle name="Erklärender Text 2 15" xfId="8047" hidden="1"/>
    <cellStyle name="Erklärender Text 2 15" xfId="439" hidden="1"/>
    <cellStyle name="Erklärender Text 2 15" xfId="8686" hidden="1"/>
    <cellStyle name="Erklärender Text 2 15" xfId="8714" hidden="1"/>
    <cellStyle name="Erklärender Text 2 15" xfId="8696" hidden="1"/>
    <cellStyle name="Erklärender Text 2 15" xfId="9280" hidden="1"/>
    <cellStyle name="Erklärender Text 2 15" xfId="9517" hidden="1"/>
    <cellStyle name="Erklärender Text 2 15" xfId="9540" hidden="1"/>
    <cellStyle name="Erklärender Text 2 15" xfId="2291" hidden="1"/>
    <cellStyle name="Erklärender Text 2 15" xfId="10172" hidden="1"/>
    <cellStyle name="Erklärender Text 2 15" xfId="10200" hidden="1"/>
    <cellStyle name="Erklärender Text 2 15" xfId="10182" hidden="1"/>
    <cellStyle name="Erklärender Text 2 15" xfId="10766" hidden="1"/>
    <cellStyle name="Erklärender Text 2 15" xfId="11003" hidden="1"/>
    <cellStyle name="Erklärender Text 2 15" xfId="11026" hidden="1"/>
    <cellStyle name="Erklärender Text 2 15" xfId="2340" hidden="1"/>
    <cellStyle name="Erklärender Text 2 15" xfId="11652" hidden="1"/>
    <cellStyle name="Erklärender Text 2 15" xfId="11680" hidden="1"/>
    <cellStyle name="Erklärender Text 2 15" xfId="11662" hidden="1"/>
    <cellStyle name="Erklärender Text 2 15" xfId="12246" hidden="1"/>
    <cellStyle name="Erklärender Text 2 15" xfId="12483" hidden="1"/>
    <cellStyle name="Erklärender Text 2 15" xfId="12506" hidden="1"/>
    <cellStyle name="Erklärender Text 2 15" xfId="407" hidden="1"/>
    <cellStyle name="Erklärender Text 2 15" xfId="13123" hidden="1"/>
    <cellStyle name="Erklärender Text 2 15" xfId="13151" hidden="1"/>
    <cellStyle name="Erklärender Text 2 15" xfId="13133" hidden="1"/>
    <cellStyle name="Erklärender Text 2 15" xfId="13717" hidden="1"/>
    <cellStyle name="Erklärender Text 2 15" xfId="13954" hidden="1"/>
    <cellStyle name="Erklärender Text 2 15" xfId="13977" hidden="1"/>
    <cellStyle name="Erklärender Text 2 15" xfId="2284" hidden="1"/>
    <cellStyle name="Erklärender Text 2 15" xfId="14585" hidden="1"/>
    <cellStyle name="Erklärender Text 2 15" xfId="14613" hidden="1"/>
    <cellStyle name="Erklärender Text 2 15" xfId="14595" hidden="1"/>
    <cellStyle name="Erklärender Text 2 15" xfId="15179" hidden="1"/>
    <cellStyle name="Erklärender Text 2 15" xfId="15416" hidden="1"/>
    <cellStyle name="Erklärender Text 2 15" xfId="15439" hidden="1"/>
    <cellStyle name="Erklärender Text 2 15" xfId="2347" hidden="1"/>
    <cellStyle name="Erklärender Text 2 15" xfId="16041" hidden="1"/>
    <cellStyle name="Erklärender Text 2 15" xfId="16069" hidden="1"/>
    <cellStyle name="Erklärender Text 2 15" xfId="16051" hidden="1"/>
    <cellStyle name="Erklärender Text 2 15" xfId="16635" hidden="1"/>
    <cellStyle name="Erklärender Text 2 15" xfId="16872" hidden="1"/>
    <cellStyle name="Erklärender Text 2 15" xfId="16895" hidden="1"/>
    <cellStyle name="Erklärender Text 2 15" xfId="2024" hidden="1"/>
    <cellStyle name="Erklärender Text 2 15" xfId="17483" hidden="1"/>
    <cellStyle name="Erklärender Text 2 15" xfId="17511" hidden="1"/>
    <cellStyle name="Erklärender Text 2 15" xfId="17493" hidden="1"/>
    <cellStyle name="Erklärender Text 2 15" xfId="18077" hidden="1"/>
    <cellStyle name="Erklärender Text 2 15" xfId="18314" hidden="1"/>
    <cellStyle name="Erklärender Text 2 15" xfId="18337" hidden="1"/>
    <cellStyle name="Erklärender Text 2 15" xfId="18958" hidden="1"/>
    <cellStyle name="Erklärender Text 2 15" xfId="19290" hidden="1"/>
    <cellStyle name="Erklärender Text 2 15" xfId="19318" hidden="1"/>
    <cellStyle name="Erklärender Text 2 15" xfId="19300" hidden="1"/>
    <cellStyle name="Erklärender Text 2 15" xfId="19884" hidden="1"/>
    <cellStyle name="Erklärender Text 2 15" xfId="20121" hidden="1"/>
    <cellStyle name="Erklärender Text 2 15" xfId="20144" hidden="1"/>
    <cellStyle name="Erklärender Text 2 15" xfId="20535" hidden="1"/>
    <cellStyle name="Erklärender Text 2 15" xfId="20790" hidden="1"/>
    <cellStyle name="Erklärender Text 2 15" xfId="21180" hidden="1"/>
    <cellStyle name="Erklärender Text 2 15" xfId="21203" hidden="1"/>
    <cellStyle name="Erklärender Text 2 15" xfId="20839" hidden="1"/>
    <cellStyle name="Erklärender Text 2 15" xfId="21816" hidden="1"/>
    <cellStyle name="Erklärender Text 2 15" xfId="21844" hidden="1"/>
    <cellStyle name="Erklärender Text 2 15" xfId="21826" hidden="1"/>
    <cellStyle name="Erklärender Text 2 15" xfId="22417" hidden="1"/>
    <cellStyle name="Erklärender Text 2 15" xfId="22654" hidden="1"/>
    <cellStyle name="Erklärender Text 2 15" xfId="22677" hidden="1"/>
    <cellStyle name="Erklärender Text 2 15" xfId="20801" hidden="1"/>
    <cellStyle name="Erklärender Text 2 15" xfId="23269" hidden="1"/>
    <cellStyle name="Erklärender Text 2 15" xfId="23297" hidden="1"/>
    <cellStyle name="Erklärender Text 2 15" xfId="23279" hidden="1"/>
    <cellStyle name="Erklärender Text 2 15" xfId="23868" hidden="1"/>
    <cellStyle name="Erklärender Text 2 15" xfId="24105" hidden="1"/>
    <cellStyle name="Erklärender Text 2 15" xfId="24128" hidden="1"/>
    <cellStyle name="Erklärender Text 2 15" xfId="23675" hidden="1"/>
    <cellStyle name="Erklärender Text 2 15" xfId="24716" hidden="1"/>
    <cellStyle name="Erklärender Text 2 15" xfId="24744" hidden="1"/>
    <cellStyle name="Erklärender Text 2 15" xfId="24726" hidden="1"/>
    <cellStyle name="Erklärender Text 2 15" xfId="25310" hidden="1"/>
    <cellStyle name="Erklärender Text 2 15" xfId="25547" hidden="1"/>
    <cellStyle name="Erklärender Text 2 15" xfId="25570" hidden="1"/>
    <cellStyle name="Erklärender Text 2 15" xfId="25963" hidden="1"/>
    <cellStyle name="Erklärender Text 2 15" xfId="26312" hidden="1"/>
    <cellStyle name="Erklärender Text 2 15" xfId="26340" hidden="1"/>
    <cellStyle name="Erklärender Text 2 15" xfId="26322" hidden="1"/>
    <cellStyle name="Erklärender Text 2 15" xfId="26906" hidden="1"/>
    <cellStyle name="Erklärender Text 2 15" xfId="27143" hidden="1"/>
    <cellStyle name="Erklärender Text 2 15" xfId="27166" hidden="1"/>
    <cellStyle name="Erklärender Text 2 15" xfId="25991" hidden="1"/>
    <cellStyle name="Erklärender Text 2 15" xfId="27754" hidden="1"/>
    <cellStyle name="Erklärender Text 2 15" xfId="27782" hidden="1"/>
    <cellStyle name="Erklärender Text 2 15" xfId="27764" hidden="1"/>
    <cellStyle name="Erklärender Text 2 15" xfId="28348" hidden="1"/>
    <cellStyle name="Erklärender Text 2 15" xfId="28585" hidden="1"/>
    <cellStyle name="Erklärender Text 2 15" xfId="28608" hidden="1"/>
    <cellStyle name="Erklärender Text 2 15" xfId="29000" hidden="1"/>
    <cellStyle name="Erklärender Text 2 15" xfId="29274" hidden="1"/>
    <cellStyle name="Erklärender Text 2 15" xfId="29302" hidden="1"/>
    <cellStyle name="Erklärender Text 2 15" xfId="29284" hidden="1"/>
    <cellStyle name="Erklärender Text 2 15" xfId="29868" hidden="1"/>
    <cellStyle name="Erklärender Text 2 15" xfId="30105" hidden="1"/>
    <cellStyle name="Erklärender Text 2 15" xfId="30128" hidden="1"/>
    <cellStyle name="Erklärender Text 2 15" xfId="30519" hidden="1"/>
    <cellStyle name="Erklärender Text 2 15" xfId="30774" hidden="1"/>
    <cellStyle name="Erklärender Text 2 15" xfId="31164" hidden="1"/>
    <cellStyle name="Erklärender Text 2 15" xfId="31187" hidden="1"/>
    <cellStyle name="Erklärender Text 2 15" xfId="30823" hidden="1"/>
    <cellStyle name="Erklärender Text 2 15" xfId="31800" hidden="1"/>
    <cellStyle name="Erklärender Text 2 15" xfId="31828" hidden="1"/>
    <cellStyle name="Erklärender Text 2 15" xfId="31810" hidden="1"/>
    <cellStyle name="Erklärender Text 2 15" xfId="32401" hidden="1"/>
    <cellStyle name="Erklärender Text 2 15" xfId="32638" hidden="1"/>
    <cellStyle name="Erklärender Text 2 15" xfId="32661" hidden="1"/>
    <cellStyle name="Erklärender Text 2 15" xfId="30785" hidden="1"/>
    <cellStyle name="Erklärender Text 2 15" xfId="33252" hidden="1"/>
    <cellStyle name="Erklärender Text 2 15" xfId="33280" hidden="1"/>
    <cellStyle name="Erklärender Text 2 15" xfId="33262" hidden="1"/>
    <cellStyle name="Erklärender Text 2 15" xfId="33851" hidden="1"/>
    <cellStyle name="Erklärender Text 2 15" xfId="34088" hidden="1"/>
    <cellStyle name="Erklärender Text 2 15" xfId="34111" hidden="1"/>
    <cellStyle name="Erklärender Text 2 15" xfId="33658" hidden="1"/>
    <cellStyle name="Erklärender Text 2 15" xfId="34699" hidden="1"/>
    <cellStyle name="Erklärender Text 2 15" xfId="34727" hidden="1"/>
    <cellStyle name="Erklärender Text 2 15" xfId="34709" hidden="1"/>
    <cellStyle name="Erklärender Text 2 15" xfId="35293" hidden="1"/>
    <cellStyle name="Erklärender Text 2 15" xfId="35530" hidden="1"/>
    <cellStyle name="Erklärender Text 2 15" xfId="35553" hidden="1"/>
    <cellStyle name="Erklärender Text 2 15" xfId="35946" hidden="1"/>
    <cellStyle name="Erklärender Text 2 15" xfId="36295" hidden="1"/>
    <cellStyle name="Erklärender Text 2 15" xfId="36323" hidden="1"/>
    <cellStyle name="Erklärender Text 2 15" xfId="36305" hidden="1"/>
    <cellStyle name="Erklärender Text 2 15" xfId="36889" hidden="1"/>
    <cellStyle name="Erklärender Text 2 15" xfId="37126" hidden="1"/>
    <cellStyle name="Erklärender Text 2 15" xfId="37149" hidden="1"/>
    <cellStyle name="Erklärender Text 2 15" xfId="35974" hidden="1"/>
    <cellStyle name="Erklärender Text 2 15" xfId="37737" hidden="1"/>
    <cellStyle name="Erklärender Text 2 15" xfId="37765" hidden="1"/>
    <cellStyle name="Erklärender Text 2 15" xfId="37747" hidden="1"/>
    <cellStyle name="Erklärender Text 2 15" xfId="38331" hidden="1"/>
    <cellStyle name="Erklärender Text 2 15" xfId="38568" hidden="1"/>
    <cellStyle name="Erklärender Text 2 15" xfId="38591" hidden="1"/>
    <cellStyle name="Erklärender Text 2 15" xfId="38995" hidden="1"/>
    <cellStyle name="Erklärender Text 2 15" xfId="39277" hidden="1"/>
    <cellStyle name="Erklärender Text 2 15" xfId="39305" hidden="1"/>
    <cellStyle name="Erklärender Text 2 15" xfId="39287" hidden="1"/>
    <cellStyle name="Erklärender Text 2 15" xfId="39871" hidden="1"/>
    <cellStyle name="Erklärender Text 2 15" xfId="40108" hidden="1"/>
    <cellStyle name="Erklärender Text 2 15" xfId="40131" hidden="1"/>
    <cellStyle name="Erklärender Text 2 15" xfId="40522" hidden="1"/>
    <cellStyle name="Erklärender Text 2 15" xfId="40777" hidden="1"/>
    <cellStyle name="Erklärender Text 2 15" xfId="41167" hidden="1"/>
    <cellStyle name="Erklärender Text 2 15" xfId="41190" hidden="1"/>
    <cellStyle name="Erklärender Text 2 15" xfId="40826" hidden="1"/>
    <cellStyle name="Erklärender Text 2 15" xfId="41803" hidden="1"/>
    <cellStyle name="Erklärender Text 2 15" xfId="41831" hidden="1"/>
    <cellStyle name="Erklärender Text 2 15" xfId="41813" hidden="1"/>
    <cellStyle name="Erklärender Text 2 15" xfId="42404" hidden="1"/>
    <cellStyle name="Erklärender Text 2 15" xfId="42641" hidden="1"/>
    <cellStyle name="Erklärender Text 2 15" xfId="42664" hidden="1"/>
    <cellStyle name="Erklärender Text 2 15" xfId="40788" hidden="1"/>
    <cellStyle name="Erklärender Text 2 15" xfId="43255" hidden="1"/>
    <cellStyle name="Erklärender Text 2 15" xfId="43283" hidden="1"/>
    <cellStyle name="Erklärender Text 2 15" xfId="43265" hidden="1"/>
    <cellStyle name="Erklärender Text 2 15" xfId="43854" hidden="1"/>
    <cellStyle name="Erklärender Text 2 15" xfId="44091" hidden="1"/>
    <cellStyle name="Erklärender Text 2 15" xfId="44114" hidden="1"/>
    <cellStyle name="Erklärender Text 2 15" xfId="43661" hidden="1"/>
    <cellStyle name="Erklärender Text 2 15" xfId="44702" hidden="1"/>
    <cellStyle name="Erklärender Text 2 15" xfId="44730" hidden="1"/>
    <cellStyle name="Erklärender Text 2 15" xfId="44712" hidden="1"/>
    <cellStyle name="Erklärender Text 2 15" xfId="45296" hidden="1"/>
    <cellStyle name="Erklärender Text 2 15" xfId="45533" hidden="1"/>
    <cellStyle name="Erklärender Text 2 15" xfId="45556" hidden="1"/>
    <cellStyle name="Erklärender Text 2 15" xfId="45949" hidden="1"/>
    <cellStyle name="Erklärender Text 2 15" xfId="46298" hidden="1"/>
    <cellStyle name="Erklärender Text 2 15" xfId="46326" hidden="1"/>
    <cellStyle name="Erklärender Text 2 15" xfId="46308" hidden="1"/>
    <cellStyle name="Erklärender Text 2 15" xfId="46892" hidden="1"/>
    <cellStyle name="Erklärender Text 2 15" xfId="47129" hidden="1"/>
    <cellStyle name="Erklärender Text 2 15" xfId="47152" hidden="1"/>
    <cellStyle name="Erklärender Text 2 15" xfId="45977" hidden="1"/>
    <cellStyle name="Erklärender Text 2 15" xfId="47740" hidden="1"/>
    <cellStyle name="Erklärender Text 2 15" xfId="47768" hidden="1"/>
    <cellStyle name="Erklärender Text 2 15" xfId="47750" hidden="1"/>
    <cellStyle name="Erklärender Text 2 15" xfId="48334" hidden="1"/>
    <cellStyle name="Erklärender Text 2 15" xfId="48571" hidden="1"/>
    <cellStyle name="Erklärender Text 2 15" xfId="48594" hidden="1"/>
    <cellStyle name="Erklärender Text 2 15" xfId="48985" hidden="1"/>
    <cellStyle name="Erklärender Text 2 15" xfId="49259" hidden="1"/>
    <cellStyle name="Erklärender Text 2 15" xfId="49287" hidden="1"/>
    <cellStyle name="Erklärender Text 2 15" xfId="49269" hidden="1"/>
    <cellStyle name="Erklärender Text 2 15" xfId="49853" hidden="1"/>
    <cellStyle name="Erklärender Text 2 15" xfId="50090" hidden="1"/>
    <cellStyle name="Erklärender Text 2 15" xfId="50113" hidden="1"/>
    <cellStyle name="Erklärender Text 2 15" xfId="50504" hidden="1"/>
    <cellStyle name="Erklärender Text 2 15" xfId="50759" hidden="1"/>
    <cellStyle name="Erklärender Text 2 15" xfId="51149" hidden="1"/>
    <cellStyle name="Erklärender Text 2 15" xfId="51172" hidden="1"/>
    <cellStyle name="Erklärender Text 2 15" xfId="50808" hidden="1"/>
    <cellStyle name="Erklärender Text 2 15" xfId="51785" hidden="1"/>
    <cellStyle name="Erklärender Text 2 15" xfId="51813" hidden="1"/>
    <cellStyle name="Erklärender Text 2 15" xfId="51795" hidden="1"/>
    <cellStyle name="Erklärender Text 2 15" xfId="52386" hidden="1"/>
    <cellStyle name="Erklärender Text 2 15" xfId="52623" hidden="1"/>
    <cellStyle name="Erklärender Text 2 15" xfId="52646" hidden="1"/>
    <cellStyle name="Erklärender Text 2 15" xfId="50770" hidden="1"/>
    <cellStyle name="Erklärender Text 2 15" xfId="53237" hidden="1"/>
    <cellStyle name="Erklärender Text 2 15" xfId="53265" hidden="1"/>
    <cellStyle name="Erklärender Text 2 15" xfId="53247" hidden="1"/>
    <cellStyle name="Erklärender Text 2 15" xfId="53836" hidden="1"/>
    <cellStyle name="Erklärender Text 2 15" xfId="54073" hidden="1"/>
    <cellStyle name="Erklärender Text 2 15" xfId="54096" hidden="1"/>
    <cellStyle name="Erklärender Text 2 15" xfId="53643" hidden="1"/>
    <cellStyle name="Erklärender Text 2 15" xfId="54684" hidden="1"/>
    <cellStyle name="Erklärender Text 2 15" xfId="54712" hidden="1"/>
    <cellStyle name="Erklärender Text 2 15" xfId="54694" hidden="1"/>
    <cellStyle name="Erklärender Text 2 15" xfId="55278" hidden="1"/>
    <cellStyle name="Erklärender Text 2 15" xfId="55515" hidden="1"/>
    <cellStyle name="Erklärender Text 2 15" xfId="55538" hidden="1"/>
    <cellStyle name="Erklärender Text 2 15" xfId="55931" hidden="1"/>
    <cellStyle name="Erklärender Text 2 15" xfId="56280" hidden="1"/>
    <cellStyle name="Erklärender Text 2 15" xfId="56308" hidden="1"/>
    <cellStyle name="Erklärender Text 2 15" xfId="56290" hidden="1"/>
    <cellStyle name="Erklärender Text 2 15" xfId="56874" hidden="1"/>
    <cellStyle name="Erklärender Text 2 15" xfId="57111" hidden="1"/>
    <cellStyle name="Erklärender Text 2 15" xfId="57134" hidden="1"/>
    <cellStyle name="Erklärender Text 2 15" xfId="55959" hidden="1"/>
    <cellStyle name="Erklärender Text 2 15" xfId="57722" hidden="1"/>
    <cellStyle name="Erklärender Text 2 15" xfId="57750" hidden="1"/>
    <cellStyle name="Erklärender Text 2 15" xfId="57732" hidden="1"/>
    <cellStyle name="Erklärender Text 2 15" xfId="58316" hidden="1"/>
    <cellStyle name="Erklärender Text 2 15" xfId="58553" hidden="1"/>
    <cellStyle name="Erklärender Text 2 15" xfId="58576" hidden="1"/>
    <cellStyle name="Erklärender Text 2 16" xfId="225" hidden="1"/>
    <cellStyle name="Erklärender Text 2 16" xfId="816" hidden="1"/>
    <cellStyle name="Erklärender Text 2 16" xfId="728" hidden="1"/>
    <cellStyle name="Erklärender Text 2 16" xfId="826" hidden="1"/>
    <cellStyle name="Erklärender Text 2 16" xfId="1410" hidden="1"/>
    <cellStyle name="Erklärender Text 2 16" xfId="1647" hidden="1"/>
    <cellStyle name="Erklärender Text 2 16" xfId="1584" hidden="1"/>
    <cellStyle name="Erklärender Text 2 16" xfId="2138" hidden="1"/>
    <cellStyle name="Erklärender Text 2 16" xfId="2686" hidden="1"/>
    <cellStyle name="Erklärender Text 2 16" xfId="2598" hidden="1"/>
    <cellStyle name="Erklärender Text 2 16" xfId="2696" hidden="1"/>
    <cellStyle name="Erklärender Text 2 16" xfId="3280" hidden="1"/>
    <cellStyle name="Erklärender Text 2 16" xfId="3517" hidden="1"/>
    <cellStyle name="Erklärender Text 2 16" xfId="3454" hidden="1"/>
    <cellStyle name="Erklärender Text 2 16" xfId="2189" hidden="1"/>
    <cellStyle name="Erklärender Text 2 16" xfId="4192" hidden="1"/>
    <cellStyle name="Erklärender Text 2 16" xfId="4104" hidden="1"/>
    <cellStyle name="Erklärender Text 2 16" xfId="4202" hidden="1"/>
    <cellStyle name="Erklärender Text 2 16" xfId="4786" hidden="1"/>
    <cellStyle name="Erklärender Text 2 16" xfId="5023" hidden="1"/>
    <cellStyle name="Erklärender Text 2 16" xfId="4960" hidden="1"/>
    <cellStyle name="Erklärender Text 2 16" xfId="2146" hidden="1"/>
    <cellStyle name="Erklärender Text 2 16" xfId="5696" hidden="1"/>
    <cellStyle name="Erklärender Text 2 16" xfId="5608" hidden="1"/>
    <cellStyle name="Erklärender Text 2 16" xfId="5706" hidden="1"/>
    <cellStyle name="Erklärender Text 2 16" xfId="6290" hidden="1"/>
    <cellStyle name="Erklärender Text 2 16" xfId="6527" hidden="1"/>
    <cellStyle name="Erklärender Text 2 16" xfId="6464" hidden="1"/>
    <cellStyle name="Erklärender Text 2 16" xfId="2181" hidden="1"/>
    <cellStyle name="Erklärender Text 2 16" xfId="7194" hidden="1"/>
    <cellStyle name="Erklärender Text 2 16" xfId="7106" hidden="1"/>
    <cellStyle name="Erklärender Text 2 16" xfId="7204" hidden="1"/>
    <cellStyle name="Erklärender Text 2 16" xfId="7788" hidden="1"/>
    <cellStyle name="Erklärender Text 2 16" xfId="8025" hidden="1"/>
    <cellStyle name="Erklärender Text 2 16" xfId="7962" hidden="1"/>
    <cellStyle name="Erklärender Text 2 16" xfId="2563" hidden="1"/>
    <cellStyle name="Erklärender Text 2 16" xfId="8687" hidden="1"/>
    <cellStyle name="Erklärender Text 2 16" xfId="8599" hidden="1"/>
    <cellStyle name="Erklärender Text 2 16" xfId="8697" hidden="1"/>
    <cellStyle name="Erklärender Text 2 16" xfId="9281" hidden="1"/>
    <cellStyle name="Erklärender Text 2 16" xfId="9518" hidden="1"/>
    <cellStyle name="Erklärender Text 2 16" xfId="9455" hidden="1"/>
    <cellStyle name="Erklärender Text 2 16" xfId="4069" hidden="1"/>
    <cellStyle name="Erklärender Text 2 16" xfId="10173" hidden="1"/>
    <cellStyle name="Erklärender Text 2 16" xfId="10085" hidden="1"/>
    <cellStyle name="Erklärender Text 2 16" xfId="10183" hidden="1"/>
    <cellStyle name="Erklärender Text 2 16" xfId="10767" hidden="1"/>
    <cellStyle name="Erklärender Text 2 16" xfId="11004" hidden="1"/>
    <cellStyle name="Erklärender Text 2 16" xfId="10941" hidden="1"/>
    <cellStyle name="Erklärender Text 2 16" xfId="5573" hidden="1"/>
    <cellStyle name="Erklärender Text 2 16" xfId="11653" hidden="1"/>
    <cellStyle name="Erklärender Text 2 16" xfId="11565" hidden="1"/>
    <cellStyle name="Erklärender Text 2 16" xfId="11663" hidden="1"/>
    <cellStyle name="Erklärender Text 2 16" xfId="12247" hidden="1"/>
    <cellStyle name="Erklärender Text 2 16" xfId="12484" hidden="1"/>
    <cellStyle name="Erklärender Text 2 16" xfId="12421" hidden="1"/>
    <cellStyle name="Erklärender Text 2 16" xfId="7075" hidden="1"/>
    <cellStyle name="Erklärender Text 2 16" xfId="13124" hidden="1"/>
    <cellStyle name="Erklärender Text 2 16" xfId="13036" hidden="1"/>
    <cellStyle name="Erklärender Text 2 16" xfId="13134" hidden="1"/>
    <cellStyle name="Erklärender Text 2 16" xfId="13718" hidden="1"/>
    <cellStyle name="Erklärender Text 2 16" xfId="13955" hidden="1"/>
    <cellStyle name="Erklärender Text 2 16" xfId="13892" hidden="1"/>
    <cellStyle name="Erklärender Text 2 16" xfId="8568" hidden="1"/>
    <cellStyle name="Erklärender Text 2 16" xfId="14586" hidden="1"/>
    <cellStyle name="Erklärender Text 2 16" xfId="14498" hidden="1"/>
    <cellStyle name="Erklärender Text 2 16" xfId="14596" hidden="1"/>
    <cellStyle name="Erklärender Text 2 16" xfId="15180" hidden="1"/>
    <cellStyle name="Erklärender Text 2 16" xfId="15417" hidden="1"/>
    <cellStyle name="Erklärender Text 2 16" xfId="15354" hidden="1"/>
    <cellStyle name="Erklärender Text 2 16" xfId="10057" hidden="1"/>
    <cellStyle name="Erklärender Text 2 16" xfId="16042" hidden="1"/>
    <cellStyle name="Erklärender Text 2 16" xfId="15954" hidden="1"/>
    <cellStyle name="Erklärender Text 2 16" xfId="16052" hidden="1"/>
    <cellStyle name="Erklärender Text 2 16" xfId="16636" hidden="1"/>
    <cellStyle name="Erklärender Text 2 16" xfId="16873" hidden="1"/>
    <cellStyle name="Erklärender Text 2 16" xfId="16810" hidden="1"/>
    <cellStyle name="Erklärender Text 2 16" xfId="11539" hidden="1"/>
    <cellStyle name="Erklärender Text 2 16" xfId="17484" hidden="1"/>
    <cellStyle name="Erklärender Text 2 16" xfId="17396" hidden="1"/>
    <cellStyle name="Erklärender Text 2 16" xfId="17494" hidden="1"/>
    <cellStyle name="Erklärender Text 2 16" xfId="18078" hidden="1"/>
    <cellStyle name="Erklärender Text 2 16" xfId="18315" hidden="1"/>
    <cellStyle name="Erklärender Text 2 16" xfId="18252" hidden="1"/>
    <cellStyle name="Erklärender Text 2 16" xfId="18959" hidden="1"/>
    <cellStyle name="Erklärender Text 2 16" xfId="19291" hidden="1"/>
    <cellStyle name="Erklärender Text 2 16" xfId="19203" hidden="1"/>
    <cellStyle name="Erklärender Text 2 16" xfId="19301" hidden="1"/>
    <cellStyle name="Erklärender Text 2 16" xfId="19885" hidden="1"/>
    <cellStyle name="Erklärender Text 2 16" xfId="20122" hidden="1"/>
    <cellStyle name="Erklärender Text 2 16" xfId="20059" hidden="1"/>
    <cellStyle name="Erklärender Text 2 16" xfId="20536" hidden="1"/>
    <cellStyle name="Erklärender Text 2 16" xfId="20791" hidden="1"/>
    <cellStyle name="Erklärender Text 2 16" xfId="21181" hidden="1"/>
    <cellStyle name="Erklärender Text 2 16" xfId="21118" hidden="1"/>
    <cellStyle name="Erklärender Text 2 16" xfId="20838" hidden="1"/>
    <cellStyle name="Erklärender Text 2 16" xfId="21817" hidden="1"/>
    <cellStyle name="Erklärender Text 2 16" xfId="21729" hidden="1"/>
    <cellStyle name="Erklärender Text 2 16" xfId="21827" hidden="1"/>
    <cellStyle name="Erklärender Text 2 16" xfId="22418" hidden="1"/>
    <cellStyle name="Erklärender Text 2 16" xfId="22655" hidden="1"/>
    <cellStyle name="Erklärender Text 2 16" xfId="22592" hidden="1"/>
    <cellStyle name="Erklärender Text 2 16" xfId="20802" hidden="1"/>
    <cellStyle name="Erklärender Text 2 16" xfId="23270" hidden="1"/>
    <cellStyle name="Erklärender Text 2 16" xfId="23182" hidden="1"/>
    <cellStyle name="Erklärender Text 2 16" xfId="23280" hidden="1"/>
    <cellStyle name="Erklärender Text 2 16" xfId="23869" hidden="1"/>
    <cellStyle name="Erklärender Text 2 16" xfId="24106" hidden="1"/>
    <cellStyle name="Erklärender Text 2 16" xfId="24043" hidden="1"/>
    <cellStyle name="Erklärender Text 2 16" xfId="23526" hidden="1"/>
    <cellStyle name="Erklärender Text 2 16" xfId="24717" hidden="1"/>
    <cellStyle name="Erklärender Text 2 16" xfId="24629" hidden="1"/>
    <cellStyle name="Erklärender Text 2 16" xfId="24727" hidden="1"/>
    <cellStyle name="Erklärender Text 2 16" xfId="25311" hidden="1"/>
    <cellStyle name="Erklärender Text 2 16" xfId="25548" hidden="1"/>
    <cellStyle name="Erklärender Text 2 16" xfId="25485" hidden="1"/>
    <cellStyle name="Erklärender Text 2 16" xfId="25964" hidden="1"/>
    <cellStyle name="Erklärender Text 2 16" xfId="26313" hidden="1"/>
    <cellStyle name="Erklärender Text 2 16" xfId="26225" hidden="1"/>
    <cellStyle name="Erklärender Text 2 16" xfId="26323" hidden="1"/>
    <cellStyle name="Erklärender Text 2 16" xfId="26907" hidden="1"/>
    <cellStyle name="Erklärender Text 2 16" xfId="27144" hidden="1"/>
    <cellStyle name="Erklärender Text 2 16" xfId="27081" hidden="1"/>
    <cellStyle name="Erklärender Text 2 16" xfId="25990" hidden="1"/>
    <cellStyle name="Erklärender Text 2 16" xfId="27755" hidden="1"/>
    <cellStyle name="Erklärender Text 2 16" xfId="27667" hidden="1"/>
    <cellStyle name="Erklärender Text 2 16" xfId="27765" hidden="1"/>
    <cellStyle name="Erklärender Text 2 16" xfId="28349" hidden="1"/>
    <cellStyle name="Erklärender Text 2 16" xfId="28586" hidden="1"/>
    <cellStyle name="Erklärender Text 2 16" xfId="28523" hidden="1"/>
    <cellStyle name="Erklärender Text 2 16" xfId="29001" hidden="1"/>
    <cellStyle name="Erklärender Text 2 16" xfId="29275" hidden="1"/>
    <cellStyle name="Erklärender Text 2 16" xfId="29187" hidden="1"/>
    <cellStyle name="Erklärender Text 2 16" xfId="29285" hidden="1"/>
    <cellStyle name="Erklärender Text 2 16" xfId="29869" hidden="1"/>
    <cellStyle name="Erklärender Text 2 16" xfId="30106" hidden="1"/>
    <cellStyle name="Erklärender Text 2 16" xfId="30043" hidden="1"/>
    <cellStyle name="Erklärender Text 2 16" xfId="30520" hidden="1"/>
    <cellStyle name="Erklärender Text 2 16" xfId="30775" hidden="1"/>
    <cellStyle name="Erklärender Text 2 16" xfId="31165" hidden="1"/>
    <cellStyle name="Erklärender Text 2 16" xfId="31102" hidden="1"/>
    <cellStyle name="Erklärender Text 2 16" xfId="30822" hidden="1"/>
    <cellStyle name="Erklärender Text 2 16" xfId="31801" hidden="1"/>
    <cellStyle name="Erklärender Text 2 16" xfId="31713" hidden="1"/>
    <cellStyle name="Erklärender Text 2 16" xfId="31811" hidden="1"/>
    <cellStyle name="Erklärender Text 2 16" xfId="32402" hidden="1"/>
    <cellStyle name="Erklärender Text 2 16" xfId="32639" hidden="1"/>
    <cellStyle name="Erklärender Text 2 16" xfId="32576" hidden="1"/>
    <cellStyle name="Erklärender Text 2 16" xfId="30786" hidden="1"/>
    <cellStyle name="Erklärender Text 2 16" xfId="33253" hidden="1"/>
    <cellStyle name="Erklärender Text 2 16" xfId="33165" hidden="1"/>
    <cellStyle name="Erklärender Text 2 16" xfId="33263" hidden="1"/>
    <cellStyle name="Erklärender Text 2 16" xfId="33852" hidden="1"/>
    <cellStyle name="Erklärender Text 2 16" xfId="34089" hidden="1"/>
    <cellStyle name="Erklärender Text 2 16" xfId="34026" hidden="1"/>
    <cellStyle name="Erklärender Text 2 16" xfId="33509" hidden="1"/>
    <cellStyle name="Erklärender Text 2 16" xfId="34700" hidden="1"/>
    <cellStyle name="Erklärender Text 2 16" xfId="34612" hidden="1"/>
    <cellStyle name="Erklärender Text 2 16" xfId="34710" hidden="1"/>
    <cellStyle name="Erklärender Text 2 16" xfId="35294" hidden="1"/>
    <cellStyle name="Erklärender Text 2 16" xfId="35531" hidden="1"/>
    <cellStyle name="Erklärender Text 2 16" xfId="35468" hidden="1"/>
    <cellStyle name="Erklärender Text 2 16" xfId="35947" hidden="1"/>
    <cellStyle name="Erklärender Text 2 16" xfId="36296" hidden="1"/>
    <cellStyle name="Erklärender Text 2 16" xfId="36208" hidden="1"/>
    <cellStyle name="Erklärender Text 2 16" xfId="36306" hidden="1"/>
    <cellStyle name="Erklärender Text 2 16" xfId="36890" hidden="1"/>
    <cellStyle name="Erklärender Text 2 16" xfId="37127" hidden="1"/>
    <cellStyle name="Erklärender Text 2 16" xfId="37064" hidden="1"/>
    <cellStyle name="Erklärender Text 2 16" xfId="35973" hidden="1"/>
    <cellStyle name="Erklärender Text 2 16" xfId="37738" hidden="1"/>
    <cellStyle name="Erklärender Text 2 16" xfId="37650" hidden="1"/>
    <cellStyle name="Erklärender Text 2 16" xfId="37748" hidden="1"/>
    <cellStyle name="Erklärender Text 2 16" xfId="38332" hidden="1"/>
    <cellStyle name="Erklärender Text 2 16" xfId="38569" hidden="1"/>
    <cellStyle name="Erklärender Text 2 16" xfId="38506" hidden="1"/>
    <cellStyle name="Erklärender Text 2 16" xfId="38996" hidden="1"/>
    <cellStyle name="Erklärender Text 2 16" xfId="39278" hidden="1"/>
    <cellStyle name="Erklärender Text 2 16" xfId="39190" hidden="1"/>
    <cellStyle name="Erklärender Text 2 16" xfId="39288" hidden="1"/>
    <cellStyle name="Erklärender Text 2 16" xfId="39872" hidden="1"/>
    <cellStyle name="Erklärender Text 2 16" xfId="40109" hidden="1"/>
    <cellStyle name="Erklärender Text 2 16" xfId="40046" hidden="1"/>
    <cellStyle name="Erklärender Text 2 16" xfId="40523" hidden="1"/>
    <cellStyle name="Erklärender Text 2 16" xfId="40778" hidden="1"/>
    <cellStyle name="Erklärender Text 2 16" xfId="41168" hidden="1"/>
    <cellStyle name="Erklärender Text 2 16" xfId="41105" hidden="1"/>
    <cellStyle name="Erklärender Text 2 16" xfId="40825" hidden="1"/>
    <cellStyle name="Erklärender Text 2 16" xfId="41804" hidden="1"/>
    <cellStyle name="Erklärender Text 2 16" xfId="41716" hidden="1"/>
    <cellStyle name="Erklärender Text 2 16" xfId="41814" hidden="1"/>
    <cellStyle name="Erklärender Text 2 16" xfId="42405" hidden="1"/>
    <cellStyle name="Erklärender Text 2 16" xfId="42642" hidden="1"/>
    <cellStyle name="Erklärender Text 2 16" xfId="42579" hidden="1"/>
    <cellStyle name="Erklärender Text 2 16" xfId="40789" hidden="1"/>
    <cellStyle name="Erklärender Text 2 16" xfId="43256" hidden="1"/>
    <cellStyle name="Erklärender Text 2 16" xfId="43168" hidden="1"/>
    <cellStyle name="Erklärender Text 2 16" xfId="43266" hidden="1"/>
    <cellStyle name="Erklärender Text 2 16" xfId="43855" hidden="1"/>
    <cellStyle name="Erklärender Text 2 16" xfId="44092" hidden="1"/>
    <cellStyle name="Erklärender Text 2 16" xfId="44029" hidden="1"/>
    <cellStyle name="Erklärender Text 2 16" xfId="43512" hidden="1"/>
    <cellStyle name="Erklärender Text 2 16" xfId="44703" hidden="1"/>
    <cellStyle name="Erklärender Text 2 16" xfId="44615" hidden="1"/>
    <cellStyle name="Erklärender Text 2 16" xfId="44713" hidden="1"/>
    <cellStyle name="Erklärender Text 2 16" xfId="45297" hidden="1"/>
    <cellStyle name="Erklärender Text 2 16" xfId="45534" hidden="1"/>
    <cellStyle name="Erklärender Text 2 16" xfId="45471" hidden="1"/>
    <cellStyle name="Erklärender Text 2 16" xfId="45950" hidden="1"/>
    <cellStyle name="Erklärender Text 2 16" xfId="46299" hidden="1"/>
    <cellStyle name="Erklärender Text 2 16" xfId="46211" hidden="1"/>
    <cellStyle name="Erklärender Text 2 16" xfId="46309" hidden="1"/>
    <cellStyle name="Erklärender Text 2 16" xfId="46893" hidden="1"/>
    <cellStyle name="Erklärender Text 2 16" xfId="47130" hidden="1"/>
    <cellStyle name="Erklärender Text 2 16" xfId="47067" hidden="1"/>
    <cellStyle name="Erklärender Text 2 16" xfId="45976" hidden="1"/>
    <cellStyle name="Erklärender Text 2 16" xfId="47741" hidden="1"/>
    <cellStyle name="Erklärender Text 2 16" xfId="47653" hidden="1"/>
    <cellStyle name="Erklärender Text 2 16" xfId="47751" hidden="1"/>
    <cellStyle name="Erklärender Text 2 16" xfId="48335" hidden="1"/>
    <cellStyle name="Erklärender Text 2 16" xfId="48572" hidden="1"/>
    <cellStyle name="Erklärender Text 2 16" xfId="48509" hidden="1"/>
    <cellStyle name="Erklärender Text 2 16" xfId="48986" hidden="1"/>
    <cellStyle name="Erklärender Text 2 16" xfId="49260" hidden="1"/>
    <cellStyle name="Erklärender Text 2 16" xfId="49172" hidden="1"/>
    <cellStyle name="Erklärender Text 2 16" xfId="49270" hidden="1"/>
    <cellStyle name="Erklärender Text 2 16" xfId="49854" hidden="1"/>
    <cellStyle name="Erklärender Text 2 16" xfId="50091" hidden="1"/>
    <cellStyle name="Erklärender Text 2 16" xfId="50028" hidden="1"/>
    <cellStyle name="Erklärender Text 2 16" xfId="50505" hidden="1"/>
    <cellStyle name="Erklärender Text 2 16" xfId="50760" hidden="1"/>
    <cellStyle name="Erklärender Text 2 16" xfId="51150" hidden="1"/>
    <cellStyle name="Erklärender Text 2 16" xfId="51087" hidden="1"/>
    <cellStyle name="Erklärender Text 2 16" xfId="50807" hidden="1"/>
    <cellStyle name="Erklärender Text 2 16" xfId="51786" hidden="1"/>
    <cellStyle name="Erklärender Text 2 16" xfId="51698" hidden="1"/>
    <cellStyle name="Erklärender Text 2 16" xfId="51796" hidden="1"/>
    <cellStyle name="Erklärender Text 2 16" xfId="52387" hidden="1"/>
    <cellStyle name="Erklärender Text 2 16" xfId="52624" hidden="1"/>
    <cellStyle name="Erklärender Text 2 16" xfId="52561" hidden="1"/>
    <cellStyle name="Erklärender Text 2 16" xfId="50771" hidden="1"/>
    <cellStyle name="Erklärender Text 2 16" xfId="53238" hidden="1"/>
    <cellStyle name="Erklärender Text 2 16" xfId="53150" hidden="1"/>
    <cellStyle name="Erklärender Text 2 16" xfId="53248" hidden="1"/>
    <cellStyle name="Erklärender Text 2 16" xfId="53837" hidden="1"/>
    <cellStyle name="Erklärender Text 2 16" xfId="54074" hidden="1"/>
    <cellStyle name="Erklärender Text 2 16" xfId="54011" hidden="1"/>
    <cellStyle name="Erklärender Text 2 16" xfId="53494" hidden="1"/>
    <cellStyle name="Erklärender Text 2 16" xfId="54685" hidden="1"/>
    <cellStyle name="Erklärender Text 2 16" xfId="54597" hidden="1"/>
    <cellStyle name="Erklärender Text 2 16" xfId="54695" hidden="1"/>
    <cellStyle name="Erklärender Text 2 16" xfId="55279" hidden="1"/>
    <cellStyle name="Erklärender Text 2 16" xfId="55516" hidden="1"/>
    <cellStyle name="Erklärender Text 2 16" xfId="55453" hidden="1"/>
    <cellStyle name="Erklärender Text 2 16" xfId="55932" hidden="1"/>
    <cellStyle name="Erklärender Text 2 16" xfId="56281" hidden="1"/>
    <cellStyle name="Erklärender Text 2 16" xfId="56193" hidden="1"/>
    <cellStyle name="Erklärender Text 2 16" xfId="56291" hidden="1"/>
    <cellStyle name="Erklärender Text 2 16" xfId="56875" hidden="1"/>
    <cellStyle name="Erklärender Text 2 16" xfId="57112" hidden="1"/>
    <cellStyle name="Erklärender Text 2 16" xfId="57049" hidden="1"/>
    <cellStyle name="Erklärender Text 2 16" xfId="55958" hidden="1"/>
    <cellStyle name="Erklärender Text 2 16" xfId="57723" hidden="1"/>
    <cellStyle name="Erklärender Text 2 16" xfId="57635" hidden="1"/>
    <cellStyle name="Erklärender Text 2 16" xfId="57733" hidden="1"/>
    <cellStyle name="Erklärender Text 2 16" xfId="58317" hidden="1"/>
    <cellStyle name="Erklärender Text 2 16" xfId="58554" hidden="1"/>
    <cellStyle name="Erklärender Text 2 16" xfId="58491" hidden="1"/>
    <cellStyle name="Erklärender Text 2 17" xfId="226" hidden="1"/>
    <cellStyle name="Erklärender Text 2 17" xfId="817" hidden="1"/>
    <cellStyle name="Erklärender Text 2 17" xfId="710" hidden="1"/>
    <cellStyle name="Erklärender Text 2 17" xfId="827" hidden="1"/>
    <cellStyle name="Erklärender Text 2 17" xfId="1411" hidden="1"/>
    <cellStyle name="Erklärender Text 2 17" xfId="1648" hidden="1"/>
    <cellStyle name="Erklärender Text 2 17" xfId="1577" hidden="1"/>
    <cellStyle name="Erklärender Text 2 17" xfId="2139" hidden="1"/>
    <cellStyle name="Erklärender Text 2 17" xfId="2687" hidden="1"/>
    <cellStyle name="Erklärender Text 2 17" xfId="2580" hidden="1"/>
    <cellStyle name="Erklärender Text 2 17" xfId="2697" hidden="1"/>
    <cellStyle name="Erklärender Text 2 17" xfId="3281" hidden="1"/>
    <cellStyle name="Erklärender Text 2 17" xfId="3518" hidden="1"/>
    <cellStyle name="Erklärender Text 2 17" xfId="3447" hidden="1"/>
    <cellStyle name="Erklärender Text 2 17" xfId="2188" hidden="1"/>
    <cellStyle name="Erklärender Text 2 17" xfId="4193" hidden="1"/>
    <cellStyle name="Erklärender Text 2 17" xfId="4086" hidden="1"/>
    <cellStyle name="Erklärender Text 2 17" xfId="4203" hidden="1"/>
    <cellStyle name="Erklärender Text 2 17" xfId="4787" hidden="1"/>
    <cellStyle name="Erklärender Text 2 17" xfId="5024" hidden="1"/>
    <cellStyle name="Erklärender Text 2 17" xfId="4953" hidden="1"/>
    <cellStyle name="Erklärender Text 2 17" xfId="2147" hidden="1"/>
    <cellStyle name="Erklärender Text 2 17" xfId="5697" hidden="1"/>
    <cellStyle name="Erklärender Text 2 17" xfId="5590" hidden="1"/>
    <cellStyle name="Erklärender Text 2 17" xfId="5707" hidden="1"/>
    <cellStyle name="Erklärender Text 2 17" xfId="6291" hidden="1"/>
    <cellStyle name="Erklärender Text 2 17" xfId="6528" hidden="1"/>
    <cellStyle name="Erklärender Text 2 17" xfId="6457" hidden="1"/>
    <cellStyle name="Erklärender Text 2 17" xfId="2180" hidden="1"/>
    <cellStyle name="Erklärender Text 2 17" xfId="7195" hidden="1"/>
    <cellStyle name="Erklärender Text 2 17" xfId="7088" hidden="1"/>
    <cellStyle name="Erklärender Text 2 17" xfId="7205" hidden="1"/>
    <cellStyle name="Erklärender Text 2 17" xfId="7789" hidden="1"/>
    <cellStyle name="Erklärender Text 2 17" xfId="8026" hidden="1"/>
    <cellStyle name="Erklärender Text 2 17" xfId="7955" hidden="1"/>
    <cellStyle name="Erklärender Text 2 17" xfId="2327" hidden="1"/>
    <cellStyle name="Erklärender Text 2 17" xfId="8688" hidden="1"/>
    <cellStyle name="Erklärender Text 2 17" xfId="8581" hidden="1"/>
    <cellStyle name="Erklärender Text 2 17" xfId="8698" hidden="1"/>
    <cellStyle name="Erklärender Text 2 17" xfId="9282" hidden="1"/>
    <cellStyle name="Erklärender Text 2 17" xfId="9519" hidden="1"/>
    <cellStyle name="Erklärender Text 2 17" xfId="9448" hidden="1"/>
    <cellStyle name="Erklärender Text 2 17" xfId="2030" hidden="1"/>
    <cellStyle name="Erklärender Text 2 17" xfId="10174" hidden="1"/>
    <cellStyle name="Erklärender Text 2 17" xfId="10067" hidden="1"/>
    <cellStyle name="Erklärender Text 2 17" xfId="10184" hidden="1"/>
    <cellStyle name="Erklärender Text 2 17" xfId="10768" hidden="1"/>
    <cellStyle name="Erklärender Text 2 17" xfId="11005" hidden="1"/>
    <cellStyle name="Erklärender Text 2 17" xfId="10934" hidden="1"/>
    <cellStyle name="Erklärender Text 2 17" xfId="2398" hidden="1"/>
    <cellStyle name="Erklärender Text 2 17" xfId="11654" hidden="1"/>
    <cellStyle name="Erklärender Text 2 17" xfId="11547" hidden="1"/>
    <cellStyle name="Erklärender Text 2 17" xfId="11664" hidden="1"/>
    <cellStyle name="Erklärender Text 2 17" xfId="12248" hidden="1"/>
    <cellStyle name="Erklärender Text 2 17" xfId="12485" hidden="1"/>
    <cellStyle name="Erklärender Text 2 17" xfId="12414" hidden="1"/>
    <cellStyle name="Erklärender Text 2 17" xfId="3904" hidden="1"/>
    <cellStyle name="Erklärender Text 2 17" xfId="13125" hidden="1"/>
    <cellStyle name="Erklärender Text 2 17" xfId="13018" hidden="1"/>
    <cellStyle name="Erklärender Text 2 17" xfId="13135" hidden="1"/>
    <cellStyle name="Erklärender Text 2 17" xfId="13719" hidden="1"/>
    <cellStyle name="Erklärender Text 2 17" xfId="13956" hidden="1"/>
    <cellStyle name="Erklärender Text 2 17" xfId="13885" hidden="1"/>
    <cellStyle name="Erklärender Text 2 17" xfId="5409" hidden="1"/>
    <cellStyle name="Erklärender Text 2 17" xfId="14587" hidden="1"/>
    <cellStyle name="Erklärender Text 2 17" xfId="14480" hidden="1"/>
    <cellStyle name="Erklärender Text 2 17" xfId="14597" hidden="1"/>
    <cellStyle name="Erklärender Text 2 17" xfId="15181" hidden="1"/>
    <cellStyle name="Erklärender Text 2 17" xfId="15418" hidden="1"/>
    <cellStyle name="Erklärender Text 2 17" xfId="15347" hidden="1"/>
    <cellStyle name="Erklärender Text 2 17" xfId="6911" hidden="1"/>
    <cellStyle name="Erklärender Text 2 17" xfId="16043" hidden="1"/>
    <cellStyle name="Erklärender Text 2 17" xfId="15936" hidden="1"/>
    <cellStyle name="Erklärender Text 2 17" xfId="16053" hidden="1"/>
    <cellStyle name="Erklärender Text 2 17" xfId="16637" hidden="1"/>
    <cellStyle name="Erklärender Text 2 17" xfId="16874" hidden="1"/>
    <cellStyle name="Erklärender Text 2 17" xfId="16803" hidden="1"/>
    <cellStyle name="Erklärender Text 2 17" xfId="8406" hidden="1"/>
    <cellStyle name="Erklärender Text 2 17" xfId="17485" hidden="1"/>
    <cellStyle name="Erklärender Text 2 17" xfId="17378" hidden="1"/>
    <cellStyle name="Erklärender Text 2 17" xfId="17495" hidden="1"/>
    <cellStyle name="Erklärender Text 2 17" xfId="18079" hidden="1"/>
    <cellStyle name="Erklärender Text 2 17" xfId="18316" hidden="1"/>
    <cellStyle name="Erklärender Text 2 17" xfId="18245" hidden="1"/>
    <cellStyle name="Erklärender Text 2 17" xfId="18960" hidden="1"/>
    <cellStyle name="Erklärender Text 2 17" xfId="19292" hidden="1"/>
    <cellStyle name="Erklärender Text 2 17" xfId="19185" hidden="1"/>
    <cellStyle name="Erklärender Text 2 17" xfId="19302" hidden="1"/>
    <cellStyle name="Erklärender Text 2 17" xfId="19886" hidden="1"/>
    <cellStyle name="Erklärender Text 2 17" xfId="20123" hidden="1"/>
    <cellStyle name="Erklärender Text 2 17" xfId="20052" hidden="1"/>
    <cellStyle name="Erklärender Text 2 17" xfId="20537" hidden="1"/>
    <cellStyle name="Erklärender Text 2 17" xfId="20792" hidden="1"/>
    <cellStyle name="Erklärender Text 2 17" xfId="21182" hidden="1"/>
    <cellStyle name="Erklärender Text 2 17" xfId="21111" hidden="1"/>
    <cellStyle name="Erklärender Text 2 17" xfId="20837" hidden="1"/>
    <cellStyle name="Erklärender Text 2 17" xfId="21818" hidden="1"/>
    <cellStyle name="Erklärender Text 2 17" xfId="21711" hidden="1"/>
    <cellStyle name="Erklärender Text 2 17" xfId="21828" hidden="1"/>
    <cellStyle name="Erklärender Text 2 17" xfId="22419" hidden="1"/>
    <cellStyle name="Erklärender Text 2 17" xfId="22656" hidden="1"/>
    <cellStyle name="Erklärender Text 2 17" xfId="22585" hidden="1"/>
    <cellStyle name="Erklärender Text 2 17" xfId="20803" hidden="1"/>
    <cellStyle name="Erklärender Text 2 17" xfId="23271" hidden="1"/>
    <cellStyle name="Erklärender Text 2 17" xfId="23164" hidden="1"/>
    <cellStyle name="Erklärender Text 2 17" xfId="23281" hidden="1"/>
    <cellStyle name="Erklärender Text 2 17" xfId="23870" hidden="1"/>
    <cellStyle name="Erklärender Text 2 17" xfId="24107" hidden="1"/>
    <cellStyle name="Erklärender Text 2 17" xfId="24036" hidden="1"/>
    <cellStyle name="Erklärender Text 2 17" xfId="20705" hidden="1"/>
    <cellStyle name="Erklärender Text 2 17" xfId="24718" hidden="1"/>
    <cellStyle name="Erklärender Text 2 17" xfId="24611" hidden="1"/>
    <cellStyle name="Erklärender Text 2 17" xfId="24728" hidden="1"/>
    <cellStyle name="Erklärender Text 2 17" xfId="25312" hidden="1"/>
    <cellStyle name="Erklärender Text 2 17" xfId="25549" hidden="1"/>
    <cellStyle name="Erklärender Text 2 17" xfId="25478" hidden="1"/>
    <cellStyle name="Erklärender Text 2 17" xfId="25965" hidden="1"/>
    <cellStyle name="Erklärender Text 2 17" xfId="26314" hidden="1"/>
    <cellStyle name="Erklärender Text 2 17" xfId="26207" hidden="1"/>
    <cellStyle name="Erklärender Text 2 17" xfId="26324" hidden="1"/>
    <cellStyle name="Erklärender Text 2 17" xfId="26908" hidden="1"/>
    <cellStyle name="Erklärender Text 2 17" xfId="27145" hidden="1"/>
    <cellStyle name="Erklärender Text 2 17" xfId="27074" hidden="1"/>
    <cellStyle name="Erklärender Text 2 17" xfId="25989" hidden="1"/>
    <cellStyle name="Erklärender Text 2 17" xfId="27756" hidden="1"/>
    <cellStyle name="Erklärender Text 2 17" xfId="27649" hidden="1"/>
    <cellStyle name="Erklärender Text 2 17" xfId="27766" hidden="1"/>
    <cellStyle name="Erklärender Text 2 17" xfId="28350" hidden="1"/>
    <cellStyle name="Erklärender Text 2 17" xfId="28587" hidden="1"/>
    <cellStyle name="Erklärender Text 2 17" xfId="28516" hidden="1"/>
    <cellStyle name="Erklärender Text 2 17" xfId="29002" hidden="1"/>
    <cellStyle name="Erklärender Text 2 17" xfId="29276" hidden="1"/>
    <cellStyle name="Erklärender Text 2 17" xfId="29169" hidden="1"/>
    <cellStyle name="Erklärender Text 2 17" xfId="29286" hidden="1"/>
    <cellStyle name="Erklärender Text 2 17" xfId="29870" hidden="1"/>
    <cellStyle name="Erklärender Text 2 17" xfId="30107" hidden="1"/>
    <cellStyle name="Erklärender Text 2 17" xfId="30036" hidden="1"/>
    <cellStyle name="Erklärender Text 2 17" xfId="30521" hidden="1"/>
    <cellStyle name="Erklärender Text 2 17" xfId="30776" hidden="1"/>
    <cellStyle name="Erklärender Text 2 17" xfId="31166" hidden="1"/>
    <cellStyle name="Erklärender Text 2 17" xfId="31095" hidden="1"/>
    <cellStyle name="Erklärender Text 2 17" xfId="30821" hidden="1"/>
    <cellStyle name="Erklärender Text 2 17" xfId="31802" hidden="1"/>
    <cellStyle name="Erklärender Text 2 17" xfId="31695" hidden="1"/>
    <cellStyle name="Erklärender Text 2 17" xfId="31812" hidden="1"/>
    <cellStyle name="Erklärender Text 2 17" xfId="32403" hidden="1"/>
    <cellStyle name="Erklärender Text 2 17" xfId="32640" hidden="1"/>
    <cellStyle name="Erklärender Text 2 17" xfId="32569" hidden="1"/>
    <cellStyle name="Erklärender Text 2 17" xfId="30787" hidden="1"/>
    <cellStyle name="Erklärender Text 2 17" xfId="33254" hidden="1"/>
    <cellStyle name="Erklärender Text 2 17" xfId="33147" hidden="1"/>
    <cellStyle name="Erklärender Text 2 17" xfId="33264" hidden="1"/>
    <cellStyle name="Erklärender Text 2 17" xfId="33853" hidden="1"/>
    <cellStyle name="Erklärender Text 2 17" xfId="34090" hidden="1"/>
    <cellStyle name="Erklärender Text 2 17" xfId="34019" hidden="1"/>
    <cellStyle name="Erklärender Text 2 17" xfId="30689" hidden="1"/>
    <cellStyle name="Erklärender Text 2 17" xfId="34701" hidden="1"/>
    <cellStyle name="Erklärender Text 2 17" xfId="34594" hidden="1"/>
    <cellStyle name="Erklärender Text 2 17" xfId="34711" hidden="1"/>
    <cellStyle name="Erklärender Text 2 17" xfId="35295" hidden="1"/>
    <cellStyle name="Erklärender Text 2 17" xfId="35532" hidden="1"/>
    <cellStyle name="Erklärender Text 2 17" xfId="35461" hidden="1"/>
    <cellStyle name="Erklärender Text 2 17" xfId="35948" hidden="1"/>
    <cellStyle name="Erklärender Text 2 17" xfId="36297" hidden="1"/>
    <cellStyle name="Erklärender Text 2 17" xfId="36190" hidden="1"/>
    <cellStyle name="Erklärender Text 2 17" xfId="36307" hidden="1"/>
    <cellStyle name="Erklärender Text 2 17" xfId="36891" hidden="1"/>
    <cellStyle name="Erklärender Text 2 17" xfId="37128" hidden="1"/>
    <cellStyle name="Erklärender Text 2 17" xfId="37057" hidden="1"/>
    <cellStyle name="Erklärender Text 2 17" xfId="35972" hidden="1"/>
    <cellStyle name="Erklärender Text 2 17" xfId="37739" hidden="1"/>
    <cellStyle name="Erklärender Text 2 17" xfId="37632" hidden="1"/>
    <cellStyle name="Erklärender Text 2 17" xfId="37749" hidden="1"/>
    <cellStyle name="Erklärender Text 2 17" xfId="38333" hidden="1"/>
    <cellStyle name="Erklärender Text 2 17" xfId="38570" hidden="1"/>
    <cellStyle name="Erklärender Text 2 17" xfId="38499" hidden="1"/>
    <cellStyle name="Erklärender Text 2 17" xfId="38997" hidden="1"/>
    <cellStyle name="Erklärender Text 2 17" xfId="39279" hidden="1"/>
    <cellStyle name="Erklärender Text 2 17" xfId="39172" hidden="1"/>
    <cellStyle name="Erklärender Text 2 17" xfId="39289" hidden="1"/>
    <cellStyle name="Erklärender Text 2 17" xfId="39873" hidden="1"/>
    <cellStyle name="Erklärender Text 2 17" xfId="40110" hidden="1"/>
    <cellStyle name="Erklärender Text 2 17" xfId="40039" hidden="1"/>
    <cellStyle name="Erklärender Text 2 17" xfId="40524" hidden="1"/>
    <cellStyle name="Erklärender Text 2 17" xfId="40779" hidden="1"/>
    <cellStyle name="Erklärender Text 2 17" xfId="41169" hidden="1"/>
    <cellStyle name="Erklärender Text 2 17" xfId="41098" hidden="1"/>
    <cellStyle name="Erklärender Text 2 17" xfId="40824" hidden="1"/>
    <cellStyle name="Erklärender Text 2 17" xfId="41805" hidden="1"/>
    <cellStyle name="Erklärender Text 2 17" xfId="41698" hidden="1"/>
    <cellStyle name="Erklärender Text 2 17" xfId="41815" hidden="1"/>
    <cellStyle name="Erklärender Text 2 17" xfId="42406" hidden="1"/>
    <cellStyle name="Erklärender Text 2 17" xfId="42643" hidden="1"/>
    <cellStyle name="Erklärender Text 2 17" xfId="42572" hidden="1"/>
    <cellStyle name="Erklärender Text 2 17" xfId="40790" hidden="1"/>
    <cellStyle name="Erklärender Text 2 17" xfId="43257" hidden="1"/>
    <cellStyle name="Erklärender Text 2 17" xfId="43150" hidden="1"/>
    <cellStyle name="Erklärender Text 2 17" xfId="43267" hidden="1"/>
    <cellStyle name="Erklärender Text 2 17" xfId="43856" hidden="1"/>
    <cellStyle name="Erklärender Text 2 17" xfId="44093" hidden="1"/>
    <cellStyle name="Erklärender Text 2 17" xfId="44022" hidden="1"/>
    <cellStyle name="Erklärender Text 2 17" xfId="40692" hidden="1"/>
    <cellStyle name="Erklärender Text 2 17" xfId="44704" hidden="1"/>
    <cellStyle name="Erklärender Text 2 17" xfId="44597" hidden="1"/>
    <cellStyle name="Erklärender Text 2 17" xfId="44714" hidden="1"/>
    <cellStyle name="Erklärender Text 2 17" xfId="45298" hidden="1"/>
    <cellStyle name="Erklärender Text 2 17" xfId="45535" hidden="1"/>
    <cellStyle name="Erklärender Text 2 17" xfId="45464" hidden="1"/>
    <cellStyle name="Erklärender Text 2 17" xfId="45951" hidden="1"/>
    <cellStyle name="Erklärender Text 2 17" xfId="46300" hidden="1"/>
    <cellStyle name="Erklärender Text 2 17" xfId="46193" hidden="1"/>
    <cellStyle name="Erklärender Text 2 17" xfId="46310" hidden="1"/>
    <cellStyle name="Erklärender Text 2 17" xfId="46894" hidden="1"/>
    <cellStyle name="Erklärender Text 2 17" xfId="47131" hidden="1"/>
    <cellStyle name="Erklärender Text 2 17" xfId="47060" hidden="1"/>
    <cellStyle name="Erklärender Text 2 17" xfId="45975" hidden="1"/>
    <cellStyle name="Erklärender Text 2 17" xfId="47742" hidden="1"/>
    <cellStyle name="Erklärender Text 2 17" xfId="47635" hidden="1"/>
    <cellStyle name="Erklärender Text 2 17" xfId="47752" hidden="1"/>
    <cellStyle name="Erklärender Text 2 17" xfId="48336" hidden="1"/>
    <cellStyle name="Erklärender Text 2 17" xfId="48573" hidden="1"/>
    <cellStyle name="Erklärender Text 2 17" xfId="48502" hidden="1"/>
    <cellStyle name="Erklärender Text 2 17" xfId="48987" hidden="1"/>
    <cellStyle name="Erklärender Text 2 17" xfId="49261" hidden="1"/>
    <cellStyle name="Erklärender Text 2 17" xfId="49154" hidden="1"/>
    <cellStyle name="Erklärender Text 2 17" xfId="49271" hidden="1"/>
    <cellStyle name="Erklärender Text 2 17" xfId="49855" hidden="1"/>
    <cellStyle name="Erklärender Text 2 17" xfId="50092" hidden="1"/>
    <cellStyle name="Erklärender Text 2 17" xfId="50021" hidden="1"/>
    <cellStyle name="Erklärender Text 2 17" xfId="50506" hidden="1"/>
    <cellStyle name="Erklärender Text 2 17" xfId="50761" hidden="1"/>
    <cellStyle name="Erklärender Text 2 17" xfId="51151" hidden="1"/>
    <cellStyle name="Erklärender Text 2 17" xfId="51080" hidden="1"/>
    <cellStyle name="Erklärender Text 2 17" xfId="50806" hidden="1"/>
    <cellStyle name="Erklärender Text 2 17" xfId="51787" hidden="1"/>
    <cellStyle name="Erklärender Text 2 17" xfId="51680" hidden="1"/>
    <cellStyle name="Erklärender Text 2 17" xfId="51797" hidden="1"/>
    <cellStyle name="Erklärender Text 2 17" xfId="52388" hidden="1"/>
    <cellStyle name="Erklärender Text 2 17" xfId="52625" hidden="1"/>
    <cellStyle name="Erklärender Text 2 17" xfId="52554" hidden="1"/>
    <cellStyle name="Erklärender Text 2 17" xfId="50772" hidden="1"/>
    <cellStyle name="Erklärender Text 2 17" xfId="53239" hidden="1"/>
    <cellStyle name="Erklärender Text 2 17" xfId="53132" hidden="1"/>
    <cellStyle name="Erklärender Text 2 17" xfId="53249" hidden="1"/>
    <cellStyle name="Erklärender Text 2 17" xfId="53838" hidden="1"/>
    <cellStyle name="Erklärender Text 2 17" xfId="54075" hidden="1"/>
    <cellStyle name="Erklärender Text 2 17" xfId="54004" hidden="1"/>
    <cellStyle name="Erklärender Text 2 17" xfId="50674" hidden="1"/>
    <cellStyle name="Erklärender Text 2 17" xfId="54686" hidden="1"/>
    <cellStyle name="Erklärender Text 2 17" xfId="54579" hidden="1"/>
    <cellStyle name="Erklärender Text 2 17" xfId="54696" hidden="1"/>
    <cellStyle name="Erklärender Text 2 17" xfId="55280" hidden="1"/>
    <cellStyle name="Erklärender Text 2 17" xfId="55517" hidden="1"/>
    <cellStyle name="Erklärender Text 2 17" xfId="55446" hidden="1"/>
    <cellStyle name="Erklärender Text 2 17" xfId="55933" hidden="1"/>
    <cellStyle name="Erklärender Text 2 17" xfId="56282" hidden="1"/>
    <cellStyle name="Erklärender Text 2 17" xfId="56175" hidden="1"/>
    <cellStyle name="Erklärender Text 2 17" xfId="56292" hidden="1"/>
    <cellStyle name="Erklärender Text 2 17" xfId="56876" hidden="1"/>
    <cellStyle name="Erklärender Text 2 17" xfId="57113" hidden="1"/>
    <cellStyle name="Erklärender Text 2 17" xfId="57042" hidden="1"/>
    <cellStyle name="Erklärender Text 2 17" xfId="55957" hidden="1"/>
    <cellStyle name="Erklärender Text 2 17" xfId="57724" hidden="1"/>
    <cellStyle name="Erklärender Text 2 17" xfId="57617" hidden="1"/>
    <cellStyle name="Erklärender Text 2 17" xfId="57734" hidden="1"/>
    <cellStyle name="Erklärender Text 2 17" xfId="58318" hidden="1"/>
    <cellStyle name="Erklärender Text 2 17" xfId="58555" hidden="1"/>
    <cellStyle name="Erklärender Text 2 17" xfId="58484" hidden="1"/>
    <cellStyle name="Erklärender Text 2 18" xfId="227" hidden="1"/>
    <cellStyle name="Erklärender Text 2 18" xfId="818" hidden="1"/>
    <cellStyle name="Erklärender Text 2 18" xfId="831" hidden="1"/>
    <cellStyle name="Erklärender Text 2 18" xfId="720" hidden="1"/>
    <cellStyle name="Erklärender Text 2 18" xfId="1412" hidden="1"/>
    <cellStyle name="Erklärender Text 2 18" xfId="1649" hidden="1"/>
    <cellStyle name="Erklärender Text 2 18" xfId="1657" hidden="1"/>
    <cellStyle name="Erklärender Text 2 18" xfId="2140" hidden="1"/>
    <cellStyle name="Erklärender Text 2 18" xfId="2688" hidden="1"/>
    <cellStyle name="Erklärender Text 2 18" xfId="2701" hidden="1"/>
    <cellStyle name="Erklärender Text 2 18" xfId="2590" hidden="1"/>
    <cellStyle name="Erklärender Text 2 18" xfId="3282" hidden="1"/>
    <cellStyle name="Erklärender Text 2 18" xfId="3519" hidden="1"/>
    <cellStyle name="Erklärender Text 2 18" xfId="3527" hidden="1"/>
    <cellStyle name="Erklärender Text 2 18" xfId="2187" hidden="1"/>
    <cellStyle name="Erklärender Text 2 18" xfId="4194" hidden="1"/>
    <cellStyle name="Erklärender Text 2 18" xfId="4207" hidden="1"/>
    <cellStyle name="Erklärender Text 2 18" xfId="4096" hidden="1"/>
    <cellStyle name="Erklärender Text 2 18" xfId="4788" hidden="1"/>
    <cellStyle name="Erklärender Text 2 18" xfId="5025" hidden="1"/>
    <cellStyle name="Erklärender Text 2 18" xfId="5033" hidden="1"/>
    <cellStyle name="Erklärender Text 2 18" xfId="2148" hidden="1"/>
    <cellStyle name="Erklärender Text 2 18" xfId="5698" hidden="1"/>
    <cellStyle name="Erklärender Text 2 18" xfId="5711" hidden="1"/>
    <cellStyle name="Erklärender Text 2 18" xfId="5600" hidden="1"/>
    <cellStyle name="Erklärender Text 2 18" xfId="6292" hidden="1"/>
    <cellStyle name="Erklärender Text 2 18" xfId="6529" hidden="1"/>
    <cellStyle name="Erklärender Text 2 18" xfId="6537" hidden="1"/>
    <cellStyle name="Erklärender Text 2 18" xfId="2179" hidden="1"/>
    <cellStyle name="Erklärender Text 2 18" xfId="7196" hidden="1"/>
    <cellStyle name="Erklärender Text 2 18" xfId="7209" hidden="1"/>
    <cellStyle name="Erklärender Text 2 18" xfId="7098" hidden="1"/>
    <cellStyle name="Erklärender Text 2 18" xfId="7790" hidden="1"/>
    <cellStyle name="Erklärender Text 2 18" xfId="8027" hidden="1"/>
    <cellStyle name="Erklärender Text 2 18" xfId="8035" hidden="1"/>
    <cellStyle name="Erklärender Text 2 18" xfId="435" hidden="1"/>
    <cellStyle name="Erklärender Text 2 18" xfId="8689" hidden="1"/>
    <cellStyle name="Erklärender Text 2 18" xfId="8702" hidden="1"/>
    <cellStyle name="Erklärender Text 2 18" xfId="8591" hidden="1"/>
    <cellStyle name="Erklärender Text 2 18" xfId="9283" hidden="1"/>
    <cellStyle name="Erklärender Text 2 18" xfId="9520" hidden="1"/>
    <cellStyle name="Erklärender Text 2 18" xfId="9528" hidden="1"/>
    <cellStyle name="Erklärender Text 2 18" xfId="2290" hidden="1"/>
    <cellStyle name="Erklärender Text 2 18" xfId="10175" hidden="1"/>
    <cellStyle name="Erklärender Text 2 18" xfId="10188" hidden="1"/>
    <cellStyle name="Erklärender Text 2 18" xfId="10077" hidden="1"/>
    <cellStyle name="Erklärender Text 2 18" xfId="10769" hidden="1"/>
    <cellStyle name="Erklärender Text 2 18" xfId="11006" hidden="1"/>
    <cellStyle name="Erklärender Text 2 18" xfId="11014" hidden="1"/>
    <cellStyle name="Erklärender Text 2 18" xfId="2341" hidden="1"/>
    <cellStyle name="Erklärender Text 2 18" xfId="11655" hidden="1"/>
    <cellStyle name="Erklärender Text 2 18" xfId="11668" hidden="1"/>
    <cellStyle name="Erklärender Text 2 18" xfId="11557" hidden="1"/>
    <cellStyle name="Erklärender Text 2 18" xfId="12249" hidden="1"/>
    <cellStyle name="Erklärender Text 2 18" xfId="12486" hidden="1"/>
    <cellStyle name="Erklärender Text 2 18" xfId="12494" hidden="1"/>
    <cellStyle name="Erklärender Text 2 18" xfId="2311" hidden="1"/>
    <cellStyle name="Erklärender Text 2 18" xfId="13126" hidden="1"/>
    <cellStyle name="Erklärender Text 2 18" xfId="13139" hidden="1"/>
    <cellStyle name="Erklärender Text 2 18" xfId="13028" hidden="1"/>
    <cellStyle name="Erklärender Text 2 18" xfId="13720" hidden="1"/>
    <cellStyle name="Erklärender Text 2 18" xfId="13957" hidden="1"/>
    <cellStyle name="Erklärender Text 2 18" xfId="13965" hidden="1"/>
    <cellStyle name="Erklärender Text 2 18" xfId="2314" hidden="1"/>
    <cellStyle name="Erklärender Text 2 18" xfId="14588" hidden="1"/>
    <cellStyle name="Erklärender Text 2 18" xfId="14601" hidden="1"/>
    <cellStyle name="Erklärender Text 2 18" xfId="14490" hidden="1"/>
    <cellStyle name="Erklärender Text 2 18" xfId="15182" hidden="1"/>
    <cellStyle name="Erklärender Text 2 18" xfId="15419" hidden="1"/>
    <cellStyle name="Erklärender Text 2 18" xfId="15427" hidden="1"/>
    <cellStyle name="Erklärender Text 2 18" xfId="2547" hidden="1"/>
    <cellStyle name="Erklärender Text 2 18" xfId="16044" hidden="1"/>
    <cellStyle name="Erklärender Text 2 18" xfId="16057" hidden="1"/>
    <cellStyle name="Erklärender Text 2 18" xfId="15946" hidden="1"/>
    <cellStyle name="Erklärender Text 2 18" xfId="16638" hidden="1"/>
    <cellStyle name="Erklärender Text 2 18" xfId="16875" hidden="1"/>
    <cellStyle name="Erklärender Text 2 18" xfId="16883" hidden="1"/>
    <cellStyle name="Erklärender Text 2 18" xfId="4053" hidden="1"/>
    <cellStyle name="Erklärender Text 2 18" xfId="17486" hidden="1"/>
    <cellStyle name="Erklärender Text 2 18" xfId="17499" hidden="1"/>
    <cellStyle name="Erklärender Text 2 18" xfId="17388" hidden="1"/>
    <cellStyle name="Erklärender Text 2 18" xfId="18080" hidden="1"/>
    <cellStyle name="Erklärender Text 2 18" xfId="18317" hidden="1"/>
    <cellStyle name="Erklärender Text 2 18" xfId="18325" hidden="1"/>
    <cellStyle name="Erklärender Text 2 18" xfId="18961" hidden="1"/>
    <cellStyle name="Erklärender Text 2 18" xfId="19293" hidden="1"/>
    <cellStyle name="Erklärender Text 2 18" xfId="19306" hidden="1"/>
    <cellStyle name="Erklärender Text 2 18" xfId="19195" hidden="1"/>
    <cellStyle name="Erklärender Text 2 18" xfId="19887" hidden="1"/>
    <cellStyle name="Erklärender Text 2 18" xfId="20124" hidden="1"/>
    <cellStyle name="Erklärender Text 2 18" xfId="20132" hidden="1"/>
    <cellStyle name="Erklärender Text 2 18" xfId="20538" hidden="1"/>
    <cellStyle name="Erklärender Text 2 18" xfId="20793" hidden="1"/>
    <cellStyle name="Erklärender Text 2 18" xfId="21183" hidden="1"/>
    <cellStyle name="Erklärender Text 2 18" xfId="21191" hidden="1"/>
    <cellStyle name="Erklärender Text 2 18" xfId="20836" hidden="1"/>
    <cellStyle name="Erklärender Text 2 18" xfId="21819" hidden="1"/>
    <cellStyle name="Erklärender Text 2 18" xfId="21832" hidden="1"/>
    <cellStyle name="Erklärender Text 2 18" xfId="21721" hidden="1"/>
    <cellStyle name="Erklärender Text 2 18" xfId="22420" hidden="1"/>
    <cellStyle name="Erklärender Text 2 18" xfId="22657" hidden="1"/>
    <cellStyle name="Erklärender Text 2 18" xfId="22665" hidden="1"/>
    <cellStyle name="Erklärender Text 2 18" xfId="20906" hidden="1"/>
    <cellStyle name="Erklärender Text 2 18" xfId="23272" hidden="1"/>
    <cellStyle name="Erklärender Text 2 18" xfId="23285" hidden="1"/>
    <cellStyle name="Erklärender Text 2 18" xfId="23174" hidden="1"/>
    <cellStyle name="Erklärender Text 2 18" xfId="23871" hidden="1"/>
    <cellStyle name="Erklärender Text 2 18" xfId="24108" hidden="1"/>
    <cellStyle name="Erklärender Text 2 18" xfId="24116" hidden="1"/>
    <cellStyle name="Erklärender Text 2 18" xfId="20953" hidden="1"/>
    <cellStyle name="Erklärender Text 2 18" xfId="24719" hidden="1"/>
    <cellStyle name="Erklärender Text 2 18" xfId="24732" hidden="1"/>
    <cellStyle name="Erklärender Text 2 18" xfId="24621" hidden="1"/>
    <cellStyle name="Erklärender Text 2 18" xfId="25313" hidden="1"/>
    <cellStyle name="Erklärender Text 2 18" xfId="25550" hidden="1"/>
    <cellStyle name="Erklärender Text 2 18" xfId="25558" hidden="1"/>
    <cellStyle name="Erklärender Text 2 18" xfId="25966" hidden="1"/>
    <cellStyle name="Erklärender Text 2 18" xfId="26315" hidden="1"/>
    <cellStyle name="Erklärender Text 2 18" xfId="26328" hidden="1"/>
    <cellStyle name="Erklärender Text 2 18" xfId="26217" hidden="1"/>
    <cellStyle name="Erklärender Text 2 18" xfId="26909" hidden="1"/>
    <cellStyle name="Erklärender Text 2 18" xfId="27146" hidden="1"/>
    <cellStyle name="Erklärender Text 2 18" xfId="27154" hidden="1"/>
    <cellStyle name="Erklärender Text 2 18" xfId="25988" hidden="1"/>
    <cellStyle name="Erklärender Text 2 18" xfId="27757" hidden="1"/>
    <cellStyle name="Erklärender Text 2 18" xfId="27770" hidden="1"/>
    <cellStyle name="Erklärender Text 2 18" xfId="27659" hidden="1"/>
    <cellStyle name="Erklärender Text 2 18" xfId="28351" hidden="1"/>
    <cellStyle name="Erklärender Text 2 18" xfId="28588" hidden="1"/>
    <cellStyle name="Erklärender Text 2 18" xfId="28596" hidden="1"/>
    <cellStyle name="Erklärender Text 2 18" xfId="29003" hidden="1"/>
    <cellStyle name="Erklärender Text 2 18" xfId="29277" hidden="1"/>
    <cellStyle name="Erklärender Text 2 18" xfId="29290" hidden="1"/>
    <cellStyle name="Erklärender Text 2 18" xfId="29179" hidden="1"/>
    <cellStyle name="Erklärender Text 2 18" xfId="29871" hidden="1"/>
    <cellStyle name="Erklärender Text 2 18" xfId="30108" hidden="1"/>
    <cellStyle name="Erklärender Text 2 18" xfId="30116" hidden="1"/>
    <cellStyle name="Erklärender Text 2 18" xfId="30522" hidden="1"/>
    <cellStyle name="Erklärender Text 2 18" xfId="30777" hidden="1"/>
    <cellStyle name="Erklärender Text 2 18" xfId="31167" hidden="1"/>
    <cellStyle name="Erklärender Text 2 18" xfId="31175" hidden="1"/>
    <cellStyle name="Erklärender Text 2 18" xfId="30820" hidden="1"/>
    <cellStyle name="Erklärender Text 2 18" xfId="31803" hidden="1"/>
    <cellStyle name="Erklärender Text 2 18" xfId="31816" hidden="1"/>
    <cellStyle name="Erklärender Text 2 18" xfId="31705" hidden="1"/>
    <cellStyle name="Erklärender Text 2 18" xfId="32404" hidden="1"/>
    <cellStyle name="Erklärender Text 2 18" xfId="32641" hidden="1"/>
    <cellStyle name="Erklärender Text 2 18" xfId="32649" hidden="1"/>
    <cellStyle name="Erklärender Text 2 18" xfId="30890" hidden="1"/>
    <cellStyle name="Erklärender Text 2 18" xfId="33255" hidden="1"/>
    <cellStyle name="Erklärender Text 2 18" xfId="33268" hidden="1"/>
    <cellStyle name="Erklärender Text 2 18" xfId="33157" hidden="1"/>
    <cellStyle name="Erklärender Text 2 18" xfId="33854" hidden="1"/>
    <cellStyle name="Erklärender Text 2 18" xfId="34091" hidden="1"/>
    <cellStyle name="Erklärender Text 2 18" xfId="34099" hidden="1"/>
    <cellStyle name="Erklärender Text 2 18" xfId="30937" hidden="1"/>
    <cellStyle name="Erklärender Text 2 18" xfId="34702" hidden="1"/>
    <cellStyle name="Erklärender Text 2 18" xfId="34715" hidden="1"/>
    <cellStyle name="Erklärender Text 2 18" xfId="34604" hidden="1"/>
    <cellStyle name="Erklärender Text 2 18" xfId="35296" hidden="1"/>
    <cellStyle name="Erklärender Text 2 18" xfId="35533" hidden="1"/>
    <cellStyle name="Erklärender Text 2 18" xfId="35541" hidden="1"/>
    <cellStyle name="Erklärender Text 2 18" xfId="35949" hidden="1"/>
    <cellStyle name="Erklärender Text 2 18" xfId="36298" hidden="1"/>
    <cellStyle name="Erklärender Text 2 18" xfId="36311" hidden="1"/>
    <cellStyle name="Erklärender Text 2 18" xfId="36200" hidden="1"/>
    <cellStyle name="Erklärender Text 2 18" xfId="36892" hidden="1"/>
    <cellStyle name="Erklärender Text 2 18" xfId="37129" hidden="1"/>
    <cellStyle name="Erklärender Text 2 18" xfId="37137" hidden="1"/>
    <cellStyle name="Erklärender Text 2 18" xfId="35971" hidden="1"/>
    <cellStyle name="Erklärender Text 2 18" xfId="37740" hidden="1"/>
    <cellStyle name="Erklärender Text 2 18" xfId="37753" hidden="1"/>
    <cellStyle name="Erklärender Text 2 18" xfId="37642" hidden="1"/>
    <cellStyle name="Erklärender Text 2 18" xfId="38334" hidden="1"/>
    <cellStyle name="Erklärender Text 2 18" xfId="38571" hidden="1"/>
    <cellStyle name="Erklärender Text 2 18" xfId="38579" hidden="1"/>
    <cellStyle name="Erklärender Text 2 18" xfId="38998" hidden="1"/>
    <cellStyle name="Erklärender Text 2 18" xfId="39280" hidden="1"/>
    <cellStyle name="Erklärender Text 2 18" xfId="39293" hidden="1"/>
    <cellStyle name="Erklärender Text 2 18" xfId="39182" hidden="1"/>
    <cellStyle name="Erklärender Text 2 18" xfId="39874" hidden="1"/>
    <cellStyle name="Erklärender Text 2 18" xfId="40111" hidden="1"/>
    <cellStyle name="Erklärender Text 2 18" xfId="40119" hidden="1"/>
    <cellStyle name="Erklärender Text 2 18" xfId="40525" hidden="1"/>
    <cellStyle name="Erklärender Text 2 18" xfId="40780" hidden="1"/>
    <cellStyle name="Erklärender Text 2 18" xfId="41170" hidden="1"/>
    <cellStyle name="Erklärender Text 2 18" xfId="41178" hidden="1"/>
    <cellStyle name="Erklärender Text 2 18" xfId="40823" hidden="1"/>
    <cellStyle name="Erklärender Text 2 18" xfId="41806" hidden="1"/>
    <cellStyle name="Erklärender Text 2 18" xfId="41819" hidden="1"/>
    <cellStyle name="Erklärender Text 2 18" xfId="41708" hidden="1"/>
    <cellStyle name="Erklärender Text 2 18" xfId="42407" hidden="1"/>
    <cellStyle name="Erklärender Text 2 18" xfId="42644" hidden="1"/>
    <cellStyle name="Erklärender Text 2 18" xfId="42652" hidden="1"/>
    <cellStyle name="Erklärender Text 2 18" xfId="40893" hidden="1"/>
    <cellStyle name="Erklärender Text 2 18" xfId="43258" hidden="1"/>
    <cellStyle name="Erklärender Text 2 18" xfId="43271" hidden="1"/>
    <cellStyle name="Erklärender Text 2 18" xfId="43160" hidden="1"/>
    <cellStyle name="Erklärender Text 2 18" xfId="43857" hidden="1"/>
    <cellStyle name="Erklärender Text 2 18" xfId="44094" hidden="1"/>
    <cellStyle name="Erklärender Text 2 18" xfId="44102" hidden="1"/>
    <cellStyle name="Erklärender Text 2 18" xfId="40940" hidden="1"/>
    <cellStyle name="Erklärender Text 2 18" xfId="44705" hidden="1"/>
    <cellStyle name="Erklärender Text 2 18" xfId="44718" hidden="1"/>
    <cellStyle name="Erklärender Text 2 18" xfId="44607" hidden="1"/>
    <cellStyle name="Erklärender Text 2 18" xfId="45299" hidden="1"/>
    <cellStyle name="Erklärender Text 2 18" xfId="45536" hidden="1"/>
    <cellStyle name="Erklärender Text 2 18" xfId="45544" hidden="1"/>
    <cellStyle name="Erklärender Text 2 18" xfId="45952" hidden="1"/>
    <cellStyle name="Erklärender Text 2 18" xfId="46301" hidden="1"/>
    <cellStyle name="Erklärender Text 2 18" xfId="46314" hidden="1"/>
    <cellStyle name="Erklärender Text 2 18" xfId="46203" hidden="1"/>
    <cellStyle name="Erklärender Text 2 18" xfId="46895" hidden="1"/>
    <cellStyle name="Erklärender Text 2 18" xfId="47132" hidden="1"/>
    <cellStyle name="Erklärender Text 2 18" xfId="47140" hidden="1"/>
    <cellStyle name="Erklärender Text 2 18" xfId="45974" hidden="1"/>
    <cellStyle name="Erklärender Text 2 18" xfId="47743" hidden="1"/>
    <cellStyle name="Erklärender Text 2 18" xfId="47756" hidden="1"/>
    <cellStyle name="Erklärender Text 2 18" xfId="47645" hidden="1"/>
    <cellStyle name="Erklärender Text 2 18" xfId="48337" hidden="1"/>
    <cellStyle name="Erklärender Text 2 18" xfId="48574" hidden="1"/>
    <cellStyle name="Erklärender Text 2 18" xfId="48582" hidden="1"/>
    <cellStyle name="Erklärender Text 2 18" xfId="48988" hidden="1"/>
    <cellStyle name="Erklärender Text 2 18" xfId="49262" hidden="1"/>
    <cellStyle name="Erklärender Text 2 18" xfId="49275" hidden="1"/>
    <cellStyle name="Erklärender Text 2 18" xfId="49164" hidden="1"/>
    <cellStyle name="Erklärender Text 2 18" xfId="49856" hidden="1"/>
    <cellStyle name="Erklärender Text 2 18" xfId="50093" hidden="1"/>
    <cellStyle name="Erklärender Text 2 18" xfId="50101" hidden="1"/>
    <cellStyle name="Erklärender Text 2 18" xfId="50507" hidden="1"/>
    <cellStyle name="Erklärender Text 2 18" xfId="50762" hidden="1"/>
    <cellStyle name="Erklärender Text 2 18" xfId="51152" hidden="1"/>
    <cellStyle name="Erklärender Text 2 18" xfId="51160" hidden="1"/>
    <cellStyle name="Erklärender Text 2 18" xfId="50805" hidden="1"/>
    <cellStyle name="Erklärender Text 2 18" xfId="51788" hidden="1"/>
    <cellStyle name="Erklärender Text 2 18" xfId="51801" hidden="1"/>
    <cellStyle name="Erklärender Text 2 18" xfId="51690" hidden="1"/>
    <cellStyle name="Erklärender Text 2 18" xfId="52389" hidden="1"/>
    <cellStyle name="Erklärender Text 2 18" xfId="52626" hidden="1"/>
    <cellStyle name="Erklärender Text 2 18" xfId="52634" hidden="1"/>
    <cellStyle name="Erklärender Text 2 18" xfId="50875" hidden="1"/>
    <cellStyle name="Erklärender Text 2 18" xfId="53240" hidden="1"/>
    <cellStyle name="Erklärender Text 2 18" xfId="53253" hidden="1"/>
    <cellStyle name="Erklärender Text 2 18" xfId="53142" hidden="1"/>
    <cellStyle name="Erklärender Text 2 18" xfId="53839" hidden="1"/>
    <cellStyle name="Erklärender Text 2 18" xfId="54076" hidden="1"/>
    <cellStyle name="Erklärender Text 2 18" xfId="54084" hidden="1"/>
    <cellStyle name="Erklärender Text 2 18" xfId="50922" hidden="1"/>
    <cellStyle name="Erklärender Text 2 18" xfId="54687" hidden="1"/>
    <cellStyle name="Erklärender Text 2 18" xfId="54700" hidden="1"/>
    <cellStyle name="Erklärender Text 2 18" xfId="54589" hidden="1"/>
    <cellStyle name="Erklärender Text 2 18" xfId="55281" hidden="1"/>
    <cellStyle name="Erklärender Text 2 18" xfId="55518" hidden="1"/>
    <cellStyle name="Erklärender Text 2 18" xfId="55526" hidden="1"/>
    <cellStyle name="Erklärender Text 2 18" xfId="55934" hidden="1"/>
    <cellStyle name="Erklärender Text 2 18" xfId="56283" hidden="1"/>
    <cellStyle name="Erklärender Text 2 18" xfId="56296" hidden="1"/>
    <cellStyle name="Erklärender Text 2 18" xfId="56185" hidden="1"/>
    <cellStyle name="Erklärender Text 2 18" xfId="56877" hidden="1"/>
    <cellStyle name="Erklärender Text 2 18" xfId="57114" hidden="1"/>
    <cellStyle name="Erklärender Text 2 18" xfId="57122" hidden="1"/>
    <cellStyle name="Erklärender Text 2 18" xfId="55956" hidden="1"/>
    <cellStyle name="Erklärender Text 2 18" xfId="57725" hidden="1"/>
    <cellStyle name="Erklärender Text 2 18" xfId="57738" hidden="1"/>
    <cellStyle name="Erklärender Text 2 18" xfId="57627" hidden="1"/>
    <cellStyle name="Erklärender Text 2 18" xfId="58319" hidden="1"/>
    <cellStyle name="Erklärender Text 2 18" xfId="58556" hidden="1"/>
    <cellStyle name="Erklärender Text 2 18" xfId="58564" hidden="1"/>
    <cellStyle name="Erklärender Text 2 19" xfId="228" hidden="1"/>
    <cellStyle name="Erklärender Text 2 19" xfId="819" hidden="1"/>
    <cellStyle name="Erklärender Text 2 19" xfId="830" hidden="1"/>
    <cellStyle name="Erklärender Text 2 19" xfId="717" hidden="1"/>
    <cellStyle name="Erklärender Text 2 19" xfId="1413" hidden="1"/>
    <cellStyle name="Erklärender Text 2 19" xfId="1650" hidden="1"/>
    <cellStyle name="Erklärender Text 2 19" xfId="1656" hidden="1"/>
    <cellStyle name="Erklärender Text 2 19" xfId="2141" hidden="1"/>
    <cellStyle name="Erklärender Text 2 19" xfId="2689" hidden="1"/>
    <cellStyle name="Erklärender Text 2 19" xfId="2700" hidden="1"/>
    <cellStyle name="Erklärender Text 2 19" xfId="2587" hidden="1"/>
    <cellStyle name="Erklärender Text 2 19" xfId="3283" hidden="1"/>
    <cellStyle name="Erklärender Text 2 19" xfId="3520" hidden="1"/>
    <cellStyle name="Erklärender Text 2 19" xfId="3526" hidden="1"/>
    <cellStyle name="Erklärender Text 2 19" xfId="2186" hidden="1"/>
    <cellStyle name="Erklärender Text 2 19" xfId="4195" hidden="1"/>
    <cellStyle name="Erklärender Text 2 19" xfId="4206" hidden="1"/>
    <cellStyle name="Erklärender Text 2 19" xfId="4093" hidden="1"/>
    <cellStyle name="Erklärender Text 2 19" xfId="4789" hidden="1"/>
    <cellStyle name="Erklärender Text 2 19" xfId="5026" hidden="1"/>
    <cellStyle name="Erklärender Text 2 19" xfId="5032" hidden="1"/>
    <cellStyle name="Erklärender Text 2 19" xfId="2149" hidden="1"/>
    <cellStyle name="Erklärender Text 2 19" xfId="5699" hidden="1"/>
    <cellStyle name="Erklärender Text 2 19" xfId="5710" hidden="1"/>
    <cellStyle name="Erklärender Text 2 19" xfId="5597" hidden="1"/>
    <cellStyle name="Erklärender Text 2 19" xfId="6293" hidden="1"/>
    <cellStyle name="Erklärender Text 2 19" xfId="6530" hidden="1"/>
    <cellStyle name="Erklärender Text 2 19" xfId="6536" hidden="1"/>
    <cellStyle name="Erklärender Text 2 19" xfId="2178" hidden="1"/>
    <cellStyle name="Erklärender Text 2 19" xfId="7197" hidden="1"/>
    <cellStyle name="Erklärender Text 2 19" xfId="7208" hidden="1"/>
    <cellStyle name="Erklärender Text 2 19" xfId="7095" hidden="1"/>
    <cellStyle name="Erklärender Text 2 19" xfId="7791" hidden="1"/>
    <cellStyle name="Erklärender Text 2 19" xfId="8028" hidden="1"/>
    <cellStyle name="Erklärender Text 2 19" xfId="8034" hidden="1"/>
    <cellStyle name="Erklärender Text 2 19" xfId="2152" hidden="1"/>
    <cellStyle name="Erklärender Text 2 19" xfId="8690" hidden="1"/>
    <cellStyle name="Erklärender Text 2 19" xfId="8701" hidden="1"/>
    <cellStyle name="Erklärender Text 2 19" xfId="8588" hidden="1"/>
    <cellStyle name="Erklärender Text 2 19" xfId="9284" hidden="1"/>
    <cellStyle name="Erklärender Text 2 19" xfId="9521" hidden="1"/>
    <cellStyle name="Erklärender Text 2 19" xfId="9527" hidden="1"/>
    <cellStyle name="Erklärender Text 2 19" xfId="2401" hidden="1"/>
    <cellStyle name="Erklärender Text 2 19" xfId="10176" hidden="1"/>
    <cellStyle name="Erklärender Text 2 19" xfId="10187" hidden="1"/>
    <cellStyle name="Erklärender Text 2 19" xfId="10074" hidden="1"/>
    <cellStyle name="Erklärender Text 2 19" xfId="10770" hidden="1"/>
    <cellStyle name="Erklärender Text 2 19" xfId="11007" hidden="1"/>
    <cellStyle name="Erklärender Text 2 19" xfId="11013" hidden="1"/>
    <cellStyle name="Erklärender Text 2 19" xfId="3907" hidden="1"/>
    <cellStyle name="Erklärender Text 2 19" xfId="11656" hidden="1"/>
    <cellStyle name="Erklärender Text 2 19" xfId="11667" hidden="1"/>
    <cellStyle name="Erklärender Text 2 19" xfId="11554" hidden="1"/>
    <cellStyle name="Erklärender Text 2 19" xfId="12250" hidden="1"/>
    <cellStyle name="Erklärender Text 2 19" xfId="12487" hidden="1"/>
    <cellStyle name="Erklärender Text 2 19" xfId="12493" hidden="1"/>
    <cellStyle name="Erklärender Text 2 19" xfId="5412" hidden="1"/>
    <cellStyle name="Erklärender Text 2 19" xfId="13127" hidden="1"/>
    <cellStyle name="Erklärender Text 2 19" xfId="13138" hidden="1"/>
    <cellStyle name="Erklärender Text 2 19" xfId="13025" hidden="1"/>
    <cellStyle name="Erklärender Text 2 19" xfId="13721" hidden="1"/>
    <cellStyle name="Erklärender Text 2 19" xfId="13958" hidden="1"/>
    <cellStyle name="Erklärender Text 2 19" xfId="13964" hidden="1"/>
    <cellStyle name="Erklärender Text 2 19" xfId="6914" hidden="1"/>
    <cellStyle name="Erklärender Text 2 19" xfId="14589" hidden="1"/>
    <cellStyle name="Erklärender Text 2 19" xfId="14600" hidden="1"/>
    <cellStyle name="Erklärender Text 2 19" xfId="14487" hidden="1"/>
    <cellStyle name="Erklärender Text 2 19" xfId="15183" hidden="1"/>
    <cellStyle name="Erklärender Text 2 19" xfId="15420" hidden="1"/>
    <cellStyle name="Erklärender Text 2 19" xfId="15426" hidden="1"/>
    <cellStyle name="Erklärender Text 2 19" xfId="8409" hidden="1"/>
    <cellStyle name="Erklärender Text 2 19" xfId="16045" hidden="1"/>
    <cellStyle name="Erklärender Text 2 19" xfId="16056" hidden="1"/>
    <cellStyle name="Erklärender Text 2 19" xfId="15943" hidden="1"/>
    <cellStyle name="Erklärender Text 2 19" xfId="16639" hidden="1"/>
    <cellStyle name="Erklärender Text 2 19" xfId="16876" hidden="1"/>
    <cellStyle name="Erklärender Text 2 19" xfId="16882" hidden="1"/>
    <cellStyle name="Erklärender Text 2 19" xfId="9900" hidden="1"/>
    <cellStyle name="Erklärender Text 2 19" xfId="17487" hidden="1"/>
    <cellStyle name="Erklärender Text 2 19" xfId="17498" hidden="1"/>
    <cellStyle name="Erklärender Text 2 19" xfId="17385" hidden="1"/>
    <cellStyle name="Erklärender Text 2 19" xfId="18081" hidden="1"/>
    <cellStyle name="Erklärender Text 2 19" xfId="18318" hidden="1"/>
    <cellStyle name="Erklärender Text 2 19" xfId="18324" hidden="1"/>
    <cellStyle name="Erklärender Text 2 19" xfId="18962" hidden="1"/>
    <cellStyle name="Erklärender Text 2 19" xfId="19294" hidden="1"/>
    <cellStyle name="Erklärender Text 2 19" xfId="19305" hidden="1"/>
    <cellStyle name="Erklärender Text 2 19" xfId="19192" hidden="1"/>
    <cellStyle name="Erklärender Text 2 19" xfId="19888" hidden="1"/>
    <cellStyle name="Erklärender Text 2 19" xfId="20125" hidden="1"/>
    <cellStyle name="Erklärender Text 2 19" xfId="20131" hidden="1"/>
    <cellStyle name="Erklärender Text 2 19" xfId="20539" hidden="1"/>
    <cellStyle name="Erklärender Text 2 19" xfId="20794" hidden="1"/>
    <cellStyle name="Erklärender Text 2 19" xfId="21184" hidden="1"/>
    <cellStyle name="Erklärender Text 2 19" xfId="21190" hidden="1"/>
    <cellStyle name="Erklärender Text 2 19" xfId="20835" hidden="1"/>
    <cellStyle name="Erklärender Text 2 19" xfId="21820" hidden="1"/>
    <cellStyle name="Erklärender Text 2 19" xfId="21831" hidden="1"/>
    <cellStyle name="Erklärender Text 2 19" xfId="21718" hidden="1"/>
    <cellStyle name="Erklärender Text 2 19" xfId="22421" hidden="1"/>
    <cellStyle name="Erklärender Text 2 19" xfId="22658" hidden="1"/>
    <cellStyle name="Erklärender Text 2 19" xfId="22664" hidden="1"/>
    <cellStyle name="Erklärender Text 2 19" xfId="20710" hidden="1"/>
    <cellStyle name="Erklärender Text 2 19" xfId="23273" hidden="1"/>
    <cellStyle name="Erklärender Text 2 19" xfId="23284" hidden="1"/>
    <cellStyle name="Erklärender Text 2 19" xfId="23171" hidden="1"/>
    <cellStyle name="Erklärender Text 2 19" xfId="23872" hidden="1"/>
    <cellStyle name="Erklärender Text 2 19" xfId="24109" hidden="1"/>
    <cellStyle name="Erklärender Text 2 19" xfId="24115" hidden="1"/>
    <cellStyle name="Erklärender Text 2 19" xfId="23676" hidden="1"/>
    <cellStyle name="Erklärender Text 2 19" xfId="24720" hidden="1"/>
    <cellStyle name="Erklärender Text 2 19" xfId="24731" hidden="1"/>
    <cellStyle name="Erklärender Text 2 19" xfId="24618" hidden="1"/>
    <cellStyle name="Erklärender Text 2 19" xfId="25314" hidden="1"/>
    <cellStyle name="Erklärender Text 2 19" xfId="25551" hidden="1"/>
    <cellStyle name="Erklärender Text 2 19" xfId="25557" hidden="1"/>
    <cellStyle name="Erklärender Text 2 19" xfId="25967" hidden="1"/>
    <cellStyle name="Erklärender Text 2 19" xfId="26316" hidden="1"/>
    <cellStyle name="Erklärender Text 2 19" xfId="26327" hidden="1"/>
    <cellStyle name="Erklärender Text 2 19" xfId="26214" hidden="1"/>
    <cellStyle name="Erklärender Text 2 19" xfId="26910" hidden="1"/>
    <cellStyle name="Erklärender Text 2 19" xfId="27147" hidden="1"/>
    <cellStyle name="Erklärender Text 2 19" xfId="27153" hidden="1"/>
    <cellStyle name="Erklärender Text 2 19" xfId="25987" hidden="1"/>
    <cellStyle name="Erklärender Text 2 19" xfId="27758" hidden="1"/>
    <cellStyle name="Erklärender Text 2 19" xfId="27769" hidden="1"/>
    <cellStyle name="Erklärender Text 2 19" xfId="27656" hidden="1"/>
    <cellStyle name="Erklärender Text 2 19" xfId="28352" hidden="1"/>
    <cellStyle name="Erklärender Text 2 19" xfId="28589" hidden="1"/>
    <cellStyle name="Erklärender Text 2 19" xfId="28595" hidden="1"/>
    <cellStyle name="Erklärender Text 2 19" xfId="29004" hidden="1"/>
    <cellStyle name="Erklärender Text 2 19" xfId="29278" hidden="1"/>
    <cellStyle name="Erklärender Text 2 19" xfId="29289" hidden="1"/>
    <cellStyle name="Erklärender Text 2 19" xfId="29176" hidden="1"/>
    <cellStyle name="Erklärender Text 2 19" xfId="29872" hidden="1"/>
    <cellStyle name="Erklärender Text 2 19" xfId="30109" hidden="1"/>
    <cellStyle name="Erklärender Text 2 19" xfId="30115" hidden="1"/>
    <cellStyle name="Erklärender Text 2 19" xfId="30523" hidden="1"/>
    <cellStyle name="Erklärender Text 2 19" xfId="30778" hidden="1"/>
    <cellStyle name="Erklärender Text 2 19" xfId="31168" hidden="1"/>
    <cellStyle name="Erklärender Text 2 19" xfId="31174" hidden="1"/>
    <cellStyle name="Erklärender Text 2 19" xfId="30819" hidden="1"/>
    <cellStyle name="Erklärender Text 2 19" xfId="31804" hidden="1"/>
    <cellStyle name="Erklärender Text 2 19" xfId="31815" hidden="1"/>
    <cellStyle name="Erklärender Text 2 19" xfId="31702" hidden="1"/>
    <cellStyle name="Erklärender Text 2 19" xfId="32405" hidden="1"/>
    <cellStyle name="Erklärender Text 2 19" xfId="32642" hidden="1"/>
    <cellStyle name="Erklärender Text 2 19" xfId="32648" hidden="1"/>
    <cellStyle name="Erklärender Text 2 19" xfId="30694" hidden="1"/>
    <cellStyle name="Erklärender Text 2 19" xfId="33256" hidden="1"/>
    <cellStyle name="Erklärender Text 2 19" xfId="33267" hidden="1"/>
    <cellStyle name="Erklärender Text 2 19" xfId="33154" hidden="1"/>
    <cellStyle name="Erklärender Text 2 19" xfId="33855" hidden="1"/>
    <cellStyle name="Erklärender Text 2 19" xfId="34092" hidden="1"/>
    <cellStyle name="Erklärender Text 2 19" xfId="34098" hidden="1"/>
    <cellStyle name="Erklärender Text 2 19" xfId="33659" hidden="1"/>
    <cellStyle name="Erklärender Text 2 19" xfId="34703" hidden="1"/>
    <cellStyle name="Erklärender Text 2 19" xfId="34714" hidden="1"/>
    <cellStyle name="Erklärender Text 2 19" xfId="34601" hidden="1"/>
    <cellStyle name="Erklärender Text 2 19" xfId="35297" hidden="1"/>
    <cellStyle name="Erklärender Text 2 19" xfId="35534" hidden="1"/>
    <cellStyle name="Erklärender Text 2 19" xfId="35540" hidden="1"/>
    <cellStyle name="Erklärender Text 2 19" xfId="35950" hidden="1"/>
    <cellStyle name="Erklärender Text 2 19" xfId="36299" hidden="1"/>
    <cellStyle name="Erklärender Text 2 19" xfId="36310" hidden="1"/>
    <cellStyle name="Erklärender Text 2 19" xfId="36197" hidden="1"/>
    <cellStyle name="Erklärender Text 2 19" xfId="36893" hidden="1"/>
    <cellStyle name="Erklärender Text 2 19" xfId="37130" hidden="1"/>
    <cellStyle name="Erklärender Text 2 19" xfId="37136" hidden="1"/>
    <cellStyle name="Erklärender Text 2 19" xfId="35970" hidden="1"/>
    <cellStyle name="Erklärender Text 2 19" xfId="37741" hidden="1"/>
    <cellStyle name="Erklärender Text 2 19" xfId="37752" hidden="1"/>
    <cellStyle name="Erklärender Text 2 19" xfId="37639" hidden="1"/>
    <cellStyle name="Erklärender Text 2 19" xfId="38335" hidden="1"/>
    <cellStyle name="Erklärender Text 2 19" xfId="38572" hidden="1"/>
    <cellStyle name="Erklärender Text 2 19" xfId="38578" hidden="1"/>
    <cellStyle name="Erklärender Text 2 19" xfId="38999" hidden="1"/>
    <cellStyle name="Erklärender Text 2 19" xfId="39281" hidden="1"/>
    <cellStyle name="Erklärender Text 2 19" xfId="39292" hidden="1"/>
    <cellStyle name="Erklärender Text 2 19" xfId="39179" hidden="1"/>
    <cellStyle name="Erklärender Text 2 19" xfId="39875" hidden="1"/>
    <cellStyle name="Erklärender Text 2 19" xfId="40112" hidden="1"/>
    <cellStyle name="Erklärender Text 2 19" xfId="40118" hidden="1"/>
    <cellStyle name="Erklärender Text 2 19" xfId="40526" hidden="1"/>
    <cellStyle name="Erklärender Text 2 19" xfId="40781" hidden="1"/>
    <cellStyle name="Erklärender Text 2 19" xfId="41171" hidden="1"/>
    <cellStyle name="Erklärender Text 2 19" xfId="41177" hidden="1"/>
    <cellStyle name="Erklärender Text 2 19" xfId="40822" hidden="1"/>
    <cellStyle name="Erklärender Text 2 19" xfId="41807" hidden="1"/>
    <cellStyle name="Erklärender Text 2 19" xfId="41818" hidden="1"/>
    <cellStyle name="Erklärender Text 2 19" xfId="41705" hidden="1"/>
    <cellStyle name="Erklärender Text 2 19" xfId="42408" hidden="1"/>
    <cellStyle name="Erklärender Text 2 19" xfId="42645" hidden="1"/>
    <cellStyle name="Erklärender Text 2 19" xfId="42651" hidden="1"/>
    <cellStyle name="Erklärender Text 2 19" xfId="40697" hidden="1"/>
    <cellStyle name="Erklärender Text 2 19" xfId="43259" hidden="1"/>
    <cellStyle name="Erklärender Text 2 19" xfId="43270" hidden="1"/>
    <cellStyle name="Erklärender Text 2 19" xfId="43157" hidden="1"/>
    <cellStyle name="Erklärender Text 2 19" xfId="43858" hidden="1"/>
    <cellStyle name="Erklärender Text 2 19" xfId="44095" hidden="1"/>
    <cellStyle name="Erklärender Text 2 19" xfId="44101" hidden="1"/>
    <cellStyle name="Erklärender Text 2 19" xfId="43662" hidden="1"/>
    <cellStyle name="Erklärender Text 2 19" xfId="44706" hidden="1"/>
    <cellStyle name="Erklärender Text 2 19" xfId="44717" hidden="1"/>
    <cellStyle name="Erklärender Text 2 19" xfId="44604" hidden="1"/>
    <cellStyle name="Erklärender Text 2 19" xfId="45300" hidden="1"/>
    <cellStyle name="Erklärender Text 2 19" xfId="45537" hidden="1"/>
    <cellStyle name="Erklärender Text 2 19" xfId="45543" hidden="1"/>
    <cellStyle name="Erklärender Text 2 19" xfId="45953" hidden="1"/>
    <cellStyle name="Erklärender Text 2 19" xfId="46302" hidden="1"/>
    <cellStyle name="Erklärender Text 2 19" xfId="46313" hidden="1"/>
    <cellStyle name="Erklärender Text 2 19" xfId="46200" hidden="1"/>
    <cellStyle name="Erklärender Text 2 19" xfId="46896" hidden="1"/>
    <cellStyle name="Erklärender Text 2 19" xfId="47133" hidden="1"/>
    <cellStyle name="Erklärender Text 2 19" xfId="47139" hidden="1"/>
    <cellStyle name="Erklärender Text 2 19" xfId="45973" hidden="1"/>
    <cellStyle name="Erklärender Text 2 19" xfId="47744" hidden="1"/>
    <cellStyle name="Erklärender Text 2 19" xfId="47755" hidden="1"/>
    <cellStyle name="Erklärender Text 2 19" xfId="47642" hidden="1"/>
    <cellStyle name="Erklärender Text 2 19" xfId="48338" hidden="1"/>
    <cellStyle name="Erklärender Text 2 19" xfId="48575" hidden="1"/>
    <cellStyle name="Erklärender Text 2 19" xfId="48581" hidden="1"/>
    <cellStyle name="Erklärender Text 2 19" xfId="48989" hidden="1"/>
    <cellStyle name="Erklärender Text 2 19" xfId="49263" hidden="1"/>
    <cellStyle name="Erklärender Text 2 19" xfId="49274" hidden="1"/>
    <cellStyle name="Erklärender Text 2 19" xfId="49161" hidden="1"/>
    <cellStyle name="Erklärender Text 2 19" xfId="49857" hidden="1"/>
    <cellStyle name="Erklärender Text 2 19" xfId="50094" hidden="1"/>
    <cellStyle name="Erklärender Text 2 19" xfId="50100" hidden="1"/>
    <cellStyle name="Erklärender Text 2 19" xfId="50508" hidden="1"/>
    <cellStyle name="Erklärender Text 2 19" xfId="50763" hidden="1"/>
    <cellStyle name="Erklärender Text 2 19" xfId="51153" hidden="1"/>
    <cellStyle name="Erklärender Text 2 19" xfId="51159" hidden="1"/>
    <cellStyle name="Erklärender Text 2 19" xfId="50804" hidden="1"/>
    <cellStyle name="Erklärender Text 2 19" xfId="51789" hidden="1"/>
    <cellStyle name="Erklärender Text 2 19" xfId="51800" hidden="1"/>
    <cellStyle name="Erklärender Text 2 19" xfId="51687" hidden="1"/>
    <cellStyle name="Erklärender Text 2 19" xfId="52390" hidden="1"/>
    <cellStyle name="Erklärender Text 2 19" xfId="52627" hidden="1"/>
    <cellStyle name="Erklärender Text 2 19" xfId="52633" hidden="1"/>
    <cellStyle name="Erklärender Text 2 19" xfId="50679" hidden="1"/>
    <cellStyle name="Erklärender Text 2 19" xfId="53241" hidden="1"/>
    <cellStyle name="Erklärender Text 2 19" xfId="53252" hidden="1"/>
    <cellStyle name="Erklärender Text 2 19" xfId="53139" hidden="1"/>
    <cellStyle name="Erklärender Text 2 19" xfId="53840" hidden="1"/>
    <cellStyle name="Erklärender Text 2 19" xfId="54077" hidden="1"/>
    <cellStyle name="Erklärender Text 2 19" xfId="54083" hidden="1"/>
    <cellStyle name="Erklärender Text 2 19" xfId="53644" hidden="1"/>
    <cellStyle name="Erklärender Text 2 19" xfId="54688" hidden="1"/>
    <cellStyle name="Erklärender Text 2 19" xfId="54699" hidden="1"/>
    <cellStyle name="Erklärender Text 2 19" xfId="54586" hidden="1"/>
    <cellStyle name="Erklärender Text 2 19" xfId="55282" hidden="1"/>
    <cellStyle name="Erklärender Text 2 19" xfId="55519" hidden="1"/>
    <cellStyle name="Erklärender Text 2 19" xfId="55525" hidden="1"/>
    <cellStyle name="Erklärender Text 2 19" xfId="55935" hidden="1"/>
    <cellStyle name="Erklärender Text 2 19" xfId="56284" hidden="1"/>
    <cellStyle name="Erklärender Text 2 19" xfId="56295" hidden="1"/>
    <cellStyle name="Erklärender Text 2 19" xfId="56182" hidden="1"/>
    <cellStyle name="Erklärender Text 2 19" xfId="56878" hidden="1"/>
    <cellStyle name="Erklärender Text 2 19" xfId="57115" hidden="1"/>
    <cellStyle name="Erklärender Text 2 19" xfId="57121" hidden="1"/>
    <cellStyle name="Erklärender Text 2 19" xfId="55955" hidden="1"/>
    <cellStyle name="Erklärender Text 2 19" xfId="57726" hidden="1"/>
    <cellStyle name="Erklärender Text 2 19" xfId="57737" hidden="1"/>
    <cellStyle name="Erklärender Text 2 19" xfId="57624" hidden="1"/>
    <cellStyle name="Erklärender Text 2 19" xfId="58320" hidden="1"/>
    <cellStyle name="Erklärender Text 2 19" xfId="58557" hidden="1"/>
    <cellStyle name="Erklärender Text 2 19" xfId="58563" hidden="1"/>
    <cellStyle name="Erklärender Text 2 2" xfId="229" hidden="1"/>
    <cellStyle name="Erklärender Text 2 2" xfId="820" hidden="1"/>
    <cellStyle name="Erklärender Text 2 2" xfId="829" hidden="1"/>
    <cellStyle name="Erklärender Text 2 2" xfId="828" hidden="1"/>
    <cellStyle name="Erklärender Text 2 2" xfId="1414" hidden="1"/>
    <cellStyle name="Erklärender Text 2 2" xfId="1651" hidden="1"/>
    <cellStyle name="Erklärender Text 2 2" xfId="1655" hidden="1"/>
    <cellStyle name="Erklärender Text 2 2" xfId="2142" hidden="1"/>
    <cellStyle name="Erklärender Text 2 2" xfId="2690" hidden="1"/>
    <cellStyle name="Erklärender Text 2 2" xfId="2699" hidden="1"/>
    <cellStyle name="Erklärender Text 2 2" xfId="2698" hidden="1"/>
    <cellStyle name="Erklärender Text 2 2" xfId="3284" hidden="1"/>
    <cellStyle name="Erklärender Text 2 2" xfId="3521" hidden="1"/>
    <cellStyle name="Erklärender Text 2 2" xfId="3525" hidden="1"/>
    <cellStyle name="Erklärender Text 2 2" xfId="2185" hidden="1"/>
    <cellStyle name="Erklärender Text 2 2" xfId="4196" hidden="1"/>
    <cellStyle name="Erklärender Text 2 2" xfId="4205" hidden="1"/>
    <cellStyle name="Erklärender Text 2 2" xfId="4204" hidden="1"/>
    <cellStyle name="Erklärender Text 2 2" xfId="4790" hidden="1"/>
    <cellStyle name="Erklärender Text 2 2" xfId="5027" hidden="1"/>
    <cellStyle name="Erklärender Text 2 2" xfId="5031" hidden="1"/>
    <cellStyle name="Erklärender Text 2 2" xfId="2150" hidden="1"/>
    <cellStyle name="Erklärender Text 2 2" xfId="5700" hidden="1"/>
    <cellStyle name="Erklärender Text 2 2" xfId="5709" hidden="1"/>
    <cellStyle name="Erklärender Text 2 2" xfId="5708" hidden="1"/>
    <cellStyle name="Erklärender Text 2 2" xfId="6294" hidden="1"/>
    <cellStyle name="Erklärender Text 2 2" xfId="6531" hidden="1"/>
    <cellStyle name="Erklärender Text 2 2" xfId="6535" hidden="1"/>
    <cellStyle name="Erklärender Text 2 2" xfId="2177" hidden="1"/>
    <cellStyle name="Erklärender Text 2 2" xfId="7198" hidden="1"/>
    <cellStyle name="Erklärender Text 2 2" xfId="7207" hidden="1"/>
    <cellStyle name="Erklärender Text 2 2" xfId="7206" hidden="1"/>
    <cellStyle name="Erklärender Text 2 2" xfId="7792" hidden="1"/>
    <cellStyle name="Erklärender Text 2 2" xfId="8029" hidden="1"/>
    <cellStyle name="Erklärender Text 2 2" xfId="8033" hidden="1"/>
    <cellStyle name="Erklärender Text 2 2" xfId="2325" hidden="1"/>
    <cellStyle name="Erklärender Text 2 2" xfId="8691" hidden="1"/>
    <cellStyle name="Erklärender Text 2 2" xfId="8700" hidden="1"/>
    <cellStyle name="Erklärender Text 2 2" xfId="8699" hidden="1"/>
    <cellStyle name="Erklärender Text 2 2" xfId="9285" hidden="1"/>
    <cellStyle name="Erklärender Text 2 2" xfId="9522" hidden="1"/>
    <cellStyle name="Erklärender Text 2 2" xfId="9526" hidden="1"/>
    <cellStyle name="Erklärender Text 2 2" xfId="2323" hidden="1"/>
    <cellStyle name="Erklärender Text 2 2" xfId="10177" hidden="1"/>
    <cellStyle name="Erklärender Text 2 2" xfId="10186" hidden="1"/>
    <cellStyle name="Erklärender Text 2 2" xfId="10185" hidden="1"/>
    <cellStyle name="Erklärender Text 2 2" xfId="10771" hidden="1"/>
    <cellStyle name="Erklärender Text 2 2" xfId="11008" hidden="1"/>
    <cellStyle name="Erklärender Text 2 2" xfId="11012" hidden="1"/>
    <cellStyle name="Erklärender Text 2 2" xfId="2031" hidden="1"/>
    <cellStyle name="Erklärender Text 2 2" xfId="11657" hidden="1"/>
    <cellStyle name="Erklärender Text 2 2" xfId="11666" hidden="1"/>
    <cellStyle name="Erklärender Text 2 2" xfId="11665" hidden="1"/>
    <cellStyle name="Erklärender Text 2 2" xfId="12251" hidden="1"/>
    <cellStyle name="Erklärender Text 2 2" xfId="12488" hidden="1"/>
    <cellStyle name="Erklärender Text 2 2" xfId="12492" hidden="1"/>
    <cellStyle name="Erklärender Text 2 2" xfId="2397" hidden="1"/>
    <cellStyle name="Erklärender Text 2 2" xfId="13128" hidden="1"/>
    <cellStyle name="Erklärender Text 2 2" xfId="13137" hidden="1"/>
    <cellStyle name="Erklärender Text 2 2" xfId="13136" hidden="1"/>
    <cellStyle name="Erklärender Text 2 2" xfId="13722" hidden="1"/>
    <cellStyle name="Erklärender Text 2 2" xfId="13959" hidden="1"/>
    <cellStyle name="Erklärender Text 2 2" xfId="13963" hidden="1"/>
    <cellStyle name="Erklärender Text 2 2" xfId="3903" hidden="1"/>
    <cellStyle name="Erklärender Text 2 2" xfId="14590" hidden="1"/>
    <cellStyle name="Erklärender Text 2 2" xfId="14599" hidden="1"/>
    <cellStyle name="Erklärender Text 2 2" xfId="14598" hidden="1"/>
    <cellStyle name="Erklärender Text 2 2" xfId="15184" hidden="1"/>
    <cellStyle name="Erklärender Text 2 2" xfId="15421" hidden="1"/>
    <cellStyle name="Erklärender Text 2 2" xfId="15425" hidden="1"/>
    <cellStyle name="Erklärender Text 2 2" xfId="5408" hidden="1"/>
    <cellStyle name="Erklärender Text 2 2" xfId="16046" hidden="1"/>
    <cellStyle name="Erklärender Text 2 2" xfId="16055" hidden="1"/>
    <cellStyle name="Erklärender Text 2 2" xfId="16054" hidden="1"/>
    <cellStyle name="Erklärender Text 2 2" xfId="16640" hidden="1"/>
    <cellStyle name="Erklärender Text 2 2" xfId="16877" hidden="1"/>
    <cellStyle name="Erklärender Text 2 2" xfId="16881" hidden="1"/>
    <cellStyle name="Erklärender Text 2 2" xfId="6910" hidden="1"/>
    <cellStyle name="Erklärender Text 2 2" xfId="17488" hidden="1"/>
    <cellStyle name="Erklärender Text 2 2" xfId="17497" hidden="1"/>
    <cellStyle name="Erklärender Text 2 2" xfId="17496" hidden="1"/>
    <cellStyle name="Erklärender Text 2 2" xfId="18082" hidden="1"/>
    <cellStyle name="Erklärender Text 2 2" xfId="18319" hidden="1"/>
    <cellStyle name="Erklärender Text 2 2" xfId="18323" hidden="1"/>
    <cellStyle name="Erklärender Text 2 2" xfId="18963" hidden="1"/>
    <cellStyle name="Erklärender Text 2 2" xfId="19295" hidden="1"/>
    <cellStyle name="Erklärender Text 2 2" xfId="19304" hidden="1"/>
    <cellStyle name="Erklärender Text 2 2" xfId="19303" hidden="1"/>
    <cellStyle name="Erklärender Text 2 2" xfId="19889" hidden="1"/>
    <cellStyle name="Erklärender Text 2 2" xfId="20126" hidden="1"/>
    <cellStyle name="Erklärender Text 2 2" xfId="20130" hidden="1"/>
    <cellStyle name="Erklärender Text 2 2" xfId="20540" hidden="1"/>
    <cellStyle name="Erklärender Text 2 2" xfId="20795" hidden="1"/>
    <cellStyle name="Erklärender Text 2 2" xfId="21185" hidden="1"/>
    <cellStyle name="Erklärender Text 2 2" xfId="21189" hidden="1"/>
    <cellStyle name="Erklärender Text 2 2" xfId="20834" hidden="1"/>
    <cellStyle name="Erklärender Text 2 2" xfId="21821" hidden="1"/>
    <cellStyle name="Erklärender Text 2 2" xfId="21830" hidden="1"/>
    <cellStyle name="Erklärender Text 2 2" xfId="21829" hidden="1"/>
    <cellStyle name="Erklärender Text 2 2" xfId="22422" hidden="1"/>
    <cellStyle name="Erklärender Text 2 2" xfId="22659" hidden="1"/>
    <cellStyle name="Erklärender Text 2 2" xfId="22663" hidden="1"/>
    <cellStyle name="Erklärender Text 2 2" xfId="21105" hidden="1"/>
    <cellStyle name="Erklärender Text 2 2" xfId="23274" hidden="1"/>
    <cellStyle name="Erklärender Text 2 2" xfId="23283" hidden="1"/>
    <cellStyle name="Erklärender Text 2 2" xfId="23282" hidden="1"/>
    <cellStyle name="Erklärender Text 2 2" xfId="23873" hidden="1"/>
    <cellStyle name="Erklärender Text 2 2" xfId="24110" hidden="1"/>
    <cellStyle name="Erklärender Text 2 2" xfId="24114" hidden="1"/>
    <cellStyle name="Erklärender Text 2 2" xfId="23528" hidden="1"/>
    <cellStyle name="Erklärender Text 2 2" xfId="24721" hidden="1"/>
    <cellStyle name="Erklärender Text 2 2" xfId="24730" hidden="1"/>
    <cellStyle name="Erklärender Text 2 2" xfId="24729" hidden="1"/>
    <cellStyle name="Erklärender Text 2 2" xfId="25315" hidden="1"/>
    <cellStyle name="Erklärender Text 2 2" xfId="25552" hidden="1"/>
    <cellStyle name="Erklärender Text 2 2" xfId="25556" hidden="1"/>
    <cellStyle name="Erklärender Text 2 2" xfId="25968" hidden="1"/>
    <cellStyle name="Erklärender Text 2 2" xfId="26317" hidden="1"/>
    <cellStyle name="Erklärender Text 2 2" xfId="26326" hidden="1"/>
    <cellStyle name="Erklärender Text 2 2" xfId="26325" hidden="1"/>
    <cellStyle name="Erklärender Text 2 2" xfId="26911" hidden="1"/>
    <cellStyle name="Erklärender Text 2 2" xfId="27148" hidden="1"/>
    <cellStyle name="Erklärender Text 2 2" xfId="27152" hidden="1"/>
    <cellStyle name="Erklärender Text 2 2" xfId="25986" hidden="1"/>
    <cellStyle name="Erklärender Text 2 2" xfId="27759" hidden="1"/>
    <cellStyle name="Erklärender Text 2 2" xfId="27768" hidden="1"/>
    <cellStyle name="Erklärender Text 2 2" xfId="27767" hidden="1"/>
    <cellStyle name="Erklärender Text 2 2" xfId="28353" hidden="1"/>
    <cellStyle name="Erklärender Text 2 2" xfId="28590" hidden="1"/>
    <cellStyle name="Erklärender Text 2 2" xfId="28594" hidden="1"/>
    <cellStyle name="Erklärender Text 2 2" xfId="29005" hidden="1"/>
    <cellStyle name="Erklärender Text 2 2" xfId="29279" hidden="1"/>
    <cellStyle name="Erklärender Text 2 2" xfId="29288" hidden="1"/>
    <cellStyle name="Erklärender Text 2 2" xfId="29287" hidden="1"/>
    <cellStyle name="Erklärender Text 2 2" xfId="29873" hidden="1"/>
    <cellStyle name="Erklärender Text 2 2" xfId="30110" hidden="1"/>
    <cellStyle name="Erklärender Text 2 2" xfId="30114" hidden="1"/>
    <cellStyle name="Erklärender Text 2 2" xfId="30524" hidden="1"/>
    <cellStyle name="Erklärender Text 2 2" xfId="30779" hidden="1"/>
    <cellStyle name="Erklärender Text 2 2" xfId="31169" hidden="1"/>
    <cellStyle name="Erklärender Text 2 2" xfId="31173" hidden="1"/>
    <cellStyle name="Erklärender Text 2 2" xfId="30818" hidden="1"/>
    <cellStyle name="Erklärender Text 2 2" xfId="31805" hidden="1"/>
    <cellStyle name="Erklärender Text 2 2" xfId="31814" hidden="1"/>
    <cellStyle name="Erklärender Text 2 2" xfId="31813" hidden="1"/>
    <cellStyle name="Erklärender Text 2 2" xfId="32406" hidden="1"/>
    <cellStyle name="Erklärender Text 2 2" xfId="32643" hidden="1"/>
    <cellStyle name="Erklärender Text 2 2" xfId="32647" hidden="1"/>
    <cellStyle name="Erklärender Text 2 2" xfId="31089" hidden="1"/>
    <cellStyle name="Erklärender Text 2 2" xfId="33257" hidden="1"/>
    <cellStyle name="Erklärender Text 2 2" xfId="33266" hidden="1"/>
    <cellStyle name="Erklärender Text 2 2" xfId="33265" hidden="1"/>
    <cellStyle name="Erklärender Text 2 2" xfId="33856" hidden="1"/>
    <cellStyle name="Erklärender Text 2 2" xfId="34093" hidden="1"/>
    <cellStyle name="Erklärender Text 2 2" xfId="34097" hidden="1"/>
    <cellStyle name="Erklärender Text 2 2" xfId="33511" hidden="1"/>
    <cellStyle name="Erklärender Text 2 2" xfId="34704" hidden="1"/>
    <cellStyle name="Erklärender Text 2 2" xfId="34713" hidden="1"/>
    <cellStyle name="Erklärender Text 2 2" xfId="34712" hidden="1"/>
    <cellStyle name="Erklärender Text 2 2" xfId="35298" hidden="1"/>
    <cellStyle name="Erklärender Text 2 2" xfId="35535" hidden="1"/>
    <cellStyle name="Erklärender Text 2 2" xfId="35539" hidden="1"/>
    <cellStyle name="Erklärender Text 2 2" xfId="35951" hidden="1"/>
    <cellStyle name="Erklärender Text 2 2" xfId="36300" hidden="1"/>
    <cellStyle name="Erklärender Text 2 2" xfId="36309" hidden="1"/>
    <cellStyle name="Erklärender Text 2 2" xfId="36308" hidden="1"/>
    <cellStyle name="Erklärender Text 2 2" xfId="36894" hidden="1"/>
    <cellStyle name="Erklärender Text 2 2" xfId="37131" hidden="1"/>
    <cellStyle name="Erklärender Text 2 2" xfId="37135" hidden="1"/>
    <cellStyle name="Erklärender Text 2 2" xfId="35969" hidden="1"/>
    <cellStyle name="Erklärender Text 2 2" xfId="37742" hidden="1"/>
    <cellStyle name="Erklärender Text 2 2" xfId="37751" hidden="1"/>
    <cellStyle name="Erklärender Text 2 2" xfId="37750" hidden="1"/>
    <cellStyle name="Erklärender Text 2 2" xfId="38336" hidden="1"/>
    <cellStyle name="Erklärender Text 2 2" xfId="38573" hidden="1"/>
    <cellStyle name="Erklärender Text 2 2" xfId="38577" hidden="1"/>
    <cellStyle name="Erklärender Text 2 2" xfId="39000" hidden="1"/>
    <cellStyle name="Erklärender Text 2 2" xfId="39282" hidden="1"/>
    <cellStyle name="Erklärender Text 2 2" xfId="39291" hidden="1"/>
    <cellStyle name="Erklärender Text 2 2" xfId="39290" hidden="1"/>
    <cellStyle name="Erklärender Text 2 2" xfId="39876" hidden="1"/>
    <cellStyle name="Erklärender Text 2 2" xfId="40113" hidden="1"/>
    <cellStyle name="Erklärender Text 2 2" xfId="40117" hidden="1"/>
    <cellStyle name="Erklärender Text 2 2" xfId="40527" hidden="1"/>
    <cellStyle name="Erklärender Text 2 2" xfId="40782" hidden="1"/>
    <cellStyle name="Erklärender Text 2 2" xfId="41172" hidden="1"/>
    <cellStyle name="Erklärender Text 2 2" xfId="41176" hidden="1"/>
    <cellStyle name="Erklärender Text 2 2" xfId="40821" hidden="1"/>
    <cellStyle name="Erklärender Text 2 2" xfId="41808" hidden="1"/>
    <cellStyle name="Erklärender Text 2 2" xfId="41817" hidden="1"/>
    <cellStyle name="Erklärender Text 2 2" xfId="41816" hidden="1"/>
    <cellStyle name="Erklärender Text 2 2" xfId="42409" hidden="1"/>
    <cellStyle name="Erklärender Text 2 2" xfId="42646" hidden="1"/>
    <cellStyle name="Erklärender Text 2 2" xfId="42650" hidden="1"/>
    <cellStyle name="Erklärender Text 2 2" xfId="41092" hidden="1"/>
    <cellStyle name="Erklärender Text 2 2" xfId="43260" hidden="1"/>
    <cellStyle name="Erklärender Text 2 2" xfId="43269" hidden="1"/>
    <cellStyle name="Erklärender Text 2 2" xfId="43268" hidden="1"/>
    <cellStyle name="Erklärender Text 2 2" xfId="43859" hidden="1"/>
    <cellStyle name="Erklärender Text 2 2" xfId="44096" hidden="1"/>
    <cellStyle name="Erklärender Text 2 2" xfId="44100" hidden="1"/>
    <cellStyle name="Erklärender Text 2 2" xfId="43514" hidden="1"/>
    <cellStyle name="Erklärender Text 2 2" xfId="44707" hidden="1"/>
    <cellStyle name="Erklärender Text 2 2" xfId="44716" hidden="1"/>
    <cellStyle name="Erklärender Text 2 2" xfId="44715" hidden="1"/>
    <cellStyle name="Erklärender Text 2 2" xfId="45301" hidden="1"/>
    <cellStyle name="Erklärender Text 2 2" xfId="45538" hidden="1"/>
    <cellStyle name="Erklärender Text 2 2" xfId="45542" hidden="1"/>
    <cellStyle name="Erklärender Text 2 2" xfId="45954" hidden="1"/>
    <cellStyle name="Erklärender Text 2 2" xfId="46303" hidden="1"/>
    <cellStyle name="Erklärender Text 2 2" xfId="46312" hidden="1"/>
    <cellStyle name="Erklärender Text 2 2" xfId="46311" hidden="1"/>
    <cellStyle name="Erklärender Text 2 2" xfId="46897" hidden="1"/>
    <cellStyle name="Erklärender Text 2 2" xfId="47134" hidden="1"/>
    <cellStyle name="Erklärender Text 2 2" xfId="47138" hidden="1"/>
    <cellStyle name="Erklärender Text 2 2" xfId="45972" hidden="1"/>
    <cellStyle name="Erklärender Text 2 2" xfId="47745" hidden="1"/>
    <cellStyle name="Erklärender Text 2 2" xfId="47754" hidden="1"/>
    <cellStyle name="Erklärender Text 2 2" xfId="47753" hidden="1"/>
    <cellStyle name="Erklärender Text 2 2" xfId="48339" hidden="1"/>
    <cellStyle name="Erklärender Text 2 2" xfId="48576" hidden="1"/>
    <cellStyle name="Erklärender Text 2 2" xfId="48580" hidden="1"/>
    <cellStyle name="Erklärender Text 2 2" xfId="48990" hidden="1"/>
    <cellStyle name="Erklärender Text 2 2" xfId="49264" hidden="1"/>
    <cellStyle name="Erklärender Text 2 2" xfId="49273" hidden="1"/>
    <cellStyle name="Erklärender Text 2 2" xfId="49272" hidden="1"/>
    <cellStyle name="Erklärender Text 2 2" xfId="49858" hidden="1"/>
    <cellStyle name="Erklärender Text 2 2" xfId="50095" hidden="1"/>
    <cellStyle name="Erklärender Text 2 2" xfId="50099" hidden="1"/>
    <cellStyle name="Erklärender Text 2 2" xfId="50509" hidden="1"/>
    <cellStyle name="Erklärender Text 2 2" xfId="50764" hidden="1"/>
    <cellStyle name="Erklärender Text 2 2" xfId="51154" hidden="1"/>
    <cellStyle name="Erklärender Text 2 2" xfId="51158" hidden="1"/>
    <cellStyle name="Erklärender Text 2 2" xfId="50803" hidden="1"/>
    <cellStyle name="Erklärender Text 2 2" xfId="51790" hidden="1"/>
    <cellStyle name="Erklärender Text 2 2" xfId="51799" hidden="1"/>
    <cellStyle name="Erklärender Text 2 2" xfId="51798" hidden="1"/>
    <cellStyle name="Erklärender Text 2 2" xfId="52391" hidden="1"/>
    <cellStyle name="Erklärender Text 2 2" xfId="52628" hidden="1"/>
    <cellStyle name="Erklärender Text 2 2" xfId="52632" hidden="1"/>
    <cellStyle name="Erklärender Text 2 2" xfId="51074" hidden="1"/>
    <cellStyle name="Erklärender Text 2 2" xfId="53242" hidden="1"/>
    <cellStyle name="Erklärender Text 2 2" xfId="53251" hidden="1"/>
    <cellStyle name="Erklärender Text 2 2" xfId="53250" hidden="1"/>
    <cellStyle name="Erklärender Text 2 2" xfId="53841" hidden="1"/>
    <cellStyle name="Erklärender Text 2 2" xfId="54078" hidden="1"/>
    <cellStyle name="Erklärender Text 2 2" xfId="54082" hidden="1"/>
    <cellStyle name="Erklärender Text 2 2" xfId="53496" hidden="1"/>
    <cellStyle name="Erklärender Text 2 2" xfId="54689" hidden="1"/>
    <cellStyle name="Erklärender Text 2 2" xfId="54698" hidden="1"/>
    <cellStyle name="Erklärender Text 2 2" xfId="54697" hidden="1"/>
    <cellStyle name="Erklärender Text 2 2" xfId="55283" hidden="1"/>
    <cellStyle name="Erklärender Text 2 2" xfId="55520" hidden="1"/>
    <cellStyle name="Erklärender Text 2 2" xfId="55524" hidden="1"/>
    <cellStyle name="Erklärender Text 2 2" xfId="55936" hidden="1"/>
    <cellStyle name="Erklärender Text 2 2" xfId="56285" hidden="1"/>
    <cellStyle name="Erklärender Text 2 2" xfId="56294" hidden="1"/>
    <cellStyle name="Erklärender Text 2 2" xfId="56293" hidden="1"/>
    <cellStyle name="Erklärender Text 2 2" xfId="56879" hidden="1"/>
    <cellStyle name="Erklärender Text 2 2" xfId="57116" hidden="1"/>
    <cellStyle name="Erklärender Text 2 2" xfId="57120" hidden="1"/>
    <cellStyle name="Erklärender Text 2 2" xfId="55954" hidden="1"/>
    <cellStyle name="Erklärender Text 2 2" xfId="57727" hidden="1"/>
    <cellStyle name="Erklärender Text 2 2" xfId="57736" hidden="1"/>
    <cellStyle name="Erklärender Text 2 2" xfId="57735" hidden="1"/>
    <cellStyle name="Erklärender Text 2 2" xfId="58321" hidden="1"/>
    <cellStyle name="Erklärender Text 2 2" xfId="58558" hidden="1"/>
    <cellStyle name="Erklärender Text 2 2" xfId="58562" hidden="1"/>
    <cellStyle name="Erklärender Text 2 2" xfId="18866"/>
    <cellStyle name="Erklärender Text 2 3" xfId="230" hidden="1"/>
    <cellStyle name="Erklärender Text 2 3" xfId="18964" hidden="1"/>
    <cellStyle name="Erklärender Text 2 3" xfId="39001" hidden="1"/>
    <cellStyle name="Erklärender Text 2 4" xfId="231" hidden="1"/>
    <cellStyle name="Erklärender Text 2 4" xfId="18965" hidden="1"/>
    <cellStyle name="Erklärender Text 2 4" xfId="39002"/>
    <cellStyle name="Erklärender Text 2 5" xfId="232" hidden="1"/>
    <cellStyle name="Erklärender Text 2 5" xfId="18966"/>
    <cellStyle name="Erklärender Text 2 6" xfId="233" hidden="1"/>
    <cellStyle name="Erklärender Text 2 6" xfId="18967"/>
    <cellStyle name="Erklärender Text 2 7" xfId="234" hidden="1"/>
    <cellStyle name="Erklärender Text 2 7" xfId="18968"/>
    <cellStyle name="Erklärender Text 2 8" xfId="235" hidden="1"/>
    <cellStyle name="Erklärender Text 2 8" xfId="18969"/>
    <cellStyle name="Erklärender Text 2 9" xfId="236" hidden="1"/>
    <cellStyle name="Erklärender Text 2 9" xfId="18970"/>
    <cellStyle name="Erklärender Text 3" xfId="18684" hidden="1"/>
    <cellStyle name="Erklärender Text 3" xfId="18735"/>
    <cellStyle name="Erklärender Text 4" xfId="237" hidden="1"/>
    <cellStyle name="Erklärender Text 4" xfId="18797" hidden="1"/>
    <cellStyle name="Erklärender Text 4" xfId="18786" hidden="1"/>
    <cellStyle name="Erklärender Text 4" xfId="18800" hidden="1"/>
    <cellStyle name="Erklärender Text 4" xfId="18818" hidden="1"/>
    <cellStyle name="Erklärender Text 4" xfId="18811" hidden="1"/>
    <cellStyle name="Erklärender Text 4" xfId="18971" hidden="1"/>
    <cellStyle name="Erklärender Text 4" xfId="18876" hidden="1"/>
    <cellStyle name="Erklärender Text 4" xfId="19183" hidden="1"/>
    <cellStyle name="Erklärender Text 4" xfId="18688" hidden="1"/>
    <cellStyle name="Erklärender Text 4" xfId="19178" hidden="1"/>
    <cellStyle name="Erklärender Text 4" xfId="39003"/>
    <cellStyle name="Erklärender Text 5" xfId="18836"/>
    <cellStyle name="Euro" xfId="238"/>
    <cellStyle name="Euro 2" xfId="19035"/>
    <cellStyle name="Gut" xfId="7" builtinId="26" customBuiltin="1"/>
    <cellStyle name="Gut 2" xfId="74"/>
    <cellStyle name="Gut 2 2" xfId="691"/>
    <cellStyle name="Gut 3" xfId="443"/>
    <cellStyle name="Gut 4" xfId="18826"/>
    <cellStyle name="Hyperlink" xfId="18679" builtinId="8"/>
    <cellStyle name="Hyperlink 2" xfId="239"/>
    <cellStyle name="Hyperlink 3" xfId="441"/>
    <cellStyle name="Input 2" xfId="478"/>
    <cellStyle name="Insatisfaisant" xfId="18736"/>
    <cellStyle name="Komma" xfId="58918" builtinId="3"/>
    <cellStyle name="Lien hypertexte 2" xfId="240"/>
    <cellStyle name="Milliers 2" xfId="241"/>
    <cellStyle name="Milliers 3" xfId="242"/>
    <cellStyle name="Milliers 4" xfId="243"/>
    <cellStyle name="Neutral" xfId="18692" hidden="1"/>
    <cellStyle name="Neutral" xfId="9" builtinId="28" customBuiltin="1"/>
    <cellStyle name="Neutral 2" xfId="75"/>
    <cellStyle name="Neutral 2 10" xfId="244" hidden="1"/>
    <cellStyle name="Neutral 2 10" xfId="563" hidden="1"/>
    <cellStyle name="Neutral 2 10" xfId="555" hidden="1"/>
    <cellStyle name="Neutral 2 10" xfId="619" hidden="1"/>
    <cellStyle name="Neutral 2 10" xfId="654" hidden="1"/>
    <cellStyle name="Neutral 2 10" xfId="832" hidden="1"/>
    <cellStyle name="Neutral 2 10" xfId="971" hidden="1"/>
    <cellStyle name="Neutral 2 10" xfId="963" hidden="1"/>
    <cellStyle name="Neutral 2 10" xfId="1027" hidden="1"/>
    <cellStyle name="Neutral 2 10" xfId="1062" hidden="1"/>
    <cellStyle name="Neutral 2 10" xfId="823" hidden="1"/>
    <cellStyle name="Neutral 2 10" xfId="1118" hidden="1"/>
    <cellStyle name="Neutral 2 10" xfId="1110" hidden="1"/>
    <cellStyle name="Neutral 2 10" xfId="1174" hidden="1"/>
    <cellStyle name="Neutral 2 10" xfId="1209" hidden="1"/>
    <cellStyle name="Neutral 2 10" xfId="899" hidden="1"/>
    <cellStyle name="Neutral 2 10" xfId="1259" hidden="1"/>
    <cellStyle name="Neutral 2 10" xfId="1251" hidden="1"/>
    <cellStyle name="Neutral 2 10" xfId="1315" hidden="1"/>
    <cellStyle name="Neutral 2 10" xfId="1350" hidden="1"/>
    <cellStyle name="Neutral 2 10" xfId="1415" hidden="1"/>
    <cellStyle name="Neutral 2 10" xfId="1476" hidden="1"/>
    <cellStyle name="Neutral 2 10" xfId="1468" hidden="1"/>
    <cellStyle name="Neutral 2 10" xfId="1532" hidden="1"/>
    <cellStyle name="Neutral 2 10" xfId="1567" hidden="1"/>
    <cellStyle name="Neutral 2 10" xfId="1658" hidden="1"/>
    <cellStyle name="Neutral 2 10" xfId="1768" hidden="1"/>
    <cellStyle name="Neutral 2 10" xfId="1760" hidden="1"/>
    <cellStyle name="Neutral 2 10" xfId="1824" hidden="1"/>
    <cellStyle name="Neutral 2 10" xfId="1859" hidden="1"/>
    <cellStyle name="Neutral 2 10" xfId="1654" hidden="1"/>
    <cellStyle name="Neutral 2 10" xfId="1910" hidden="1"/>
    <cellStyle name="Neutral 2 10" xfId="1902" hidden="1"/>
    <cellStyle name="Neutral 2 10" xfId="1966" hidden="1"/>
    <cellStyle name="Neutral 2 10" xfId="2001" hidden="1"/>
    <cellStyle name="Neutral 2 10" xfId="2153" hidden="1"/>
    <cellStyle name="Neutral 2 10" xfId="2441" hidden="1"/>
    <cellStyle name="Neutral 2 10" xfId="2433" hidden="1"/>
    <cellStyle name="Neutral 2 10" xfId="2497" hidden="1"/>
    <cellStyle name="Neutral 2 10" xfId="2532" hidden="1"/>
    <cellStyle name="Neutral 2 10" xfId="2702" hidden="1"/>
    <cellStyle name="Neutral 2 10" xfId="2841" hidden="1"/>
    <cellStyle name="Neutral 2 10" xfId="2833" hidden="1"/>
    <cellStyle name="Neutral 2 10" xfId="2897" hidden="1"/>
    <cellStyle name="Neutral 2 10" xfId="2932" hidden="1"/>
    <cellStyle name="Neutral 2 10" xfId="2693" hidden="1"/>
    <cellStyle name="Neutral 2 10" xfId="2988" hidden="1"/>
    <cellStyle name="Neutral 2 10" xfId="2980" hidden="1"/>
    <cellStyle name="Neutral 2 10" xfId="3044" hidden="1"/>
    <cellStyle name="Neutral 2 10" xfId="3079" hidden="1"/>
    <cellStyle name="Neutral 2 10" xfId="2769" hidden="1"/>
    <cellStyle name="Neutral 2 10" xfId="3129" hidden="1"/>
    <cellStyle name="Neutral 2 10" xfId="3121" hidden="1"/>
    <cellStyle name="Neutral 2 10" xfId="3185" hidden="1"/>
    <cellStyle name="Neutral 2 10" xfId="3220" hidden="1"/>
    <cellStyle name="Neutral 2 10" xfId="3285" hidden="1"/>
    <cellStyle name="Neutral 2 10" xfId="3346" hidden="1"/>
    <cellStyle name="Neutral 2 10" xfId="3338" hidden="1"/>
    <cellStyle name="Neutral 2 10" xfId="3402" hidden="1"/>
    <cellStyle name="Neutral 2 10" xfId="3437" hidden="1"/>
    <cellStyle name="Neutral 2 10" xfId="3528" hidden="1"/>
    <cellStyle name="Neutral 2 10" xfId="3638" hidden="1"/>
    <cellStyle name="Neutral 2 10" xfId="3630" hidden="1"/>
    <cellStyle name="Neutral 2 10" xfId="3694" hidden="1"/>
    <cellStyle name="Neutral 2 10" xfId="3729" hidden="1"/>
    <cellStyle name="Neutral 2 10" xfId="3524" hidden="1"/>
    <cellStyle name="Neutral 2 10" xfId="3780" hidden="1"/>
    <cellStyle name="Neutral 2 10" xfId="3772" hidden="1"/>
    <cellStyle name="Neutral 2 10" xfId="3836" hidden="1"/>
    <cellStyle name="Neutral 2 10" xfId="3871" hidden="1"/>
    <cellStyle name="Neutral 2 10" xfId="2339" hidden="1"/>
    <cellStyle name="Neutral 2 10" xfId="3947" hidden="1"/>
    <cellStyle name="Neutral 2 10" xfId="3939" hidden="1"/>
    <cellStyle name="Neutral 2 10" xfId="4003" hidden="1"/>
    <cellStyle name="Neutral 2 10" xfId="4038" hidden="1"/>
    <cellStyle name="Neutral 2 10" xfId="4208" hidden="1"/>
    <cellStyle name="Neutral 2 10" xfId="4347" hidden="1"/>
    <cellStyle name="Neutral 2 10" xfId="4339" hidden="1"/>
    <cellStyle name="Neutral 2 10" xfId="4403" hidden="1"/>
    <cellStyle name="Neutral 2 10" xfId="4438" hidden="1"/>
    <cellStyle name="Neutral 2 10" xfId="4199" hidden="1"/>
    <cellStyle name="Neutral 2 10" xfId="4494" hidden="1"/>
    <cellStyle name="Neutral 2 10" xfId="4486" hidden="1"/>
    <cellStyle name="Neutral 2 10" xfId="4550" hidden="1"/>
    <cellStyle name="Neutral 2 10" xfId="4585" hidden="1"/>
    <cellStyle name="Neutral 2 10" xfId="4275" hidden="1"/>
    <cellStyle name="Neutral 2 10" xfId="4635" hidden="1"/>
    <cellStyle name="Neutral 2 10" xfId="4627" hidden="1"/>
    <cellStyle name="Neutral 2 10" xfId="4691" hidden="1"/>
    <cellStyle name="Neutral 2 10" xfId="4726" hidden="1"/>
    <cellStyle name="Neutral 2 10" xfId="4791" hidden="1"/>
    <cellStyle name="Neutral 2 10" xfId="4852" hidden="1"/>
    <cellStyle name="Neutral 2 10" xfId="4844" hidden="1"/>
    <cellStyle name="Neutral 2 10" xfId="4908" hidden="1"/>
    <cellStyle name="Neutral 2 10" xfId="4943" hidden="1"/>
    <cellStyle name="Neutral 2 10" xfId="5034" hidden="1"/>
    <cellStyle name="Neutral 2 10" xfId="5144" hidden="1"/>
    <cellStyle name="Neutral 2 10" xfId="5136" hidden="1"/>
    <cellStyle name="Neutral 2 10" xfId="5200" hidden="1"/>
    <cellStyle name="Neutral 2 10" xfId="5235" hidden="1"/>
    <cellStyle name="Neutral 2 10" xfId="5030" hidden="1"/>
    <cellStyle name="Neutral 2 10" xfId="5286" hidden="1"/>
    <cellStyle name="Neutral 2 10" xfId="5278" hidden="1"/>
    <cellStyle name="Neutral 2 10" xfId="5342" hidden="1"/>
    <cellStyle name="Neutral 2 10" xfId="5377" hidden="1"/>
    <cellStyle name="Neutral 2 10" xfId="2027" hidden="1"/>
    <cellStyle name="Neutral 2 10" xfId="5452" hidden="1"/>
    <cellStyle name="Neutral 2 10" xfId="5444" hidden="1"/>
    <cellStyle name="Neutral 2 10" xfId="5508" hidden="1"/>
    <cellStyle name="Neutral 2 10" xfId="5543" hidden="1"/>
    <cellStyle name="Neutral 2 10" xfId="5712" hidden="1"/>
    <cellStyle name="Neutral 2 10" xfId="5851" hidden="1"/>
    <cellStyle name="Neutral 2 10" xfId="5843" hidden="1"/>
    <cellStyle name="Neutral 2 10" xfId="5907" hidden="1"/>
    <cellStyle name="Neutral 2 10" xfId="5942" hidden="1"/>
    <cellStyle name="Neutral 2 10" xfId="5703" hidden="1"/>
    <cellStyle name="Neutral 2 10" xfId="5998" hidden="1"/>
    <cellStyle name="Neutral 2 10" xfId="5990" hidden="1"/>
    <cellStyle name="Neutral 2 10" xfId="6054" hidden="1"/>
    <cellStyle name="Neutral 2 10" xfId="6089" hidden="1"/>
    <cellStyle name="Neutral 2 10" xfId="5779" hidden="1"/>
    <cellStyle name="Neutral 2 10" xfId="6139" hidden="1"/>
    <cellStyle name="Neutral 2 10" xfId="6131" hidden="1"/>
    <cellStyle name="Neutral 2 10" xfId="6195" hidden="1"/>
    <cellStyle name="Neutral 2 10" xfId="6230" hidden="1"/>
    <cellStyle name="Neutral 2 10" xfId="6295" hidden="1"/>
    <cellStyle name="Neutral 2 10" xfId="6356" hidden="1"/>
    <cellStyle name="Neutral 2 10" xfId="6348" hidden="1"/>
    <cellStyle name="Neutral 2 10" xfId="6412" hidden="1"/>
    <cellStyle name="Neutral 2 10" xfId="6447" hidden="1"/>
    <cellStyle name="Neutral 2 10" xfId="6538" hidden="1"/>
    <cellStyle name="Neutral 2 10" xfId="6648" hidden="1"/>
    <cellStyle name="Neutral 2 10" xfId="6640" hidden="1"/>
    <cellStyle name="Neutral 2 10" xfId="6704" hidden="1"/>
    <cellStyle name="Neutral 2 10" xfId="6739" hidden="1"/>
    <cellStyle name="Neutral 2 10" xfId="6534" hidden="1"/>
    <cellStyle name="Neutral 2 10" xfId="6790" hidden="1"/>
    <cellStyle name="Neutral 2 10" xfId="6782" hidden="1"/>
    <cellStyle name="Neutral 2 10" xfId="6846" hidden="1"/>
    <cellStyle name="Neutral 2 10" xfId="6881" hidden="1"/>
    <cellStyle name="Neutral 2 10" xfId="419" hidden="1"/>
    <cellStyle name="Neutral 2 10" xfId="6954" hidden="1"/>
    <cellStyle name="Neutral 2 10" xfId="6946" hidden="1"/>
    <cellStyle name="Neutral 2 10" xfId="7010" hidden="1"/>
    <cellStyle name="Neutral 2 10" xfId="7045" hidden="1"/>
    <cellStyle name="Neutral 2 10" xfId="7210" hidden="1"/>
    <cellStyle name="Neutral 2 10" xfId="7349" hidden="1"/>
    <cellStyle name="Neutral 2 10" xfId="7341" hidden="1"/>
    <cellStyle name="Neutral 2 10" xfId="7405" hidden="1"/>
    <cellStyle name="Neutral 2 10" xfId="7440" hidden="1"/>
    <cellStyle name="Neutral 2 10" xfId="7201" hidden="1"/>
    <cellStyle name="Neutral 2 10" xfId="7496" hidden="1"/>
    <cellStyle name="Neutral 2 10" xfId="7488" hidden="1"/>
    <cellStyle name="Neutral 2 10" xfId="7552" hidden="1"/>
    <cellStyle name="Neutral 2 10" xfId="7587" hidden="1"/>
    <cellStyle name="Neutral 2 10" xfId="7277" hidden="1"/>
    <cellStyle name="Neutral 2 10" xfId="7637" hidden="1"/>
    <cellStyle name="Neutral 2 10" xfId="7629" hidden="1"/>
    <cellStyle name="Neutral 2 10" xfId="7693" hidden="1"/>
    <cellStyle name="Neutral 2 10" xfId="7728" hidden="1"/>
    <cellStyle name="Neutral 2 10" xfId="7793" hidden="1"/>
    <cellStyle name="Neutral 2 10" xfId="7854" hidden="1"/>
    <cellStyle name="Neutral 2 10" xfId="7846" hidden="1"/>
    <cellStyle name="Neutral 2 10" xfId="7910" hidden="1"/>
    <cellStyle name="Neutral 2 10" xfId="7945" hidden="1"/>
    <cellStyle name="Neutral 2 10" xfId="8036" hidden="1"/>
    <cellStyle name="Neutral 2 10" xfId="8146" hidden="1"/>
    <cellStyle name="Neutral 2 10" xfId="8138" hidden="1"/>
    <cellStyle name="Neutral 2 10" xfId="8202" hidden="1"/>
    <cellStyle name="Neutral 2 10" xfId="8237" hidden="1"/>
    <cellStyle name="Neutral 2 10" xfId="8032" hidden="1"/>
    <cellStyle name="Neutral 2 10" xfId="8288" hidden="1"/>
    <cellStyle name="Neutral 2 10" xfId="8280" hidden="1"/>
    <cellStyle name="Neutral 2 10" xfId="8344" hidden="1"/>
    <cellStyle name="Neutral 2 10" xfId="8379" hidden="1"/>
    <cellStyle name="Neutral 2 10" xfId="2269" hidden="1"/>
    <cellStyle name="Neutral 2 10" xfId="8449" hidden="1"/>
    <cellStyle name="Neutral 2 10" xfId="8441" hidden="1"/>
    <cellStyle name="Neutral 2 10" xfId="8505" hidden="1"/>
    <cellStyle name="Neutral 2 10" xfId="8540" hidden="1"/>
    <cellStyle name="Neutral 2 10" xfId="8703" hidden="1"/>
    <cellStyle name="Neutral 2 10" xfId="8842" hidden="1"/>
    <cellStyle name="Neutral 2 10" xfId="8834" hidden="1"/>
    <cellStyle name="Neutral 2 10" xfId="8898" hidden="1"/>
    <cellStyle name="Neutral 2 10" xfId="8933" hidden="1"/>
    <cellStyle name="Neutral 2 10" xfId="8694" hidden="1"/>
    <cellStyle name="Neutral 2 10" xfId="8989" hidden="1"/>
    <cellStyle name="Neutral 2 10" xfId="8981" hidden="1"/>
    <cellStyle name="Neutral 2 10" xfId="9045" hidden="1"/>
    <cellStyle name="Neutral 2 10" xfId="9080" hidden="1"/>
    <cellStyle name="Neutral 2 10" xfId="8770" hidden="1"/>
    <cellStyle name="Neutral 2 10" xfId="9130" hidden="1"/>
    <cellStyle name="Neutral 2 10" xfId="9122" hidden="1"/>
    <cellStyle name="Neutral 2 10" xfId="9186" hidden="1"/>
    <cellStyle name="Neutral 2 10" xfId="9221" hidden="1"/>
    <cellStyle name="Neutral 2 10" xfId="9286" hidden="1"/>
    <cellStyle name="Neutral 2 10" xfId="9347" hidden="1"/>
    <cellStyle name="Neutral 2 10" xfId="9339" hidden="1"/>
    <cellStyle name="Neutral 2 10" xfId="9403" hidden="1"/>
    <cellStyle name="Neutral 2 10" xfId="9438" hidden="1"/>
    <cellStyle name="Neutral 2 10" xfId="9529" hidden="1"/>
    <cellStyle name="Neutral 2 10" xfId="9639" hidden="1"/>
    <cellStyle name="Neutral 2 10" xfId="9631" hidden="1"/>
    <cellStyle name="Neutral 2 10" xfId="9695" hidden="1"/>
    <cellStyle name="Neutral 2 10" xfId="9730" hidden="1"/>
    <cellStyle name="Neutral 2 10" xfId="9525" hidden="1"/>
    <cellStyle name="Neutral 2 10" xfId="9781" hidden="1"/>
    <cellStyle name="Neutral 2 10" xfId="9773" hidden="1"/>
    <cellStyle name="Neutral 2 10" xfId="9837" hidden="1"/>
    <cellStyle name="Neutral 2 10" xfId="9872" hidden="1"/>
    <cellStyle name="Neutral 2 10" xfId="429" hidden="1"/>
    <cellStyle name="Neutral 2 10" xfId="9940" hidden="1"/>
    <cellStyle name="Neutral 2 10" xfId="9932" hidden="1"/>
    <cellStyle name="Neutral 2 10" xfId="9996" hidden="1"/>
    <cellStyle name="Neutral 2 10" xfId="10031" hidden="1"/>
    <cellStyle name="Neutral 2 10" xfId="10189" hidden="1"/>
    <cellStyle name="Neutral 2 10" xfId="10328" hidden="1"/>
    <cellStyle name="Neutral 2 10" xfId="10320" hidden="1"/>
    <cellStyle name="Neutral 2 10" xfId="10384" hidden="1"/>
    <cellStyle name="Neutral 2 10" xfId="10419" hidden="1"/>
    <cellStyle name="Neutral 2 10" xfId="10180" hidden="1"/>
    <cellStyle name="Neutral 2 10" xfId="10475" hidden="1"/>
    <cellStyle name="Neutral 2 10" xfId="10467" hidden="1"/>
    <cellStyle name="Neutral 2 10" xfId="10531" hidden="1"/>
    <cellStyle name="Neutral 2 10" xfId="10566" hidden="1"/>
    <cellStyle name="Neutral 2 10" xfId="10256" hidden="1"/>
    <cellStyle name="Neutral 2 10" xfId="10616" hidden="1"/>
    <cellStyle name="Neutral 2 10" xfId="10608" hidden="1"/>
    <cellStyle name="Neutral 2 10" xfId="10672" hidden="1"/>
    <cellStyle name="Neutral 2 10" xfId="10707" hidden="1"/>
    <cellStyle name="Neutral 2 10" xfId="10772" hidden="1"/>
    <cellStyle name="Neutral 2 10" xfId="10833" hidden="1"/>
    <cellStyle name="Neutral 2 10" xfId="10825" hidden="1"/>
    <cellStyle name="Neutral 2 10" xfId="10889" hidden="1"/>
    <cellStyle name="Neutral 2 10" xfId="10924" hidden="1"/>
    <cellStyle name="Neutral 2 10" xfId="11015" hidden="1"/>
    <cellStyle name="Neutral 2 10" xfId="11125" hidden="1"/>
    <cellStyle name="Neutral 2 10" xfId="11117" hidden="1"/>
    <cellStyle name="Neutral 2 10" xfId="11181" hidden="1"/>
    <cellStyle name="Neutral 2 10" xfId="11216" hidden="1"/>
    <cellStyle name="Neutral 2 10" xfId="11011" hidden="1"/>
    <cellStyle name="Neutral 2 10" xfId="11267" hidden="1"/>
    <cellStyle name="Neutral 2 10" xfId="11259" hidden="1"/>
    <cellStyle name="Neutral 2 10" xfId="11323" hidden="1"/>
    <cellStyle name="Neutral 2 10" xfId="11358" hidden="1"/>
    <cellStyle name="Neutral 2 10" xfId="422" hidden="1"/>
    <cellStyle name="Neutral 2 10" xfId="11423" hidden="1"/>
    <cellStyle name="Neutral 2 10" xfId="11415" hidden="1"/>
    <cellStyle name="Neutral 2 10" xfId="11479" hidden="1"/>
    <cellStyle name="Neutral 2 10" xfId="11514" hidden="1"/>
    <cellStyle name="Neutral 2 10" xfId="11669" hidden="1"/>
    <cellStyle name="Neutral 2 10" xfId="11808" hidden="1"/>
    <cellStyle name="Neutral 2 10" xfId="11800" hidden="1"/>
    <cellStyle name="Neutral 2 10" xfId="11864" hidden="1"/>
    <cellStyle name="Neutral 2 10" xfId="11899" hidden="1"/>
    <cellStyle name="Neutral 2 10" xfId="11660" hidden="1"/>
    <cellStyle name="Neutral 2 10" xfId="11955" hidden="1"/>
    <cellStyle name="Neutral 2 10" xfId="11947" hidden="1"/>
    <cellStyle name="Neutral 2 10" xfId="12011" hidden="1"/>
    <cellStyle name="Neutral 2 10" xfId="12046" hidden="1"/>
    <cellStyle name="Neutral 2 10" xfId="11736" hidden="1"/>
    <cellStyle name="Neutral 2 10" xfId="12096" hidden="1"/>
    <cellStyle name="Neutral 2 10" xfId="12088" hidden="1"/>
    <cellStyle name="Neutral 2 10" xfId="12152" hidden="1"/>
    <cellStyle name="Neutral 2 10" xfId="12187" hidden="1"/>
    <cellStyle name="Neutral 2 10" xfId="12252" hidden="1"/>
    <cellStyle name="Neutral 2 10" xfId="12313" hidden="1"/>
    <cellStyle name="Neutral 2 10" xfId="12305" hidden="1"/>
    <cellStyle name="Neutral 2 10" xfId="12369" hidden="1"/>
    <cellStyle name="Neutral 2 10" xfId="12404" hidden="1"/>
    <cellStyle name="Neutral 2 10" xfId="12495" hidden="1"/>
    <cellStyle name="Neutral 2 10" xfId="12605" hidden="1"/>
    <cellStyle name="Neutral 2 10" xfId="12597" hidden="1"/>
    <cellStyle name="Neutral 2 10" xfId="12661" hidden="1"/>
    <cellStyle name="Neutral 2 10" xfId="12696" hidden="1"/>
    <cellStyle name="Neutral 2 10" xfId="12491" hidden="1"/>
    <cellStyle name="Neutral 2 10" xfId="12747" hidden="1"/>
    <cellStyle name="Neutral 2 10" xfId="12739" hidden="1"/>
    <cellStyle name="Neutral 2 10" xfId="12803" hidden="1"/>
    <cellStyle name="Neutral 2 10" xfId="12838" hidden="1"/>
    <cellStyle name="Neutral 2 10" xfId="2265" hidden="1"/>
    <cellStyle name="Neutral 2 10" xfId="12902" hidden="1"/>
    <cellStyle name="Neutral 2 10" xfId="12894" hidden="1"/>
    <cellStyle name="Neutral 2 10" xfId="12958" hidden="1"/>
    <cellStyle name="Neutral 2 10" xfId="12993" hidden="1"/>
    <cellStyle name="Neutral 2 10" xfId="13140" hidden="1"/>
    <cellStyle name="Neutral 2 10" xfId="13279" hidden="1"/>
    <cellStyle name="Neutral 2 10" xfId="13271" hidden="1"/>
    <cellStyle name="Neutral 2 10" xfId="13335" hidden="1"/>
    <cellStyle name="Neutral 2 10" xfId="13370" hidden="1"/>
    <cellStyle name="Neutral 2 10" xfId="13131" hidden="1"/>
    <cellStyle name="Neutral 2 10" xfId="13426" hidden="1"/>
    <cellStyle name="Neutral 2 10" xfId="13418" hidden="1"/>
    <cellStyle name="Neutral 2 10" xfId="13482" hidden="1"/>
    <cellStyle name="Neutral 2 10" xfId="13517" hidden="1"/>
    <cellStyle name="Neutral 2 10" xfId="13207" hidden="1"/>
    <cellStyle name="Neutral 2 10" xfId="13567" hidden="1"/>
    <cellStyle name="Neutral 2 10" xfId="13559" hidden="1"/>
    <cellStyle name="Neutral 2 10" xfId="13623" hidden="1"/>
    <cellStyle name="Neutral 2 10" xfId="13658" hidden="1"/>
    <cellStyle name="Neutral 2 10" xfId="13723" hidden="1"/>
    <cellStyle name="Neutral 2 10" xfId="13784" hidden="1"/>
    <cellStyle name="Neutral 2 10" xfId="13776" hidden="1"/>
    <cellStyle name="Neutral 2 10" xfId="13840" hidden="1"/>
    <cellStyle name="Neutral 2 10" xfId="13875" hidden="1"/>
    <cellStyle name="Neutral 2 10" xfId="13966" hidden="1"/>
    <cellStyle name="Neutral 2 10" xfId="14076" hidden="1"/>
    <cellStyle name="Neutral 2 10" xfId="14068" hidden="1"/>
    <cellStyle name="Neutral 2 10" xfId="14132" hidden="1"/>
    <cellStyle name="Neutral 2 10" xfId="14167" hidden="1"/>
    <cellStyle name="Neutral 2 10" xfId="13962" hidden="1"/>
    <cellStyle name="Neutral 2 10" xfId="14218" hidden="1"/>
    <cellStyle name="Neutral 2 10" xfId="14210" hidden="1"/>
    <cellStyle name="Neutral 2 10" xfId="14274" hidden="1"/>
    <cellStyle name="Neutral 2 10" xfId="14309" hidden="1"/>
    <cellStyle name="Neutral 2 10" xfId="425" hidden="1"/>
    <cellStyle name="Neutral 2 10" xfId="14369" hidden="1"/>
    <cellStyle name="Neutral 2 10" xfId="14361" hidden="1"/>
    <cellStyle name="Neutral 2 10" xfId="14425" hidden="1"/>
    <cellStyle name="Neutral 2 10" xfId="14460" hidden="1"/>
    <cellStyle name="Neutral 2 10" xfId="14602" hidden="1"/>
    <cellStyle name="Neutral 2 10" xfId="14741" hidden="1"/>
    <cellStyle name="Neutral 2 10" xfId="14733" hidden="1"/>
    <cellStyle name="Neutral 2 10" xfId="14797" hidden="1"/>
    <cellStyle name="Neutral 2 10" xfId="14832" hidden="1"/>
    <cellStyle name="Neutral 2 10" xfId="14593" hidden="1"/>
    <cellStyle name="Neutral 2 10" xfId="14888" hidden="1"/>
    <cellStyle name="Neutral 2 10" xfId="14880" hidden="1"/>
    <cellStyle name="Neutral 2 10" xfId="14944" hidden="1"/>
    <cellStyle name="Neutral 2 10" xfId="14979" hidden="1"/>
    <cellStyle name="Neutral 2 10" xfId="14669" hidden="1"/>
    <cellStyle name="Neutral 2 10" xfId="15029" hidden="1"/>
    <cellStyle name="Neutral 2 10" xfId="15021" hidden="1"/>
    <cellStyle name="Neutral 2 10" xfId="15085" hidden="1"/>
    <cellStyle name="Neutral 2 10" xfId="15120" hidden="1"/>
    <cellStyle name="Neutral 2 10" xfId="15185" hidden="1"/>
    <cellStyle name="Neutral 2 10" xfId="15246" hidden="1"/>
    <cellStyle name="Neutral 2 10" xfId="15238" hidden="1"/>
    <cellStyle name="Neutral 2 10" xfId="15302" hidden="1"/>
    <cellStyle name="Neutral 2 10" xfId="15337" hidden="1"/>
    <cellStyle name="Neutral 2 10" xfId="15428" hidden="1"/>
    <cellStyle name="Neutral 2 10" xfId="15538" hidden="1"/>
    <cellStyle name="Neutral 2 10" xfId="15530" hidden="1"/>
    <cellStyle name="Neutral 2 10" xfId="15594" hidden="1"/>
    <cellStyle name="Neutral 2 10" xfId="15629" hidden="1"/>
    <cellStyle name="Neutral 2 10" xfId="15424" hidden="1"/>
    <cellStyle name="Neutral 2 10" xfId="15680" hidden="1"/>
    <cellStyle name="Neutral 2 10" xfId="15672" hidden="1"/>
    <cellStyle name="Neutral 2 10" xfId="15736" hidden="1"/>
    <cellStyle name="Neutral 2 10" xfId="15771" hidden="1"/>
    <cellStyle name="Neutral 2 10" xfId="2294" hidden="1"/>
    <cellStyle name="Neutral 2 10" xfId="15831" hidden="1"/>
    <cellStyle name="Neutral 2 10" xfId="15823" hidden="1"/>
    <cellStyle name="Neutral 2 10" xfId="15887" hidden="1"/>
    <cellStyle name="Neutral 2 10" xfId="15922" hidden="1"/>
    <cellStyle name="Neutral 2 10" xfId="16058" hidden="1"/>
    <cellStyle name="Neutral 2 10" xfId="16197" hidden="1"/>
    <cellStyle name="Neutral 2 10" xfId="16189" hidden="1"/>
    <cellStyle name="Neutral 2 10" xfId="16253" hidden="1"/>
    <cellStyle name="Neutral 2 10" xfId="16288" hidden="1"/>
    <cellStyle name="Neutral 2 10" xfId="16049" hidden="1"/>
    <cellStyle name="Neutral 2 10" xfId="16344" hidden="1"/>
    <cellStyle name="Neutral 2 10" xfId="16336" hidden="1"/>
    <cellStyle name="Neutral 2 10" xfId="16400" hidden="1"/>
    <cellStyle name="Neutral 2 10" xfId="16435" hidden="1"/>
    <cellStyle name="Neutral 2 10" xfId="16125" hidden="1"/>
    <cellStyle name="Neutral 2 10" xfId="16485" hidden="1"/>
    <cellStyle name="Neutral 2 10" xfId="16477" hidden="1"/>
    <cellStyle name="Neutral 2 10" xfId="16541" hidden="1"/>
    <cellStyle name="Neutral 2 10" xfId="16576" hidden="1"/>
    <cellStyle name="Neutral 2 10" xfId="16641" hidden="1"/>
    <cellStyle name="Neutral 2 10" xfId="16702" hidden="1"/>
    <cellStyle name="Neutral 2 10" xfId="16694" hidden="1"/>
    <cellStyle name="Neutral 2 10" xfId="16758" hidden="1"/>
    <cellStyle name="Neutral 2 10" xfId="16793" hidden="1"/>
    <cellStyle name="Neutral 2 10" xfId="16884" hidden="1"/>
    <cellStyle name="Neutral 2 10" xfId="16994" hidden="1"/>
    <cellStyle name="Neutral 2 10" xfId="16986" hidden="1"/>
    <cellStyle name="Neutral 2 10" xfId="17050" hidden="1"/>
    <cellStyle name="Neutral 2 10" xfId="17085" hidden="1"/>
    <cellStyle name="Neutral 2 10" xfId="16880" hidden="1"/>
    <cellStyle name="Neutral 2 10" xfId="17136" hidden="1"/>
    <cellStyle name="Neutral 2 10" xfId="17128" hidden="1"/>
    <cellStyle name="Neutral 2 10" xfId="17192" hidden="1"/>
    <cellStyle name="Neutral 2 10" xfId="17227" hidden="1"/>
    <cellStyle name="Neutral 2 10" xfId="2045" hidden="1"/>
    <cellStyle name="Neutral 2 10" xfId="17276" hidden="1"/>
    <cellStyle name="Neutral 2 10" xfId="17268" hidden="1"/>
    <cellStyle name="Neutral 2 10" xfId="17332" hidden="1"/>
    <cellStyle name="Neutral 2 10" xfId="17367" hidden="1"/>
    <cellStyle name="Neutral 2 10" xfId="17500" hidden="1"/>
    <cellStyle name="Neutral 2 10" xfId="17639" hidden="1"/>
    <cellStyle name="Neutral 2 10" xfId="17631" hidden="1"/>
    <cellStyle name="Neutral 2 10" xfId="17695" hidden="1"/>
    <cellStyle name="Neutral 2 10" xfId="17730" hidden="1"/>
    <cellStyle name="Neutral 2 10" xfId="17491" hidden="1"/>
    <cellStyle name="Neutral 2 10" xfId="17786" hidden="1"/>
    <cellStyle name="Neutral 2 10" xfId="17778" hidden="1"/>
    <cellStyle name="Neutral 2 10" xfId="17842" hidden="1"/>
    <cellStyle name="Neutral 2 10" xfId="17877" hidden="1"/>
    <cellStyle name="Neutral 2 10" xfId="17567" hidden="1"/>
    <cellStyle name="Neutral 2 10" xfId="17927" hidden="1"/>
    <cellStyle name="Neutral 2 10" xfId="17919" hidden="1"/>
    <cellStyle name="Neutral 2 10" xfId="17983" hidden="1"/>
    <cellStyle name="Neutral 2 10" xfId="18018" hidden="1"/>
    <cellStyle name="Neutral 2 10" xfId="18083" hidden="1"/>
    <cellStyle name="Neutral 2 10" xfId="18144" hidden="1"/>
    <cellStyle name="Neutral 2 10" xfId="18136" hidden="1"/>
    <cellStyle name="Neutral 2 10" xfId="18200" hidden="1"/>
    <cellStyle name="Neutral 2 10" xfId="18235" hidden="1"/>
    <cellStyle name="Neutral 2 10" xfId="18326" hidden="1"/>
    <cellStyle name="Neutral 2 10" xfId="18436" hidden="1"/>
    <cellStyle name="Neutral 2 10" xfId="18428" hidden="1"/>
    <cellStyle name="Neutral 2 10" xfId="18492" hidden="1"/>
    <cellStyle name="Neutral 2 10" xfId="18527" hidden="1"/>
    <cellStyle name="Neutral 2 10" xfId="18322" hidden="1"/>
    <cellStyle name="Neutral 2 10" xfId="18578" hidden="1"/>
    <cellStyle name="Neutral 2 10" xfId="18570" hidden="1"/>
    <cellStyle name="Neutral 2 10" xfId="18634" hidden="1"/>
    <cellStyle name="Neutral 2 10" xfId="18669" hidden="1"/>
    <cellStyle name="Neutral 2 10" xfId="18973" hidden="1"/>
    <cellStyle name="Neutral 2 10" xfId="19076" hidden="1"/>
    <cellStyle name="Neutral 2 10" xfId="19068" hidden="1"/>
    <cellStyle name="Neutral 2 10" xfId="19132" hidden="1"/>
    <cellStyle name="Neutral 2 10" xfId="19167" hidden="1"/>
    <cellStyle name="Neutral 2 10" xfId="19307" hidden="1"/>
    <cellStyle name="Neutral 2 10" xfId="19446" hidden="1"/>
    <cellStyle name="Neutral 2 10" xfId="19438" hidden="1"/>
    <cellStyle name="Neutral 2 10" xfId="19502" hidden="1"/>
    <cellStyle name="Neutral 2 10" xfId="19537" hidden="1"/>
    <cellStyle name="Neutral 2 10" xfId="19298" hidden="1"/>
    <cellStyle name="Neutral 2 10" xfId="19593" hidden="1"/>
    <cellStyle name="Neutral 2 10" xfId="19585" hidden="1"/>
    <cellStyle name="Neutral 2 10" xfId="19649" hidden="1"/>
    <cellStyle name="Neutral 2 10" xfId="19684" hidden="1"/>
    <cellStyle name="Neutral 2 10" xfId="19374" hidden="1"/>
    <cellStyle name="Neutral 2 10" xfId="19734" hidden="1"/>
    <cellStyle name="Neutral 2 10" xfId="19726" hidden="1"/>
    <cellStyle name="Neutral 2 10" xfId="19790" hidden="1"/>
    <cellStyle name="Neutral 2 10" xfId="19825" hidden="1"/>
    <cellStyle name="Neutral 2 10" xfId="19890" hidden="1"/>
    <cellStyle name="Neutral 2 10" xfId="19951" hidden="1"/>
    <cellStyle name="Neutral 2 10" xfId="19943" hidden="1"/>
    <cellStyle name="Neutral 2 10" xfId="20007" hidden="1"/>
    <cellStyle name="Neutral 2 10" xfId="20042" hidden="1"/>
    <cellStyle name="Neutral 2 10" xfId="20133" hidden="1"/>
    <cellStyle name="Neutral 2 10" xfId="20243" hidden="1"/>
    <cellStyle name="Neutral 2 10" xfId="20235" hidden="1"/>
    <cellStyle name="Neutral 2 10" xfId="20299" hidden="1"/>
    <cellStyle name="Neutral 2 10" xfId="20334" hidden="1"/>
    <cellStyle name="Neutral 2 10" xfId="20129" hidden="1"/>
    <cellStyle name="Neutral 2 10" xfId="20385" hidden="1"/>
    <cellStyle name="Neutral 2 10" xfId="20377" hidden="1"/>
    <cellStyle name="Neutral 2 10" xfId="20441" hidden="1"/>
    <cellStyle name="Neutral 2 10" xfId="20476" hidden="1"/>
    <cellStyle name="Neutral 2 10" xfId="20541" hidden="1"/>
    <cellStyle name="Neutral 2 10" xfId="20602" hidden="1"/>
    <cellStyle name="Neutral 2 10" xfId="20594" hidden="1"/>
    <cellStyle name="Neutral 2 10" xfId="20658" hidden="1"/>
    <cellStyle name="Neutral 2 10" xfId="20693" hidden="1"/>
    <cellStyle name="Neutral 2 10" xfId="20804" hidden="1"/>
    <cellStyle name="Neutral 2 10" xfId="20993" hidden="1"/>
    <cellStyle name="Neutral 2 10" xfId="20985" hidden="1"/>
    <cellStyle name="Neutral 2 10" xfId="21049" hidden="1"/>
    <cellStyle name="Neutral 2 10" xfId="21084" hidden="1"/>
    <cellStyle name="Neutral 2 10" xfId="21192" hidden="1"/>
    <cellStyle name="Neutral 2 10" xfId="21302" hidden="1"/>
    <cellStyle name="Neutral 2 10" xfId="21294" hidden="1"/>
    <cellStyle name="Neutral 2 10" xfId="21358" hidden="1"/>
    <cellStyle name="Neutral 2 10" xfId="21393" hidden="1"/>
    <cellStyle name="Neutral 2 10" xfId="21188" hidden="1"/>
    <cellStyle name="Neutral 2 10" xfId="21446" hidden="1"/>
    <cellStyle name="Neutral 2 10" xfId="21438" hidden="1"/>
    <cellStyle name="Neutral 2 10" xfId="21502" hidden="1"/>
    <cellStyle name="Neutral 2 10" xfId="21537" hidden="1"/>
    <cellStyle name="Neutral 2 10" xfId="20828" hidden="1"/>
    <cellStyle name="Neutral 2 10" xfId="21603" hidden="1"/>
    <cellStyle name="Neutral 2 10" xfId="21595" hidden="1"/>
    <cellStyle name="Neutral 2 10" xfId="21659" hidden="1"/>
    <cellStyle name="Neutral 2 10" xfId="21694" hidden="1"/>
    <cellStyle name="Neutral 2 10" xfId="21833" hidden="1"/>
    <cellStyle name="Neutral 2 10" xfId="21973" hidden="1"/>
    <cellStyle name="Neutral 2 10" xfId="21965" hidden="1"/>
    <cellStyle name="Neutral 2 10" xfId="22029" hidden="1"/>
    <cellStyle name="Neutral 2 10" xfId="22064" hidden="1"/>
    <cellStyle name="Neutral 2 10" xfId="21824" hidden="1"/>
    <cellStyle name="Neutral 2 10" xfId="22122" hidden="1"/>
    <cellStyle name="Neutral 2 10" xfId="22114" hidden="1"/>
    <cellStyle name="Neutral 2 10" xfId="22178" hidden="1"/>
    <cellStyle name="Neutral 2 10" xfId="22213" hidden="1"/>
    <cellStyle name="Neutral 2 10" xfId="21900" hidden="1"/>
    <cellStyle name="Neutral 2 10" xfId="22265" hidden="1"/>
    <cellStyle name="Neutral 2 10" xfId="22257" hidden="1"/>
    <cellStyle name="Neutral 2 10" xfId="22321" hidden="1"/>
    <cellStyle name="Neutral 2 10" xfId="22356" hidden="1"/>
    <cellStyle name="Neutral 2 10" xfId="22423" hidden="1"/>
    <cellStyle name="Neutral 2 10" xfId="22484" hidden="1"/>
    <cellStyle name="Neutral 2 10" xfId="22476" hidden="1"/>
    <cellStyle name="Neutral 2 10" xfId="22540" hidden="1"/>
    <cellStyle name="Neutral 2 10" xfId="22575" hidden="1"/>
    <cellStyle name="Neutral 2 10" xfId="22666" hidden="1"/>
    <cellStyle name="Neutral 2 10" xfId="22776" hidden="1"/>
    <cellStyle name="Neutral 2 10" xfId="22768" hidden="1"/>
    <cellStyle name="Neutral 2 10" xfId="22832" hidden="1"/>
    <cellStyle name="Neutral 2 10" xfId="22867" hidden="1"/>
    <cellStyle name="Neutral 2 10" xfId="22662" hidden="1"/>
    <cellStyle name="Neutral 2 10" xfId="22918" hidden="1"/>
    <cellStyle name="Neutral 2 10" xfId="22910" hidden="1"/>
    <cellStyle name="Neutral 2 10" xfId="22974" hidden="1"/>
    <cellStyle name="Neutral 2 10" xfId="23009" hidden="1"/>
    <cellStyle name="Neutral 2 10" xfId="20817" hidden="1"/>
    <cellStyle name="Neutral 2 10" xfId="23058" hidden="1"/>
    <cellStyle name="Neutral 2 10" xfId="23050" hidden="1"/>
    <cellStyle name="Neutral 2 10" xfId="23114" hidden="1"/>
    <cellStyle name="Neutral 2 10" xfId="23149" hidden="1"/>
    <cellStyle name="Neutral 2 10" xfId="23286" hidden="1"/>
    <cellStyle name="Neutral 2 10" xfId="23425" hidden="1"/>
    <cellStyle name="Neutral 2 10" xfId="23417" hidden="1"/>
    <cellStyle name="Neutral 2 10" xfId="23481" hidden="1"/>
    <cellStyle name="Neutral 2 10" xfId="23516" hidden="1"/>
    <cellStyle name="Neutral 2 10" xfId="23277" hidden="1"/>
    <cellStyle name="Neutral 2 10" xfId="23574" hidden="1"/>
    <cellStyle name="Neutral 2 10" xfId="23566" hidden="1"/>
    <cellStyle name="Neutral 2 10" xfId="23630" hidden="1"/>
    <cellStyle name="Neutral 2 10" xfId="23665" hidden="1"/>
    <cellStyle name="Neutral 2 10" xfId="23353" hidden="1"/>
    <cellStyle name="Neutral 2 10" xfId="23717" hidden="1"/>
    <cellStyle name="Neutral 2 10" xfId="23709" hidden="1"/>
    <cellStyle name="Neutral 2 10" xfId="23773" hidden="1"/>
    <cellStyle name="Neutral 2 10" xfId="23808" hidden="1"/>
    <cellStyle name="Neutral 2 10" xfId="23874" hidden="1"/>
    <cellStyle name="Neutral 2 10" xfId="23935" hidden="1"/>
    <cellStyle name="Neutral 2 10" xfId="23927" hidden="1"/>
    <cellStyle name="Neutral 2 10" xfId="23991" hidden="1"/>
    <cellStyle name="Neutral 2 10" xfId="24026" hidden="1"/>
    <cellStyle name="Neutral 2 10" xfId="24117" hidden="1"/>
    <cellStyle name="Neutral 2 10" xfId="24227" hidden="1"/>
    <cellStyle name="Neutral 2 10" xfId="24219" hidden="1"/>
    <cellStyle name="Neutral 2 10" xfId="24283" hidden="1"/>
    <cellStyle name="Neutral 2 10" xfId="24318" hidden="1"/>
    <cellStyle name="Neutral 2 10" xfId="24113" hidden="1"/>
    <cellStyle name="Neutral 2 10" xfId="24369" hidden="1"/>
    <cellStyle name="Neutral 2 10" xfId="24361" hidden="1"/>
    <cellStyle name="Neutral 2 10" xfId="24425" hidden="1"/>
    <cellStyle name="Neutral 2 10" xfId="24460" hidden="1"/>
    <cellStyle name="Neutral 2 10" xfId="20822" hidden="1"/>
    <cellStyle name="Neutral 2 10" xfId="24509" hidden="1"/>
    <cellStyle name="Neutral 2 10" xfId="24501" hidden="1"/>
    <cellStyle name="Neutral 2 10" xfId="24565" hidden="1"/>
    <cellStyle name="Neutral 2 10" xfId="24600" hidden="1"/>
    <cellStyle name="Neutral 2 10" xfId="24733" hidden="1"/>
    <cellStyle name="Neutral 2 10" xfId="24872" hidden="1"/>
    <cellStyle name="Neutral 2 10" xfId="24864" hidden="1"/>
    <cellStyle name="Neutral 2 10" xfId="24928" hidden="1"/>
    <cellStyle name="Neutral 2 10" xfId="24963" hidden="1"/>
    <cellStyle name="Neutral 2 10" xfId="24724" hidden="1"/>
    <cellStyle name="Neutral 2 10" xfId="25019" hidden="1"/>
    <cellStyle name="Neutral 2 10" xfId="25011" hidden="1"/>
    <cellStyle name="Neutral 2 10" xfId="25075" hidden="1"/>
    <cellStyle name="Neutral 2 10" xfId="25110" hidden="1"/>
    <cellStyle name="Neutral 2 10" xfId="24800" hidden="1"/>
    <cellStyle name="Neutral 2 10" xfId="25160" hidden="1"/>
    <cellStyle name="Neutral 2 10" xfId="25152" hidden="1"/>
    <cellStyle name="Neutral 2 10" xfId="25216" hidden="1"/>
    <cellStyle name="Neutral 2 10" xfId="25251" hidden="1"/>
    <cellStyle name="Neutral 2 10" xfId="25316" hidden="1"/>
    <cellStyle name="Neutral 2 10" xfId="25377" hidden="1"/>
    <cellStyle name="Neutral 2 10" xfId="25369" hidden="1"/>
    <cellStyle name="Neutral 2 10" xfId="25433" hidden="1"/>
    <cellStyle name="Neutral 2 10" xfId="25468" hidden="1"/>
    <cellStyle name="Neutral 2 10" xfId="25559" hidden="1"/>
    <cellStyle name="Neutral 2 10" xfId="25669" hidden="1"/>
    <cellStyle name="Neutral 2 10" xfId="25661" hidden="1"/>
    <cellStyle name="Neutral 2 10" xfId="25725" hidden="1"/>
    <cellStyle name="Neutral 2 10" xfId="25760" hidden="1"/>
    <cellStyle name="Neutral 2 10" xfId="25555" hidden="1"/>
    <cellStyle name="Neutral 2 10" xfId="25811" hidden="1"/>
    <cellStyle name="Neutral 2 10" xfId="25803" hidden="1"/>
    <cellStyle name="Neutral 2 10" xfId="25867" hidden="1"/>
    <cellStyle name="Neutral 2 10" xfId="25902" hidden="1"/>
    <cellStyle name="Neutral 2 10" xfId="25969" hidden="1"/>
    <cellStyle name="Neutral 2 10" xfId="26104" hidden="1"/>
    <cellStyle name="Neutral 2 10" xfId="26096" hidden="1"/>
    <cellStyle name="Neutral 2 10" xfId="26160" hidden="1"/>
    <cellStyle name="Neutral 2 10" xfId="26195" hidden="1"/>
    <cellStyle name="Neutral 2 10" xfId="26329" hidden="1"/>
    <cellStyle name="Neutral 2 10" xfId="26468" hidden="1"/>
    <cellStyle name="Neutral 2 10" xfId="26460" hidden="1"/>
    <cellStyle name="Neutral 2 10" xfId="26524" hidden="1"/>
    <cellStyle name="Neutral 2 10" xfId="26559" hidden="1"/>
    <cellStyle name="Neutral 2 10" xfId="26320" hidden="1"/>
    <cellStyle name="Neutral 2 10" xfId="26615" hidden="1"/>
    <cellStyle name="Neutral 2 10" xfId="26607" hidden="1"/>
    <cellStyle name="Neutral 2 10" xfId="26671" hidden="1"/>
    <cellStyle name="Neutral 2 10" xfId="26706" hidden="1"/>
    <cellStyle name="Neutral 2 10" xfId="26396" hidden="1"/>
    <cellStyle name="Neutral 2 10" xfId="26756" hidden="1"/>
    <cellStyle name="Neutral 2 10" xfId="26748" hidden="1"/>
    <cellStyle name="Neutral 2 10" xfId="26812" hidden="1"/>
    <cellStyle name="Neutral 2 10" xfId="26847" hidden="1"/>
    <cellStyle name="Neutral 2 10" xfId="26912" hidden="1"/>
    <cellStyle name="Neutral 2 10" xfId="26973" hidden="1"/>
    <cellStyle name="Neutral 2 10" xfId="26965" hidden="1"/>
    <cellStyle name="Neutral 2 10" xfId="27029" hidden="1"/>
    <cellStyle name="Neutral 2 10" xfId="27064" hidden="1"/>
    <cellStyle name="Neutral 2 10" xfId="27155" hidden="1"/>
    <cellStyle name="Neutral 2 10" xfId="27265" hidden="1"/>
    <cellStyle name="Neutral 2 10" xfId="27257" hidden="1"/>
    <cellStyle name="Neutral 2 10" xfId="27321" hidden="1"/>
    <cellStyle name="Neutral 2 10" xfId="27356" hidden="1"/>
    <cellStyle name="Neutral 2 10" xfId="27151" hidden="1"/>
    <cellStyle name="Neutral 2 10" xfId="27407" hidden="1"/>
    <cellStyle name="Neutral 2 10" xfId="27399" hidden="1"/>
    <cellStyle name="Neutral 2 10" xfId="27463" hidden="1"/>
    <cellStyle name="Neutral 2 10" xfId="27498" hidden="1"/>
    <cellStyle name="Neutral 2 10" xfId="26040" hidden="1"/>
    <cellStyle name="Neutral 2 10" xfId="27547" hidden="1"/>
    <cellStyle name="Neutral 2 10" xfId="27539" hidden="1"/>
    <cellStyle name="Neutral 2 10" xfId="27603" hidden="1"/>
    <cellStyle name="Neutral 2 10" xfId="27638" hidden="1"/>
    <cellStyle name="Neutral 2 10" xfId="27771" hidden="1"/>
    <cellStyle name="Neutral 2 10" xfId="27910" hidden="1"/>
    <cellStyle name="Neutral 2 10" xfId="27902" hidden="1"/>
    <cellStyle name="Neutral 2 10" xfId="27966" hidden="1"/>
    <cellStyle name="Neutral 2 10" xfId="28001" hidden="1"/>
    <cellStyle name="Neutral 2 10" xfId="27762" hidden="1"/>
    <cellStyle name="Neutral 2 10" xfId="28057" hidden="1"/>
    <cellStyle name="Neutral 2 10" xfId="28049" hidden="1"/>
    <cellStyle name="Neutral 2 10" xfId="28113" hidden="1"/>
    <cellStyle name="Neutral 2 10" xfId="28148" hidden="1"/>
    <cellStyle name="Neutral 2 10" xfId="27838" hidden="1"/>
    <cellStyle name="Neutral 2 10" xfId="28198" hidden="1"/>
    <cellStyle name="Neutral 2 10" xfId="28190" hidden="1"/>
    <cellStyle name="Neutral 2 10" xfId="28254" hidden="1"/>
    <cellStyle name="Neutral 2 10" xfId="28289" hidden="1"/>
    <cellStyle name="Neutral 2 10" xfId="28354" hidden="1"/>
    <cellStyle name="Neutral 2 10" xfId="28415" hidden="1"/>
    <cellStyle name="Neutral 2 10" xfId="28407" hidden="1"/>
    <cellStyle name="Neutral 2 10" xfId="28471" hidden="1"/>
    <cellStyle name="Neutral 2 10" xfId="28506" hidden="1"/>
    <cellStyle name="Neutral 2 10" xfId="28597" hidden="1"/>
    <cellStyle name="Neutral 2 10" xfId="28707" hidden="1"/>
    <cellStyle name="Neutral 2 10" xfId="28699" hidden="1"/>
    <cellStyle name="Neutral 2 10" xfId="28763" hidden="1"/>
    <cellStyle name="Neutral 2 10" xfId="28798" hidden="1"/>
    <cellStyle name="Neutral 2 10" xfId="28593" hidden="1"/>
    <cellStyle name="Neutral 2 10" xfId="28849" hidden="1"/>
    <cellStyle name="Neutral 2 10" xfId="28841" hidden="1"/>
    <cellStyle name="Neutral 2 10" xfId="28905" hidden="1"/>
    <cellStyle name="Neutral 2 10" xfId="28940" hidden="1"/>
    <cellStyle name="Neutral 2 10" xfId="29006" hidden="1"/>
    <cellStyle name="Neutral 2 10" xfId="29067" hidden="1"/>
    <cellStyle name="Neutral 2 10" xfId="29059" hidden="1"/>
    <cellStyle name="Neutral 2 10" xfId="29123" hidden="1"/>
    <cellStyle name="Neutral 2 10" xfId="29158" hidden="1"/>
    <cellStyle name="Neutral 2 10" xfId="29291" hidden="1"/>
    <cellStyle name="Neutral 2 10" xfId="29430" hidden="1"/>
    <cellStyle name="Neutral 2 10" xfId="29422" hidden="1"/>
    <cellStyle name="Neutral 2 10" xfId="29486" hidden="1"/>
    <cellStyle name="Neutral 2 10" xfId="29521" hidden="1"/>
    <cellStyle name="Neutral 2 10" xfId="29282" hidden="1"/>
    <cellStyle name="Neutral 2 10" xfId="29577" hidden="1"/>
    <cellStyle name="Neutral 2 10" xfId="29569" hidden="1"/>
    <cellStyle name="Neutral 2 10" xfId="29633" hidden="1"/>
    <cellStyle name="Neutral 2 10" xfId="29668" hidden="1"/>
    <cellStyle name="Neutral 2 10" xfId="29358" hidden="1"/>
    <cellStyle name="Neutral 2 10" xfId="29718" hidden="1"/>
    <cellStyle name="Neutral 2 10" xfId="29710" hidden="1"/>
    <cellStyle name="Neutral 2 10" xfId="29774" hidden="1"/>
    <cellStyle name="Neutral 2 10" xfId="29809" hidden="1"/>
    <cellStyle name="Neutral 2 10" xfId="29874" hidden="1"/>
    <cellStyle name="Neutral 2 10" xfId="29935" hidden="1"/>
    <cellStyle name="Neutral 2 10" xfId="29927" hidden="1"/>
    <cellStyle name="Neutral 2 10" xfId="29991" hidden="1"/>
    <cellStyle name="Neutral 2 10" xfId="30026" hidden="1"/>
    <cellStyle name="Neutral 2 10" xfId="30117" hidden="1"/>
    <cellStyle name="Neutral 2 10" xfId="30227" hidden="1"/>
    <cellStyle name="Neutral 2 10" xfId="30219" hidden="1"/>
    <cellStyle name="Neutral 2 10" xfId="30283" hidden="1"/>
    <cellStyle name="Neutral 2 10" xfId="30318" hidden="1"/>
    <cellStyle name="Neutral 2 10" xfId="30113" hidden="1"/>
    <cellStyle name="Neutral 2 10" xfId="30369" hidden="1"/>
    <cellStyle name="Neutral 2 10" xfId="30361" hidden="1"/>
    <cellStyle name="Neutral 2 10" xfId="30425" hidden="1"/>
    <cellStyle name="Neutral 2 10" xfId="30460" hidden="1"/>
    <cellStyle name="Neutral 2 10" xfId="30525" hidden="1"/>
    <cellStyle name="Neutral 2 10" xfId="30586" hidden="1"/>
    <cellStyle name="Neutral 2 10" xfId="30578" hidden="1"/>
    <cellStyle name="Neutral 2 10" xfId="30642" hidden="1"/>
    <cellStyle name="Neutral 2 10" xfId="30677" hidden="1"/>
    <cellStyle name="Neutral 2 10" xfId="30788" hidden="1"/>
    <cellStyle name="Neutral 2 10" xfId="30977" hidden="1"/>
    <cellStyle name="Neutral 2 10" xfId="30969" hidden="1"/>
    <cellStyle name="Neutral 2 10" xfId="31033" hidden="1"/>
    <cellStyle name="Neutral 2 10" xfId="31068" hidden="1"/>
    <cellStyle name="Neutral 2 10" xfId="31176" hidden="1"/>
    <cellStyle name="Neutral 2 10" xfId="31286" hidden="1"/>
    <cellStyle name="Neutral 2 10" xfId="31278" hidden="1"/>
    <cellStyle name="Neutral 2 10" xfId="31342" hidden="1"/>
    <cellStyle name="Neutral 2 10" xfId="31377" hidden="1"/>
    <cellStyle name="Neutral 2 10" xfId="31172" hidden="1"/>
    <cellStyle name="Neutral 2 10" xfId="31430" hidden="1"/>
    <cellStyle name="Neutral 2 10" xfId="31422" hidden="1"/>
    <cellStyle name="Neutral 2 10" xfId="31486" hidden="1"/>
    <cellStyle name="Neutral 2 10" xfId="31521" hidden="1"/>
    <cellStyle name="Neutral 2 10" xfId="30812" hidden="1"/>
    <cellStyle name="Neutral 2 10" xfId="31587" hidden="1"/>
    <cellStyle name="Neutral 2 10" xfId="31579" hidden="1"/>
    <cellStyle name="Neutral 2 10" xfId="31643" hidden="1"/>
    <cellStyle name="Neutral 2 10" xfId="31678" hidden="1"/>
    <cellStyle name="Neutral 2 10" xfId="31817" hidden="1"/>
    <cellStyle name="Neutral 2 10" xfId="31957" hidden="1"/>
    <cellStyle name="Neutral 2 10" xfId="31949" hidden="1"/>
    <cellStyle name="Neutral 2 10" xfId="32013" hidden="1"/>
    <cellStyle name="Neutral 2 10" xfId="32048" hidden="1"/>
    <cellStyle name="Neutral 2 10" xfId="31808" hidden="1"/>
    <cellStyle name="Neutral 2 10" xfId="32106" hidden="1"/>
    <cellStyle name="Neutral 2 10" xfId="32098" hidden="1"/>
    <cellStyle name="Neutral 2 10" xfId="32162" hidden="1"/>
    <cellStyle name="Neutral 2 10" xfId="32197" hidden="1"/>
    <cellStyle name="Neutral 2 10" xfId="31884" hidden="1"/>
    <cellStyle name="Neutral 2 10" xfId="32249" hidden="1"/>
    <cellStyle name="Neutral 2 10" xfId="32241" hidden="1"/>
    <cellStyle name="Neutral 2 10" xfId="32305" hidden="1"/>
    <cellStyle name="Neutral 2 10" xfId="32340" hidden="1"/>
    <cellStyle name="Neutral 2 10" xfId="32407" hidden="1"/>
    <cellStyle name="Neutral 2 10" xfId="32468" hidden="1"/>
    <cellStyle name="Neutral 2 10" xfId="32460" hidden="1"/>
    <cellStyle name="Neutral 2 10" xfId="32524" hidden="1"/>
    <cellStyle name="Neutral 2 10" xfId="32559" hidden="1"/>
    <cellStyle name="Neutral 2 10" xfId="32650" hidden="1"/>
    <cellStyle name="Neutral 2 10" xfId="32760" hidden="1"/>
    <cellStyle name="Neutral 2 10" xfId="32752" hidden="1"/>
    <cellStyle name="Neutral 2 10" xfId="32816" hidden="1"/>
    <cellStyle name="Neutral 2 10" xfId="32851" hidden="1"/>
    <cellStyle name="Neutral 2 10" xfId="32646" hidden="1"/>
    <cellStyle name="Neutral 2 10" xfId="32902" hidden="1"/>
    <cellStyle name="Neutral 2 10" xfId="32894" hidden="1"/>
    <cellStyle name="Neutral 2 10" xfId="32958" hidden="1"/>
    <cellStyle name="Neutral 2 10" xfId="32993" hidden="1"/>
    <cellStyle name="Neutral 2 10" xfId="30801" hidden="1"/>
    <cellStyle name="Neutral 2 10" xfId="33042" hidden="1"/>
    <cellStyle name="Neutral 2 10" xfId="33034" hidden="1"/>
    <cellStyle name="Neutral 2 10" xfId="33098" hidden="1"/>
    <cellStyle name="Neutral 2 10" xfId="33133" hidden="1"/>
    <cellStyle name="Neutral 2 10" xfId="33269" hidden="1"/>
    <cellStyle name="Neutral 2 10" xfId="33408" hidden="1"/>
    <cellStyle name="Neutral 2 10" xfId="33400" hidden="1"/>
    <cellStyle name="Neutral 2 10" xfId="33464" hidden="1"/>
    <cellStyle name="Neutral 2 10" xfId="33499" hidden="1"/>
    <cellStyle name="Neutral 2 10" xfId="33260" hidden="1"/>
    <cellStyle name="Neutral 2 10" xfId="33557" hidden="1"/>
    <cellStyle name="Neutral 2 10" xfId="33549" hidden="1"/>
    <cellStyle name="Neutral 2 10" xfId="33613" hidden="1"/>
    <cellStyle name="Neutral 2 10" xfId="33648" hidden="1"/>
    <cellStyle name="Neutral 2 10" xfId="33336" hidden="1"/>
    <cellStyle name="Neutral 2 10" xfId="33700" hidden="1"/>
    <cellStyle name="Neutral 2 10" xfId="33692" hidden="1"/>
    <cellStyle name="Neutral 2 10" xfId="33756" hidden="1"/>
    <cellStyle name="Neutral 2 10" xfId="33791" hidden="1"/>
    <cellStyle name="Neutral 2 10" xfId="33857" hidden="1"/>
    <cellStyle name="Neutral 2 10" xfId="33918" hidden="1"/>
    <cellStyle name="Neutral 2 10" xfId="33910" hidden="1"/>
    <cellStyle name="Neutral 2 10" xfId="33974" hidden="1"/>
    <cellStyle name="Neutral 2 10" xfId="34009" hidden="1"/>
    <cellStyle name="Neutral 2 10" xfId="34100" hidden="1"/>
    <cellStyle name="Neutral 2 10" xfId="34210" hidden="1"/>
    <cellStyle name="Neutral 2 10" xfId="34202" hidden="1"/>
    <cellStyle name="Neutral 2 10" xfId="34266" hidden="1"/>
    <cellStyle name="Neutral 2 10" xfId="34301" hidden="1"/>
    <cellStyle name="Neutral 2 10" xfId="34096" hidden="1"/>
    <cellStyle name="Neutral 2 10" xfId="34352" hidden="1"/>
    <cellStyle name="Neutral 2 10" xfId="34344" hidden="1"/>
    <cellStyle name="Neutral 2 10" xfId="34408" hidden="1"/>
    <cellStyle name="Neutral 2 10" xfId="34443" hidden="1"/>
    <cellStyle name="Neutral 2 10" xfId="30806" hidden="1"/>
    <cellStyle name="Neutral 2 10" xfId="34492" hidden="1"/>
    <cellStyle name="Neutral 2 10" xfId="34484" hidden="1"/>
    <cellStyle name="Neutral 2 10" xfId="34548" hidden="1"/>
    <cellStyle name="Neutral 2 10" xfId="34583" hidden="1"/>
    <cellStyle name="Neutral 2 10" xfId="34716" hidden="1"/>
    <cellStyle name="Neutral 2 10" xfId="34855" hidden="1"/>
    <cellStyle name="Neutral 2 10" xfId="34847" hidden="1"/>
    <cellStyle name="Neutral 2 10" xfId="34911" hidden="1"/>
    <cellStyle name="Neutral 2 10" xfId="34946" hidden="1"/>
    <cellStyle name="Neutral 2 10" xfId="34707" hidden="1"/>
    <cellStyle name="Neutral 2 10" xfId="35002" hidden="1"/>
    <cellStyle name="Neutral 2 10" xfId="34994" hidden="1"/>
    <cellStyle name="Neutral 2 10" xfId="35058" hidden="1"/>
    <cellStyle name="Neutral 2 10" xfId="35093" hidden="1"/>
    <cellStyle name="Neutral 2 10" xfId="34783" hidden="1"/>
    <cellStyle name="Neutral 2 10" xfId="35143" hidden="1"/>
    <cellStyle name="Neutral 2 10" xfId="35135" hidden="1"/>
    <cellStyle name="Neutral 2 10" xfId="35199" hidden="1"/>
    <cellStyle name="Neutral 2 10" xfId="35234" hidden="1"/>
    <cellStyle name="Neutral 2 10" xfId="35299" hidden="1"/>
    <cellStyle name="Neutral 2 10" xfId="35360" hidden="1"/>
    <cellStyle name="Neutral 2 10" xfId="35352" hidden="1"/>
    <cellStyle name="Neutral 2 10" xfId="35416" hidden="1"/>
    <cellStyle name="Neutral 2 10" xfId="35451" hidden="1"/>
    <cellStyle name="Neutral 2 10" xfId="35542" hidden="1"/>
    <cellStyle name="Neutral 2 10" xfId="35652" hidden="1"/>
    <cellStyle name="Neutral 2 10" xfId="35644" hidden="1"/>
    <cellStyle name="Neutral 2 10" xfId="35708" hidden="1"/>
    <cellStyle name="Neutral 2 10" xfId="35743" hidden="1"/>
    <cellStyle name="Neutral 2 10" xfId="35538" hidden="1"/>
    <cellStyle name="Neutral 2 10" xfId="35794" hidden="1"/>
    <cellStyle name="Neutral 2 10" xfId="35786" hidden="1"/>
    <cellStyle name="Neutral 2 10" xfId="35850" hidden="1"/>
    <cellStyle name="Neutral 2 10" xfId="35885" hidden="1"/>
    <cellStyle name="Neutral 2 10" xfId="35952" hidden="1"/>
    <cellStyle name="Neutral 2 10" xfId="36087" hidden="1"/>
    <cellStyle name="Neutral 2 10" xfId="36079" hidden="1"/>
    <cellStyle name="Neutral 2 10" xfId="36143" hidden="1"/>
    <cellStyle name="Neutral 2 10" xfId="36178" hidden="1"/>
    <cellStyle name="Neutral 2 10" xfId="36312" hidden="1"/>
    <cellStyle name="Neutral 2 10" xfId="36451" hidden="1"/>
    <cellStyle name="Neutral 2 10" xfId="36443" hidden="1"/>
    <cellStyle name="Neutral 2 10" xfId="36507" hidden="1"/>
    <cellStyle name="Neutral 2 10" xfId="36542" hidden="1"/>
    <cellStyle name="Neutral 2 10" xfId="36303" hidden="1"/>
    <cellStyle name="Neutral 2 10" xfId="36598" hidden="1"/>
    <cellStyle name="Neutral 2 10" xfId="36590" hidden="1"/>
    <cellStyle name="Neutral 2 10" xfId="36654" hidden="1"/>
    <cellStyle name="Neutral 2 10" xfId="36689" hidden="1"/>
    <cellStyle name="Neutral 2 10" xfId="36379" hidden="1"/>
    <cellStyle name="Neutral 2 10" xfId="36739" hidden="1"/>
    <cellStyle name="Neutral 2 10" xfId="36731" hidden="1"/>
    <cellStyle name="Neutral 2 10" xfId="36795" hidden="1"/>
    <cellStyle name="Neutral 2 10" xfId="36830" hidden="1"/>
    <cellStyle name="Neutral 2 10" xfId="36895" hidden="1"/>
    <cellStyle name="Neutral 2 10" xfId="36956" hidden="1"/>
    <cellStyle name="Neutral 2 10" xfId="36948" hidden="1"/>
    <cellStyle name="Neutral 2 10" xfId="37012" hidden="1"/>
    <cellStyle name="Neutral 2 10" xfId="37047" hidden="1"/>
    <cellStyle name="Neutral 2 10" xfId="37138" hidden="1"/>
    <cellStyle name="Neutral 2 10" xfId="37248" hidden="1"/>
    <cellStyle name="Neutral 2 10" xfId="37240" hidden="1"/>
    <cellStyle name="Neutral 2 10" xfId="37304" hidden="1"/>
    <cellStyle name="Neutral 2 10" xfId="37339" hidden="1"/>
    <cellStyle name="Neutral 2 10" xfId="37134" hidden="1"/>
    <cellStyle name="Neutral 2 10" xfId="37390" hidden="1"/>
    <cellStyle name="Neutral 2 10" xfId="37382" hidden="1"/>
    <cellStyle name="Neutral 2 10" xfId="37446" hidden="1"/>
    <cellStyle name="Neutral 2 10" xfId="37481" hidden="1"/>
    <cellStyle name="Neutral 2 10" xfId="36023" hidden="1"/>
    <cellStyle name="Neutral 2 10" xfId="37530" hidden="1"/>
    <cellStyle name="Neutral 2 10" xfId="37522" hidden="1"/>
    <cellStyle name="Neutral 2 10" xfId="37586" hidden="1"/>
    <cellStyle name="Neutral 2 10" xfId="37621" hidden="1"/>
    <cellStyle name="Neutral 2 10" xfId="37754" hidden="1"/>
    <cellStyle name="Neutral 2 10" xfId="37893" hidden="1"/>
    <cellStyle name="Neutral 2 10" xfId="37885" hidden="1"/>
    <cellStyle name="Neutral 2 10" xfId="37949" hidden="1"/>
    <cellStyle name="Neutral 2 10" xfId="37984" hidden="1"/>
    <cellStyle name="Neutral 2 10" xfId="37745" hidden="1"/>
    <cellStyle name="Neutral 2 10" xfId="38040" hidden="1"/>
    <cellStyle name="Neutral 2 10" xfId="38032" hidden="1"/>
    <cellStyle name="Neutral 2 10" xfId="38096" hidden="1"/>
    <cellStyle name="Neutral 2 10" xfId="38131" hidden="1"/>
    <cellStyle name="Neutral 2 10" xfId="37821" hidden="1"/>
    <cellStyle name="Neutral 2 10" xfId="38181" hidden="1"/>
    <cellStyle name="Neutral 2 10" xfId="38173" hidden="1"/>
    <cellStyle name="Neutral 2 10" xfId="38237" hidden="1"/>
    <cellStyle name="Neutral 2 10" xfId="38272" hidden="1"/>
    <cellStyle name="Neutral 2 10" xfId="38337" hidden="1"/>
    <cellStyle name="Neutral 2 10" xfId="38398" hidden="1"/>
    <cellStyle name="Neutral 2 10" xfId="38390" hidden="1"/>
    <cellStyle name="Neutral 2 10" xfId="38454" hidden="1"/>
    <cellStyle name="Neutral 2 10" xfId="38489" hidden="1"/>
    <cellStyle name="Neutral 2 10" xfId="38580" hidden="1"/>
    <cellStyle name="Neutral 2 10" xfId="38690" hidden="1"/>
    <cellStyle name="Neutral 2 10" xfId="38682" hidden="1"/>
    <cellStyle name="Neutral 2 10" xfId="38746" hidden="1"/>
    <cellStyle name="Neutral 2 10" xfId="38781" hidden="1"/>
    <cellStyle name="Neutral 2 10" xfId="38576" hidden="1"/>
    <cellStyle name="Neutral 2 10" xfId="38832" hidden="1"/>
    <cellStyle name="Neutral 2 10" xfId="38824" hidden="1"/>
    <cellStyle name="Neutral 2 10" xfId="38888" hidden="1"/>
    <cellStyle name="Neutral 2 10" xfId="38923" hidden="1"/>
    <cellStyle name="Neutral 2 10" xfId="39004" hidden="1"/>
    <cellStyle name="Neutral 2 10" xfId="39070" hidden="1"/>
    <cellStyle name="Neutral 2 10" xfId="39062" hidden="1"/>
    <cellStyle name="Neutral 2 10" xfId="39126" hidden="1"/>
    <cellStyle name="Neutral 2 10" xfId="39161" hidden="1"/>
    <cellStyle name="Neutral 2 10" xfId="39294" hidden="1"/>
    <cellStyle name="Neutral 2 10" xfId="39433" hidden="1"/>
    <cellStyle name="Neutral 2 10" xfId="39425" hidden="1"/>
    <cellStyle name="Neutral 2 10" xfId="39489" hidden="1"/>
    <cellStyle name="Neutral 2 10" xfId="39524" hidden="1"/>
    <cellStyle name="Neutral 2 10" xfId="39285" hidden="1"/>
    <cellStyle name="Neutral 2 10" xfId="39580" hidden="1"/>
    <cellStyle name="Neutral 2 10" xfId="39572" hidden="1"/>
    <cellStyle name="Neutral 2 10" xfId="39636" hidden="1"/>
    <cellStyle name="Neutral 2 10" xfId="39671" hidden="1"/>
    <cellStyle name="Neutral 2 10" xfId="39361" hidden="1"/>
    <cellStyle name="Neutral 2 10" xfId="39721" hidden="1"/>
    <cellStyle name="Neutral 2 10" xfId="39713" hidden="1"/>
    <cellStyle name="Neutral 2 10" xfId="39777" hidden="1"/>
    <cellStyle name="Neutral 2 10" xfId="39812" hidden="1"/>
    <cellStyle name="Neutral 2 10" xfId="39877" hidden="1"/>
    <cellStyle name="Neutral 2 10" xfId="39938" hidden="1"/>
    <cellStyle name="Neutral 2 10" xfId="39930" hidden="1"/>
    <cellStyle name="Neutral 2 10" xfId="39994" hidden="1"/>
    <cellStyle name="Neutral 2 10" xfId="40029" hidden="1"/>
    <cellStyle name="Neutral 2 10" xfId="40120" hidden="1"/>
    <cellStyle name="Neutral 2 10" xfId="40230" hidden="1"/>
    <cellStyle name="Neutral 2 10" xfId="40222" hidden="1"/>
    <cellStyle name="Neutral 2 10" xfId="40286" hidden="1"/>
    <cellStyle name="Neutral 2 10" xfId="40321" hidden="1"/>
    <cellStyle name="Neutral 2 10" xfId="40116" hidden="1"/>
    <cellStyle name="Neutral 2 10" xfId="40372" hidden="1"/>
    <cellStyle name="Neutral 2 10" xfId="40364" hidden="1"/>
    <cellStyle name="Neutral 2 10" xfId="40428" hidden="1"/>
    <cellStyle name="Neutral 2 10" xfId="40463" hidden="1"/>
    <cellStyle name="Neutral 2 10" xfId="40528" hidden="1"/>
    <cellStyle name="Neutral 2 10" xfId="40589" hidden="1"/>
    <cellStyle name="Neutral 2 10" xfId="40581" hidden="1"/>
    <cellStyle name="Neutral 2 10" xfId="40645" hidden="1"/>
    <cellStyle name="Neutral 2 10" xfId="40680" hidden="1"/>
    <cellStyle name="Neutral 2 10" xfId="40791" hidden="1"/>
    <cellStyle name="Neutral 2 10" xfId="40980" hidden="1"/>
    <cellStyle name="Neutral 2 10" xfId="40972" hidden="1"/>
    <cellStyle name="Neutral 2 10" xfId="41036" hidden="1"/>
    <cellStyle name="Neutral 2 10" xfId="41071" hidden="1"/>
    <cellStyle name="Neutral 2 10" xfId="41179" hidden="1"/>
    <cellStyle name="Neutral 2 10" xfId="41289" hidden="1"/>
    <cellStyle name="Neutral 2 10" xfId="41281" hidden="1"/>
    <cellStyle name="Neutral 2 10" xfId="41345" hidden="1"/>
    <cellStyle name="Neutral 2 10" xfId="41380" hidden="1"/>
    <cellStyle name="Neutral 2 10" xfId="41175" hidden="1"/>
    <cellStyle name="Neutral 2 10" xfId="41433" hidden="1"/>
    <cellStyle name="Neutral 2 10" xfId="41425" hidden="1"/>
    <cellStyle name="Neutral 2 10" xfId="41489" hidden="1"/>
    <cellStyle name="Neutral 2 10" xfId="41524" hidden="1"/>
    <cellStyle name="Neutral 2 10" xfId="40815" hidden="1"/>
    <cellStyle name="Neutral 2 10" xfId="41590" hidden="1"/>
    <cellStyle name="Neutral 2 10" xfId="41582" hidden="1"/>
    <cellStyle name="Neutral 2 10" xfId="41646" hidden="1"/>
    <cellStyle name="Neutral 2 10" xfId="41681" hidden="1"/>
    <cellStyle name="Neutral 2 10" xfId="41820" hidden="1"/>
    <cellStyle name="Neutral 2 10" xfId="41960" hidden="1"/>
    <cellStyle name="Neutral 2 10" xfId="41952" hidden="1"/>
    <cellStyle name="Neutral 2 10" xfId="42016" hidden="1"/>
    <cellStyle name="Neutral 2 10" xfId="42051" hidden="1"/>
    <cellStyle name="Neutral 2 10" xfId="41811" hidden="1"/>
    <cellStyle name="Neutral 2 10" xfId="42109" hidden="1"/>
    <cellStyle name="Neutral 2 10" xfId="42101" hidden="1"/>
    <cellStyle name="Neutral 2 10" xfId="42165" hidden="1"/>
    <cellStyle name="Neutral 2 10" xfId="42200" hidden="1"/>
    <cellStyle name="Neutral 2 10" xfId="41887" hidden="1"/>
    <cellStyle name="Neutral 2 10" xfId="42252" hidden="1"/>
    <cellStyle name="Neutral 2 10" xfId="42244" hidden="1"/>
    <cellStyle name="Neutral 2 10" xfId="42308" hidden="1"/>
    <cellStyle name="Neutral 2 10" xfId="42343" hidden="1"/>
    <cellStyle name="Neutral 2 10" xfId="42410" hidden="1"/>
    <cellStyle name="Neutral 2 10" xfId="42471" hidden="1"/>
    <cellStyle name="Neutral 2 10" xfId="42463" hidden="1"/>
    <cellStyle name="Neutral 2 10" xfId="42527" hidden="1"/>
    <cellStyle name="Neutral 2 10" xfId="42562" hidden="1"/>
    <cellStyle name="Neutral 2 10" xfId="42653" hidden="1"/>
    <cellStyle name="Neutral 2 10" xfId="42763" hidden="1"/>
    <cellStyle name="Neutral 2 10" xfId="42755" hidden="1"/>
    <cellStyle name="Neutral 2 10" xfId="42819" hidden="1"/>
    <cellStyle name="Neutral 2 10" xfId="42854" hidden="1"/>
    <cellStyle name="Neutral 2 10" xfId="42649" hidden="1"/>
    <cellStyle name="Neutral 2 10" xfId="42905" hidden="1"/>
    <cellStyle name="Neutral 2 10" xfId="42897" hidden="1"/>
    <cellStyle name="Neutral 2 10" xfId="42961" hidden="1"/>
    <cellStyle name="Neutral 2 10" xfId="42996" hidden="1"/>
    <cellStyle name="Neutral 2 10" xfId="40804" hidden="1"/>
    <cellStyle name="Neutral 2 10" xfId="43045" hidden="1"/>
    <cellStyle name="Neutral 2 10" xfId="43037" hidden="1"/>
    <cellStyle name="Neutral 2 10" xfId="43101" hidden="1"/>
    <cellStyle name="Neutral 2 10" xfId="43136" hidden="1"/>
    <cellStyle name="Neutral 2 10" xfId="43272" hidden="1"/>
    <cellStyle name="Neutral 2 10" xfId="43411" hidden="1"/>
    <cellStyle name="Neutral 2 10" xfId="43403" hidden="1"/>
    <cellStyle name="Neutral 2 10" xfId="43467" hidden="1"/>
    <cellStyle name="Neutral 2 10" xfId="43502" hidden="1"/>
    <cellStyle name="Neutral 2 10" xfId="43263" hidden="1"/>
    <cellStyle name="Neutral 2 10" xfId="43560" hidden="1"/>
    <cellStyle name="Neutral 2 10" xfId="43552" hidden="1"/>
    <cellStyle name="Neutral 2 10" xfId="43616" hidden="1"/>
    <cellStyle name="Neutral 2 10" xfId="43651" hidden="1"/>
    <cellStyle name="Neutral 2 10" xfId="43339" hidden="1"/>
    <cellStyle name="Neutral 2 10" xfId="43703" hidden="1"/>
    <cellStyle name="Neutral 2 10" xfId="43695" hidden="1"/>
    <cellStyle name="Neutral 2 10" xfId="43759" hidden="1"/>
    <cellStyle name="Neutral 2 10" xfId="43794" hidden="1"/>
    <cellStyle name="Neutral 2 10" xfId="43860" hidden="1"/>
    <cellStyle name="Neutral 2 10" xfId="43921" hidden="1"/>
    <cellStyle name="Neutral 2 10" xfId="43913" hidden="1"/>
    <cellStyle name="Neutral 2 10" xfId="43977" hidden="1"/>
    <cellStyle name="Neutral 2 10" xfId="44012" hidden="1"/>
    <cellStyle name="Neutral 2 10" xfId="44103" hidden="1"/>
    <cellStyle name="Neutral 2 10" xfId="44213" hidden="1"/>
    <cellStyle name="Neutral 2 10" xfId="44205" hidden="1"/>
    <cellStyle name="Neutral 2 10" xfId="44269" hidden="1"/>
    <cellStyle name="Neutral 2 10" xfId="44304" hidden="1"/>
    <cellStyle name="Neutral 2 10" xfId="44099" hidden="1"/>
    <cellStyle name="Neutral 2 10" xfId="44355" hidden="1"/>
    <cellStyle name="Neutral 2 10" xfId="44347" hidden="1"/>
    <cellStyle name="Neutral 2 10" xfId="44411" hidden="1"/>
    <cellStyle name="Neutral 2 10" xfId="44446" hidden="1"/>
    <cellStyle name="Neutral 2 10" xfId="40809" hidden="1"/>
    <cellStyle name="Neutral 2 10" xfId="44495" hidden="1"/>
    <cellStyle name="Neutral 2 10" xfId="44487" hidden="1"/>
    <cellStyle name="Neutral 2 10" xfId="44551" hidden="1"/>
    <cellStyle name="Neutral 2 10" xfId="44586" hidden="1"/>
    <cellStyle name="Neutral 2 10" xfId="44719" hidden="1"/>
    <cellStyle name="Neutral 2 10" xfId="44858" hidden="1"/>
    <cellStyle name="Neutral 2 10" xfId="44850" hidden="1"/>
    <cellStyle name="Neutral 2 10" xfId="44914" hidden="1"/>
    <cellStyle name="Neutral 2 10" xfId="44949" hidden="1"/>
    <cellStyle name="Neutral 2 10" xfId="44710" hidden="1"/>
    <cellStyle name="Neutral 2 10" xfId="45005" hidden="1"/>
    <cellStyle name="Neutral 2 10" xfId="44997" hidden="1"/>
    <cellStyle name="Neutral 2 10" xfId="45061" hidden="1"/>
    <cellStyle name="Neutral 2 10" xfId="45096" hidden="1"/>
    <cellStyle name="Neutral 2 10" xfId="44786" hidden="1"/>
    <cellStyle name="Neutral 2 10" xfId="45146" hidden="1"/>
    <cellStyle name="Neutral 2 10" xfId="45138" hidden="1"/>
    <cellStyle name="Neutral 2 10" xfId="45202" hidden="1"/>
    <cellStyle name="Neutral 2 10" xfId="45237" hidden="1"/>
    <cellStyle name="Neutral 2 10" xfId="45302" hidden="1"/>
    <cellStyle name="Neutral 2 10" xfId="45363" hidden="1"/>
    <cellStyle name="Neutral 2 10" xfId="45355" hidden="1"/>
    <cellStyle name="Neutral 2 10" xfId="45419" hidden="1"/>
    <cellStyle name="Neutral 2 10" xfId="45454" hidden="1"/>
    <cellStyle name="Neutral 2 10" xfId="45545" hidden="1"/>
    <cellStyle name="Neutral 2 10" xfId="45655" hidden="1"/>
    <cellStyle name="Neutral 2 10" xfId="45647" hidden="1"/>
    <cellStyle name="Neutral 2 10" xfId="45711" hidden="1"/>
    <cellStyle name="Neutral 2 10" xfId="45746" hidden="1"/>
    <cellStyle name="Neutral 2 10" xfId="45541" hidden="1"/>
    <cellStyle name="Neutral 2 10" xfId="45797" hidden="1"/>
    <cellStyle name="Neutral 2 10" xfId="45789" hidden="1"/>
    <cellStyle name="Neutral 2 10" xfId="45853" hidden="1"/>
    <cellStyle name="Neutral 2 10" xfId="45888" hidden="1"/>
    <cellStyle name="Neutral 2 10" xfId="45955" hidden="1"/>
    <cellStyle name="Neutral 2 10" xfId="46090" hidden="1"/>
    <cellStyle name="Neutral 2 10" xfId="46082" hidden="1"/>
    <cellStyle name="Neutral 2 10" xfId="46146" hidden="1"/>
    <cellStyle name="Neutral 2 10" xfId="46181" hidden="1"/>
    <cellStyle name="Neutral 2 10" xfId="46315" hidden="1"/>
    <cellStyle name="Neutral 2 10" xfId="46454" hidden="1"/>
    <cellStyle name="Neutral 2 10" xfId="46446" hidden="1"/>
    <cellStyle name="Neutral 2 10" xfId="46510" hidden="1"/>
    <cellStyle name="Neutral 2 10" xfId="46545" hidden="1"/>
    <cellStyle name="Neutral 2 10" xfId="46306" hidden="1"/>
    <cellStyle name="Neutral 2 10" xfId="46601" hidden="1"/>
    <cellStyle name="Neutral 2 10" xfId="46593" hidden="1"/>
    <cellStyle name="Neutral 2 10" xfId="46657" hidden="1"/>
    <cellStyle name="Neutral 2 10" xfId="46692" hidden="1"/>
    <cellStyle name="Neutral 2 10" xfId="46382" hidden="1"/>
    <cellStyle name="Neutral 2 10" xfId="46742" hidden="1"/>
    <cellStyle name="Neutral 2 10" xfId="46734" hidden="1"/>
    <cellStyle name="Neutral 2 10" xfId="46798" hidden="1"/>
    <cellStyle name="Neutral 2 10" xfId="46833" hidden="1"/>
    <cellStyle name="Neutral 2 10" xfId="46898" hidden="1"/>
    <cellStyle name="Neutral 2 10" xfId="46959" hidden="1"/>
    <cellStyle name="Neutral 2 10" xfId="46951" hidden="1"/>
    <cellStyle name="Neutral 2 10" xfId="47015" hidden="1"/>
    <cellStyle name="Neutral 2 10" xfId="47050" hidden="1"/>
    <cellStyle name="Neutral 2 10" xfId="47141" hidden="1"/>
    <cellStyle name="Neutral 2 10" xfId="47251" hidden="1"/>
    <cellStyle name="Neutral 2 10" xfId="47243" hidden="1"/>
    <cellStyle name="Neutral 2 10" xfId="47307" hidden="1"/>
    <cellStyle name="Neutral 2 10" xfId="47342" hidden="1"/>
    <cellStyle name="Neutral 2 10" xfId="47137" hidden="1"/>
    <cellStyle name="Neutral 2 10" xfId="47393" hidden="1"/>
    <cellStyle name="Neutral 2 10" xfId="47385" hidden="1"/>
    <cellStyle name="Neutral 2 10" xfId="47449" hidden="1"/>
    <cellStyle name="Neutral 2 10" xfId="47484" hidden="1"/>
    <cellStyle name="Neutral 2 10" xfId="46026" hidden="1"/>
    <cellStyle name="Neutral 2 10" xfId="47533" hidden="1"/>
    <cellStyle name="Neutral 2 10" xfId="47525" hidden="1"/>
    <cellStyle name="Neutral 2 10" xfId="47589" hidden="1"/>
    <cellStyle name="Neutral 2 10" xfId="47624" hidden="1"/>
    <cellStyle name="Neutral 2 10" xfId="47757" hidden="1"/>
    <cellStyle name="Neutral 2 10" xfId="47896" hidden="1"/>
    <cellStyle name="Neutral 2 10" xfId="47888" hidden="1"/>
    <cellStyle name="Neutral 2 10" xfId="47952" hidden="1"/>
    <cellStyle name="Neutral 2 10" xfId="47987" hidden="1"/>
    <cellStyle name="Neutral 2 10" xfId="47748" hidden="1"/>
    <cellStyle name="Neutral 2 10" xfId="48043" hidden="1"/>
    <cellStyle name="Neutral 2 10" xfId="48035" hidden="1"/>
    <cellStyle name="Neutral 2 10" xfId="48099" hidden="1"/>
    <cellStyle name="Neutral 2 10" xfId="48134" hidden="1"/>
    <cellStyle name="Neutral 2 10" xfId="47824" hidden="1"/>
    <cellStyle name="Neutral 2 10" xfId="48184" hidden="1"/>
    <cellStyle name="Neutral 2 10" xfId="48176" hidden="1"/>
    <cellStyle name="Neutral 2 10" xfId="48240" hidden="1"/>
    <cellStyle name="Neutral 2 10" xfId="48275" hidden="1"/>
    <cellStyle name="Neutral 2 10" xfId="48340" hidden="1"/>
    <cellStyle name="Neutral 2 10" xfId="48401" hidden="1"/>
    <cellStyle name="Neutral 2 10" xfId="48393" hidden="1"/>
    <cellStyle name="Neutral 2 10" xfId="48457" hidden="1"/>
    <cellStyle name="Neutral 2 10" xfId="48492" hidden="1"/>
    <cellStyle name="Neutral 2 10" xfId="48583" hidden="1"/>
    <cellStyle name="Neutral 2 10" xfId="48693" hidden="1"/>
    <cellStyle name="Neutral 2 10" xfId="48685" hidden="1"/>
    <cellStyle name="Neutral 2 10" xfId="48749" hidden="1"/>
    <cellStyle name="Neutral 2 10" xfId="48784" hidden="1"/>
    <cellStyle name="Neutral 2 10" xfId="48579" hidden="1"/>
    <cellStyle name="Neutral 2 10" xfId="48835" hidden="1"/>
    <cellStyle name="Neutral 2 10" xfId="48827" hidden="1"/>
    <cellStyle name="Neutral 2 10" xfId="48891" hidden="1"/>
    <cellStyle name="Neutral 2 10" xfId="48926" hidden="1"/>
    <cellStyle name="Neutral 2 10" xfId="48991" hidden="1"/>
    <cellStyle name="Neutral 2 10" xfId="49052" hidden="1"/>
    <cellStyle name="Neutral 2 10" xfId="49044" hidden="1"/>
    <cellStyle name="Neutral 2 10" xfId="49108" hidden="1"/>
    <cellStyle name="Neutral 2 10" xfId="49143" hidden="1"/>
    <cellStyle name="Neutral 2 10" xfId="49276" hidden="1"/>
    <cellStyle name="Neutral 2 10" xfId="49415" hidden="1"/>
    <cellStyle name="Neutral 2 10" xfId="49407" hidden="1"/>
    <cellStyle name="Neutral 2 10" xfId="49471" hidden="1"/>
    <cellStyle name="Neutral 2 10" xfId="49506" hidden="1"/>
    <cellStyle name="Neutral 2 10" xfId="49267" hidden="1"/>
    <cellStyle name="Neutral 2 10" xfId="49562" hidden="1"/>
    <cellStyle name="Neutral 2 10" xfId="49554" hidden="1"/>
    <cellStyle name="Neutral 2 10" xfId="49618" hidden="1"/>
    <cellStyle name="Neutral 2 10" xfId="49653" hidden="1"/>
    <cellStyle name="Neutral 2 10" xfId="49343" hidden="1"/>
    <cellStyle name="Neutral 2 10" xfId="49703" hidden="1"/>
    <cellStyle name="Neutral 2 10" xfId="49695" hidden="1"/>
    <cellStyle name="Neutral 2 10" xfId="49759" hidden="1"/>
    <cellStyle name="Neutral 2 10" xfId="49794" hidden="1"/>
    <cellStyle name="Neutral 2 10" xfId="49859" hidden="1"/>
    <cellStyle name="Neutral 2 10" xfId="49920" hidden="1"/>
    <cellStyle name="Neutral 2 10" xfId="49912" hidden="1"/>
    <cellStyle name="Neutral 2 10" xfId="49976" hidden="1"/>
    <cellStyle name="Neutral 2 10" xfId="50011" hidden="1"/>
    <cellStyle name="Neutral 2 10" xfId="50102" hidden="1"/>
    <cellStyle name="Neutral 2 10" xfId="50212" hidden="1"/>
    <cellStyle name="Neutral 2 10" xfId="50204" hidden="1"/>
    <cellStyle name="Neutral 2 10" xfId="50268" hidden="1"/>
    <cellStyle name="Neutral 2 10" xfId="50303" hidden="1"/>
    <cellStyle name="Neutral 2 10" xfId="50098" hidden="1"/>
    <cellStyle name="Neutral 2 10" xfId="50354" hidden="1"/>
    <cellStyle name="Neutral 2 10" xfId="50346" hidden="1"/>
    <cellStyle name="Neutral 2 10" xfId="50410" hidden="1"/>
    <cellStyle name="Neutral 2 10" xfId="50445" hidden="1"/>
    <cellStyle name="Neutral 2 10" xfId="50510" hidden="1"/>
    <cellStyle name="Neutral 2 10" xfId="50571" hidden="1"/>
    <cellStyle name="Neutral 2 10" xfId="50563" hidden="1"/>
    <cellStyle name="Neutral 2 10" xfId="50627" hidden="1"/>
    <cellStyle name="Neutral 2 10" xfId="50662" hidden="1"/>
    <cellStyle name="Neutral 2 10" xfId="50773" hidden="1"/>
    <cellStyle name="Neutral 2 10" xfId="50962" hidden="1"/>
    <cellStyle name="Neutral 2 10" xfId="50954" hidden="1"/>
    <cellStyle name="Neutral 2 10" xfId="51018" hidden="1"/>
    <cellStyle name="Neutral 2 10" xfId="51053" hidden="1"/>
    <cellStyle name="Neutral 2 10" xfId="51161" hidden="1"/>
    <cellStyle name="Neutral 2 10" xfId="51271" hidden="1"/>
    <cellStyle name="Neutral 2 10" xfId="51263" hidden="1"/>
    <cellStyle name="Neutral 2 10" xfId="51327" hidden="1"/>
    <cellStyle name="Neutral 2 10" xfId="51362" hidden="1"/>
    <cellStyle name="Neutral 2 10" xfId="51157" hidden="1"/>
    <cellStyle name="Neutral 2 10" xfId="51415" hidden="1"/>
    <cellStyle name="Neutral 2 10" xfId="51407" hidden="1"/>
    <cellStyle name="Neutral 2 10" xfId="51471" hidden="1"/>
    <cellStyle name="Neutral 2 10" xfId="51506" hidden="1"/>
    <cellStyle name="Neutral 2 10" xfId="50797" hidden="1"/>
    <cellStyle name="Neutral 2 10" xfId="51572" hidden="1"/>
    <cellStyle name="Neutral 2 10" xfId="51564" hidden="1"/>
    <cellStyle name="Neutral 2 10" xfId="51628" hidden="1"/>
    <cellStyle name="Neutral 2 10" xfId="51663" hidden="1"/>
    <cellStyle name="Neutral 2 10" xfId="51802" hidden="1"/>
    <cellStyle name="Neutral 2 10" xfId="51942" hidden="1"/>
    <cellStyle name="Neutral 2 10" xfId="51934" hidden="1"/>
    <cellStyle name="Neutral 2 10" xfId="51998" hidden="1"/>
    <cellStyle name="Neutral 2 10" xfId="52033" hidden="1"/>
    <cellStyle name="Neutral 2 10" xfId="51793" hidden="1"/>
    <cellStyle name="Neutral 2 10" xfId="52091" hidden="1"/>
    <cellStyle name="Neutral 2 10" xfId="52083" hidden="1"/>
    <cellStyle name="Neutral 2 10" xfId="52147" hidden="1"/>
    <cellStyle name="Neutral 2 10" xfId="52182" hidden="1"/>
    <cellStyle name="Neutral 2 10" xfId="51869" hidden="1"/>
    <cellStyle name="Neutral 2 10" xfId="52234" hidden="1"/>
    <cellStyle name="Neutral 2 10" xfId="52226" hidden="1"/>
    <cellStyle name="Neutral 2 10" xfId="52290" hidden="1"/>
    <cellStyle name="Neutral 2 10" xfId="52325" hidden="1"/>
    <cellStyle name="Neutral 2 10" xfId="52392" hidden="1"/>
    <cellStyle name="Neutral 2 10" xfId="52453" hidden="1"/>
    <cellStyle name="Neutral 2 10" xfId="52445" hidden="1"/>
    <cellStyle name="Neutral 2 10" xfId="52509" hidden="1"/>
    <cellStyle name="Neutral 2 10" xfId="52544" hidden="1"/>
    <cellStyle name="Neutral 2 10" xfId="52635" hidden="1"/>
    <cellStyle name="Neutral 2 10" xfId="52745" hidden="1"/>
    <cellStyle name="Neutral 2 10" xfId="52737" hidden="1"/>
    <cellStyle name="Neutral 2 10" xfId="52801" hidden="1"/>
    <cellStyle name="Neutral 2 10" xfId="52836" hidden="1"/>
    <cellStyle name="Neutral 2 10" xfId="52631" hidden="1"/>
    <cellStyle name="Neutral 2 10" xfId="52887" hidden="1"/>
    <cellStyle name="Neutral 2 10" xfId="52879" hidden="1"/>
    <cellStyle name="Neutral 2 10" xfId="52943" hidden="1"/>
    <cellStyle name="Neutral 2 10" xfId="52978" hidden="1"/>
    <cellStyle name="Neutral 2 10" xfId="50786" hidden="1"/>
    <cellStyle name="Neutral 2 10" xfId="53027" hidden="1"/>
    <cellStyle name="Neutral 2 10" xfId="53019" hidden="1"/>
    <cellStyle name="Neutral 2 10" xfId="53083" hidden="1"/>
    <cellStyle name="Neutral 2 10" xfId="53118" hidden="1"/>
    <cellStyle name="Neutral 2 10" xfId="53254" hidden="1"/>
    <cellStyle name="Neutral 2 10" xfId="53393" hidden="1"/>
    <cellStyle name="Neutral 2 10" xfId="53385" hidden="1"/>
    <cellStyle name="Neutral 2 10" xfId="53449" hidden="1"/>
    <cellStyle name="Neutral 2 10" xfId="53484" hidden="1"/>
    <cellStyle name="Neutral 2 10" xfId="53245" hidden="1"/>
    <cellStyle name="Neutral 2 10" xfId="53542" hidden="1"/>
    <cellStyle name="Neutral 2 10" xfId="53534" hidden="1"/>
    <cellStyle name="Neutral 2 10" xfId="53598" hidden="1"/>
    <cellStyle name="Neutral 2 10" xfId="53633" hidden="1"/>
    <cellStyle name="Neutral 2 10" xfId="53321" hidden="1"/>
    <cellStyle name="Neutral 2 10" xfId="53685" hidden="1"/>
    <cellStyle name="Neutral 2 10" xfId="53677" hidden="1"/>
    <cellStyle name="Neutral 2 10" xfId="53741" hidden="1"/>
    <cellStyle name="Neutral 2 10" xfId="53776" hidden="1"/>
    <cellStyle name="Neutral 2 10" xfId="53842" hidden="1"/>
    <cellStyle name="Neutral 2 10" xfId="53903" hidden="1"/>
    <cellStyle name="Neutral 2 10" xfId="53895" hidden="1"/>
    <cellStyle name="Neutral 2 10" xfId="53959" hidden="1"/>
    <cellStyle name="Neutral 2 10" xfId="53994" hidden="1"/>
    <cellStyle name="Neutral 2 10" xfId="54085" hidden="1"/>
    <cellStyle name="Neutral 2 10" xfId="54195" hidden="1"/>
    <cellStyle name="Neutral 2 10" xfId="54187" hidden="1"/>
    <cellStyle name="Neutral 2 10" xfId="54251" hidden="1"/>
    <cellStyle name="Neutral 2 10" xfId="54286" hidden="1"/>
    <cellStyle name="Neutral 2 10" xfId="54081" hidden="1"/>
    <cellStyle name="Neutral 2 10" xfId="54337" hidden="1"/>
    <cellStyle name="Neutral 2 10" xfId="54329" hidden="1"/>
    <cellStyle name="Neutral 2 10" xfId="54393" hidden="1"/>
    <cellStyle name="Neutral 2 10" xfId="54428" hidden="1"/>
    <cellStyle name="Neutral 2 10" xfId="50791" hidden="1"/>
    <cellStyle name="Neutral 2 10" xfId="54477" hidden="1"/>
    <cellStyle name="Neutral 2 10" xfId="54469" hidden="1"/>
    <cellStyle name="Neutral 2 10" xfId="54533" hidden="1"/>
    <cellStyle name="Neutral 2 10" xfId="54568" hidden="1"/>
    <cellStyle name="Neutral 2 10" xfId="54701" hidden="1"/>
    <cellStyle name="Neutral 2 10" xfId="54840" hidden="1"/>
    <cellStyle name="Neutral 2 10" xfId="54832" hidden="1"/>
    <cellStyle name="Neutral 2 10" xfId="54896" hidden="1"/>
    <cellStyle name="Neutral 2 10" xfId="54931" hidden="1"/>
    <cellStyle name="Neutral 2 10" xfId="54692" hidden="1"/>
    <cellStyle name="Neutral 2 10" xfId="54987" hidden="1"/>
    <cellStyle name="Neutral 2 10" xfId="54979" hidden="1"/>
    <cellStyle name="Neutral 2 10" xfId="55043" hidden="1"/>
    <cellStyle name="Neutral 2 10" xfId="55078" hidden="1"/>
    <cellStyle name="Neutral 2 10" xfId="54768" hidden="1"/>
    <cellStyle name="Neutral 2 10" xfId="55128" hidden="1"/>
    <cellStyle name="Neutral 2 10" xfId="55120" hidden="1"/>
    <cellStyle name="Neutral 2 10" xfId="55184" hidden="1"/>
    <cellStyle name="Neutral 2 10" xfId="55219" hidden="1"/>
    <cellStyle name="Neutral 2 10" xfId="55284" hidden="1"/>
    <cellStyle name="Neutral 2 10" xfId="55345" hidden="1"/>
    <cellStyle name="Neutral 2 10" xfId="55337" hidden="1"/>
    <cellStyle name="Neutral 2 10" xfId="55401" hidden="1"/>
    <cellStyle name="Neutral 2 10" xfId="55436" hidden="1"/>
    <cellStyle name="Neutral 2 10" xfId="55527" hidden="1"/>
    <cellStyle name="Neutral 2 10" xfId="55637" hidden="1"/>
    <cellStyle name="Neutral 2 10" xfId="55629" hidden="1"/>
    <cellStyle name="Neutral 2 10" xfId="55693" hidden="1"/>
    <cellStyle name="Neutral 2 10" xfId="55728" hidden="1"/>
    <cellStyle name="Neutral 2 10" xfId="55523" hidden="1"/>
    <cellStyle name="Neutral 2 10" xfId="55779" hidden="1"/>
    <cellStyle name="Neutral 2 10" xfId="55771" hidden="1"/>
    <cellStyle name="Neutral 2 10" xfId="55835" hidden="1"/>
    <cellStyle name="Neutral 2 10" xfId="55870" hidden="1"/>
    <cellStyle name="Neutral 2 10" xfId="55937" hidden="1"/>
    <cellStyle name="Neutral 2 10" xfId="56072" hidden="1"/>
    <cellStyle name="Neutral 2 10" xfId="56064" hidden="1"/>
    <cellStyle name="Neutral 2 10" xfId="56128" hidden="1"/>
    <cellStyle name="Neutral 2 10" xfId="56163" hidden="1"/>
    <cellStyle name="Neutral 2 10" xfId="56297" hidden="1"/>
    <cellStyle name="Neutral 2 10" xfId="56436" hidden="1"/>
    <cellStyle name="Neutral 2 10" xfId="56428" hidden="1"/>
    <cellStyle name="Neutral 2 10" xfId="56492" hidden="1"/>
    <cellStyle name="Neutral 2 10" xfId="56527" hidden="1"/>
    <cellStyle name="Neutral 2 10" xfId="56288" hidden="1"/>
    <cellStyle name="Neutral 2 10" xfId="56583" hidden="1"/>
    <cellStyle name="Neutral 2 10" xfId="56575" hidden="1"/>
    <cellStyle name="Neutral 2 10" xfId="56639" hidden="1"/>
    <cellStyle name="Neutral 2 10" xfId="56674" hidden="1"/>
    <cellStyle name="Neutral 2 10" xfId="56364" hidden="1"/>
    <cellStyle name="Neutral 2 10" xfId="56724" hidden="1"/>
    <cellStyle name="Neutral 2 10" xfId="56716" hidden="1"/>
    <cellStyle name="Neutral 2 10" xfId="56780" hidden="1"/>
    <cellStyle name="Neutral 2 10" xfId="56815" hidden="1"/>
    <cellStyle name="Neutral 2 10" xfId="56880" hidden="1"/>
    <cellStyle name="Neutral 2 10" xfId="56941" hidden="1"/>
    <cellStyle name="Neutral 2 10" xfId="56933" hidden="1"/>
    <cellStyle name="Neutral 2 10" xfId="56997" hidden="1"/>
    <cellStyle name="Neutral 2 10" xfId="57032" hidden="1"/>
    <cellStyle name="Neutral 2 10" xfId="57123" hidden="1"/>
    <cellStyle name="Neutral 2 10" xfId="57233" hidden="1"/>
    <cellStyle name="Neutral 2 10" xfId="57225" hidden="1"/>
    <cellStyle name="Neutral 2 10" xfId="57289" hidden="1"/>
    <cellStyle name="Neutral 2 10" xfId="57324" hidden="1"/>
    <cellStyle name="Neutral 2 10" xfId="57119" hidden="1"/>
    <cellStyle name="Neutral 2 10" xfId="57375" hidden="1"/>
    <cellStyle name="Neutral 2 10" xfId="57367" hidden="1"/>
    <cellStyle name="Neutral 2 10" xfId="57431" hidden="1"/>
    <cellStyle name="Neutral 2 10" xfId="57466" hidden="1"/>
    <cellStyle name="Neutral 2 10" xfId="56008" hidden="1"/>
    <cellStyle name="Neutral 2 10" xfId="57515" hidden="1"/>
    <cellStyle name="Neutral 2 10" xfId="57507" hidden="1"/>
    <cellStyle name="Neutral 2 10" xfId="57571" hidden="1"/>
    <cellStyle name="Neutral 2 10" xfId="57606" hidden="1"/>
    <cellStyle name="Neutral 2 10" xfId="57739" hidden="1"/>
    <cellStyle name="Neutral 2 10" xfId="57878" hidden="1"/>
    <cellStyle name="Neutral 2 10" xfId="57870" hidden="1"/>
    <cellStyle name="Neutral 2 10" xfId="57934" hidden="1"/>
    <cellStyle name="Neutral 2 10" xfId="57969" hidden="1"/>
    <cellStyle name="Neutral 2 10" xfId="57730" hidden="1"/>
    <cellStyle name="Neutral 2 10" xfId="58025" hidden="1"/>
    <cellStyle name="Neutral 2 10" xfId="58017" hidden="1"/>
    <cellStyle name="Neutral 2 10" xfId="58081" hidden="1"/>
    <cellStyle name="Neutral 2 10" xfId="58116" hidden="1"/>
    <cellStyle name="Neutral 2 10" xfId="57806" hidden="1"/>
    <cellStyle name="Neutral 2 10" xfId="58166" hidden="1"/>
    <cellStyle name="Neutral 2 10" xfId="58158" hidden="1"/>
    <cellStyle name="Neutral 2 10" xfId="58222" hidden="1"/>
    <cellStyle name="Neutral 2 10" xfId="58257" hidden="1"/>
    <cellStyle name="Neutral 2 10" xfId="58322" hidden="1"/>
    <cellStyle name="Neutral 2 10" xfId="58383" hidden="1"/>
    <cellStyle name="Neutral 2 10" xfId="58375" hidden="1"/>
    <cellStyle name="Neutral 2 10" xfId="58439" hidden="1"/>
    <cellStyle name="Neutral 2 10" xfId="58474" hidden="1"/>
    <cellStyle name="Neutral 2 10" xfId="58565" hidden="1"/>
    <cellStyle name="Neutral 2 10" xfId="58675" hidden="1"/>
    <cellStyle name="Neutral 2 10" xfId="58667" hidden="1"/>
    <cellStyle name="Neutral 2 10" xfId="58731" hidden="1"/>
    <cellStyle name="Neutral 2 10" xfId="58766" hidden="1"/>
    <cellStyle name="Neutral 2 10" xfId="58561" hidden="1"/>
    <cellStyle name="Neutral 2 10" xfId="58817" hidden="1"/>
    <cellStyle name="Neutral 2 10" xfId="58809" hidden="1"/>
    <cellStyle name="Neutral 2 10" xfId="58873" hidden="1"/>
    <cellStyle name="Neutral 2 10" xfId="58908" hidden="1"/>
    <cellStyle name="Neutral 2 11" xfId="245" hidden="1"/>
    <cellStyle name="Neutral 2 11" xfId="564" hidden="1"/>
    <cellStyle name="Neutral 2 11" xfId="554" hidden="1"/>
    <cellStyle name="Neutral 2 11" xfId="620" hidden="1"/>
    <cellStyle name="Neutral 2 11" xfId="655" hidden="1"/>
    <cellStyle name="Neutral 2 11" xfId="833" hidden="1"/>
    <cellStyle name="Neutral 2 11" xfId="972" hidden="1"/>
    <cellStyle name="Neutral 2 11" xfId="962" hidden="1"/>
    <cellStyle name="Neutral 2 11" xfId="1028" hidden="1"/>
    <cellStyle name="Neutral 2 11" xfId="1063" hidden="1"/>
    <cellStyle name="Neutral 2 11" xfId="822" hidden="1"/>
    <cellStyle name="Neutral 2 11" xfId="1119" hidden="1"/>
    <cellStyle name="Neutral 2 11" xfId="1109" hidden="1"/>
    <cellStyle name="Neutral 2 11" xfId="1175" hidden="1"/>
    <cellStyle name="Neutral 2 11" xfId="1210" hidden="1"/>
    <cellStyle name="Neutral 2 11" xfId="731" hidden="1"/>
    <cellStyle name="Neutral 2 11" xfId="1260" hidden="1"/>
    <cellStyle name="Neutral 2 11" xfId="1250" hidden="1"/>
    <cellStyle name="Neutral 2 11" xfId="1316" hidden="1"/>
    <cellStyle name="Neutral 2 11" xfId="1351" hidden="1"/>
    <cellStyle name="Neutral 2 11" xfId="1416" hidden="1"/>
    <cellStyle name="Neutral 2 11" xfId="1477" hidden="1"/>
    <cellStyle name="Neutral 2 11" xfId="1467" hidden="1"/>
    <cellStyle name="Neutral 2 11" xfId="1533" hidden="1"/>
    <cellStyle name="Neutral 2 11" xfId="1568" hidden="1"/>
    <cellStyle name="Neutral 2 11" xfId="1659" hidden="1"/>
    <cellStyle name="Neutral 2 11" xfId="1769" hidden="1"/>
    <cellStyle name="Neutral 2 11" xfId="1759" hidden="1"/>
    <cellStyle name="Neutral 2 11" xfId="1825" hidden="1"/>
    <cellStyle name="Neutral 2 11" xfId="1860" hidden="1"/>
    <cellStyle name="Neutral 2 11" xfId="1653" hidden="1"/>
    <cellStyle name="Neutral 2 11" xfId="1911" hidden="1"/>
    <cellStyle name="Neutral 2 11" xfId="1901" hidden="1"/>
    <cellStyle name="Neutral 2 11" xfId="1967" hidden="1"/>
    <cellStyle name="Neutral 2 11" xfId="2002" hidden="1"/>
    <cellStyle name="Neutral 2 11" xfId="2154" hidden="1"/>
    <cellStyle name="Neutral 2 11" xfId="2442" hidden="1"/>
    <cellStyle name="Neutral 2 11" xfId="2432" hidden="1"/>
    <cellStyle name="Neutral 2 11" xfId="2498" hidden="1"/>
    <cellStyle name="Neutral 2 11" xfId="2533" hidden="1"/>
    <cellStyle name="Neutral 2 11" xfId="2703" hidden="1"/>
    <cellStyle name="Neutral 2 11" xfId="2842" hidden="1"/>
    <cellStyle name="Neutral 2 11" xfId="2832" hidden="1"/>
    <cellStyle name="Neutral 2 11" xfId="2898" hidden="1"/>
    <cellStyle name="Neutral 2 11" xfId="2933" hidden="1"/>
    <cellStyle name="Neutral 2 11" xfId="2692" hidden="1"/>
    <cellStyle name="Neutral 2 11" xfId="2989" hidden="1"/>
    <cellStyle name="Neutral 2 11" xfId="2979" hidden="1"/>
    <cellStyle name="Neutral 2 11" xfId="3045" hidden="1"/>
    <cellStyle name="Neutral 2 11" xfId="3080" hidden="1"/>
    <cellStyle name="Neutral 2 11" xfId="2601" hidden="1"/>
    <cellStyle name="Neutral 2 11" xfId="3130" hidden="1"/>
    <cellStyle name="Neutral 2 11" xfId="3120" hidden="1"/>
    <cellStyle name="Neutral 2 11" xfId="3186" hidden="1"/>
    <cellStyle name="Neutral 2 11" xfId="3221" hidden="1"/>
    <cellStyle name="Neutral 2 11" xfId="3286" hidden="1"/>
    <cellStyle name="Neutral 2 11" xfId="3347" hidden="1"/>
    <cellStyle name="Neutral 2 11" xfId="3337" hidden="1"/>
    <cellStyle name="Neutral 2 11" xfId="3403" hidden="1"/>
    <cellStyle name="Neutral 2 11" xfId="3438" hidden="1"/>
    <cellStyle name="Neutral 2 11" xfId="3529" hidden="1"/>
    <cellStyle name="Neutral 2 11" xfId="3639" hidden="1"/>
    <cellStyle name="Neutral 2 11" xfId="3629" hidden="1"/>
    <cellStyle name="Neutral 2 11" xfId="3695" hidden="1"/>
    <cellStyle name="Neutral 2 11" xfId="3730" hidden="1"/>
    <cellStyle name="Neutral 2 11" xfId="3523" hidden="1"/>
    <cellStyle name="Neutral 2 11" xfId="3781" hidden="1"/>
    <cellStyle name="Neutral 2 11" xfId="3771" hidden="1"/>
    <cellStyle name="Neutral 2 11" xfId="3837" hidden="1"/>
    <cellStyle name="Neutral 2 11" xfId="3872" hidden="1"/>
    <cellStyle name="Neutral 2 11" xfId="2175" hidden="1"/>
    <cellStyle name="Neutral 2 11" xfId="3948" hidden="1"/>
    <cellStyle name="Neutral 2 11" xfId="3938" hidden="1"/>
    <cellStyle name="Neutral 2 11" xfId="4004" hidden="1"/>
    <cellStyle name="Neutral 2 11" xfId="4039" hidden="1"/>
    <cellStyle name="Neutral 2 11" xfId="4209" hidden="1"/>
    <cellStyle name="Neutral 2 11" xfId="4348" hidden="1"/>
    <cellStyle name="Neutral 2 11" xfId="4338" hidden="1"/>
    <cellStyle name="Neutral 2 11" xfId="4404" hidden="1"/>
    <cellStyle name="Neutral 2 11" xfId="4439" hidden="1"/>
    <cellStyle name="Neutral 2 11" xfId="4198" hidden="1"/>
    <cellStyle name="Neutral 2 11" xfId="4495" hidden="1"/>
    <cellStyle name="Neutral 2 11" xfId="4485" hidden="1"/>
    <cellStyle name="Neutral 2 11" xfId="4551" hidden="1"/>
    <cellStyle name="Neutral 2 11" xfId="4586" hidden="1"/>
    <cellStyle name="Neutral 2 11" xfId="4107" hidden="1"/>
    <cellStyle name="Neutral 2 11" xfId="4636" hidden="1"/>
    <cellStyle name="Neutral 2 11" xfId="4626" hidden="1"/>
    <cellStyle name="Neutral 2 11" xfId="4692" hidden="1"/>
    <cellStyle name="Neutral 2 11" xfId="4727" hidden="1"/>
    <cellStyle name="Neutral 2 11" xfId="4792" hidden="1"/>
    <cellStyle name="Neutral 2 11" xfId="4853" hidden="1"/>
    <cellStyle name="Neutral 2 11" xfId="4843" hidden="1"/>
    <cellStyle name="Neutral 2 11" xfId="4909" hidden="1"/>
    <cellStyle name="Neutral 2 11" xfId="4944" hidden="1"/>
    <cellStyle name="Neutral 2 11" xfId="5035" hidden="1"/>
    <cellStyle name="Neutral 2 11" xfId="5145" hidden="1"/>
    <cellStyle name="Neutral 2 11" xfId="5135" hidden="1"/>
    <cellStyle name="Neutral 2 11" xfId="5201" hidden="1"/>
    <cellStyle name="Neutral 2 11" xfId="5236" hidden="1"/>
    <cellStyle name="Neutral 2 11" xfId="5029" hidden="1"/>
    <cellStyle name="Neutral 2 11" xfId="5287" hidden="1"/>
    <cellStyle name="Neutral 2 11" xfId="5277" hidden="1"/>
    <cellStyle name="Neutral 2 11" xfId="5343" hidden="1"/>
    <cellStyle name="Neutral 2 11" xfId="5378" hidden="1"/>
    <cellStyle name="Neutral 2 11" xfId="2297" hidden="1"/>
    <cellStyle name="Neutral 2 11" xfId="5453" hidden="1"/>
    <cellStyle name="Neutral 2 11" xfId="5443" hidden="1"/>
    <cellStyle name="Neutral 2 11" xfId="5509" hidden="1"/>
    <cellStyle name="Neutral 2 11" xfId="5544" hidden="1"/>
    <cellStyle name="Neutral 2 11" xfId="5713" hidden="1"/>
    <cellStyle name="Neutral 2 11" xfId="5852" hidden="1"/>
    <cellStyle name="Neutral 2 11" xfId="5842" hidden="1"/>
    <cellStyle name="Neutral 2 11" xfId="5908" hidden="1"/>
    <cellStyle name="Neutral 2 11" xfId="5943" hidden="1"/>
    <cellStyle name="Neutral 2 11" xfId="5702" hidden="1"/>
    <cellStyle name="Neutral 2 11" xfId="5999" hidden="1"/>
    <cellStyle name="Neutral 2 11" xfId="5989" hidden="1"/>
    <cellStyle name="Neutral 2 11" xfId="6055" hidden="1"/>
    <cellStyle name="Neutral 2 11" xfId="6090" hidden="1"/>
    <cellStyle name="Neutral 2 11" xfId="5611" hidden="1"/>
    <cellStyle name="Neutral 2 11" xfId="6140" hidden="1"/>
    <cellStyle name="Neutral 2 11" xfId="6130" hidden="1"/>
    <cellStyle name="Neutral 2 11" xfId="6196" hidden="1"/>
    <cellStyle name="Neutral 2 11" xfId="6231" hidden="1"/>
    <cellStyle name="Neutral 2 11" xfId="6296" hidden="1"/>
    <cellStyle name="Neutral 2 11" xfId="6357" hidden="1"/>
    <cellStyle name="Neutral 2 11" xfId="6347" hidden="1"/>
    <cellStyle name="Neutral 2 11" xfId="6413" hidden="1"/>
    <cellStyle name="Neutral 2 11" xfId="6448" hidden="1"/>
    <cellStyle name="Neutral 2 11" xfId="6539" hidden="1"/>
    <cellStyle name="Neutral 2 11" xfId="6649" hidden="1"/>
    <cellStyle name="Neutral 2 11" xfId="6639" hidden="1"/>
    <cellStyle name="Neutral 2 11" xfId="6705" hidden="1"/>
    <cellStyle name="Neutral 2 11" xfId="6740" hidden="1"/>
    <cellStyle name="Neutral 2 11" xfId="6533" hidden="1"/>
    <cellStyle name="Neutral 2 11" xfId="6791" hidden="1"/>
    <cellStyle name="Neutral 2 11" xfId="6781" hidden="1"/>
    <cellStyle name="Neutral 2 11" xfId="6847" hidden="1"/>
    <cellStyle name="Neutral 2 11" xfId="6882" hidden="1"/>
    <cellStyle name="Neutral 2 11" xfId="2042" hidden="1"/>
    <cellStyle name="Neutral 2 11" xfId="6955" hidden="1"/>
    <cellStyle name="Neutral 2 11" xfId="6945" hidden="1"/>
    <cellStyle name="Neutral 2 11" xfId="7011" hidden="1"/>
    <cellStyle name="Neutral 2 11" xfId="7046" hidden="1"/>
    <cellStyle name="Neutral 2 11" xfId="7211" hidden="1"/>
    <cellStyle name="Neutral 2 11" xfId="7350" hidden="1"/>
    <cellStyle name="Neutral 2 11" xfId="7340" hidden="1"/>
    <cellStyle name="Neutral 2 11" xfId="7406" hidden="1"/>
    <cellStyle name="Neutral 2 11" xfId="7441" hidden="1"/>
    <cellStyle name="Neutral 2 11" xfId="7200" hidden="1"/>
    <cellStyle name="Neutral 2 11" xfId="7497" hidden="1"/>
    <cellStyle name="Neutral 2 11" xfId="7487" hidden="1"/>
    <cellStyle name="Neutral 2 11" xfId="7553" hidden="1"/>
    <cellStyle name="Neutral 2 11" xfId="7588" hidden="1"/>
    <cellStyle name="Neutral 2 11" xfId="7109" hidden="1"/>
    <cellStyle name="Neutral 2 11" xfId="7638" hidden="1"/>
    <cellStyle name="Neutral 2 11" xfId="7628" hidden="1"/>
    <cellStyle name="Neutral 2 11" xfId="7694" hidden="1"/>
    <cellStyle name="Neutral 2 11" xfId="7729" hidden="1"/>
    <cellStyle name="Neutral 2 11" xfId="7794" hidden="1"/>
    <cellStyle name="Neutral 2 11" xfId="7855" hidden="1"/>
    <cellStyle name="Neutral 2 11" xfId="7845" hidden="1"/>
    <cellStyle name="Neutral 2 11" xfId="7911" hidden="1"/>
    <cellStyle name="Neutral 2 11" xfId="7946" hidden="1"/>
    <cellStyle name="Neutral 2 11" xfId="8037" hidden="1"/>
    <cellStyle name="Neutral 2 11" xfId="8147" hidden="1"/>
    <cellStyle name="Neutral 2 11" xfId="8137" hidden="1"/>
    <cellStyle name="Neutral 2 11" xfId="8203" hidden="1"/>
    <cellStyle name="Neutral 2 11" xfId="8238" hidden="1"/>
    <cellStyle name="Neutral 2 11" xfId="8031" hidden="1"/>
    <cellStyle name="Neutral 2 11" xfId="8289" hidden="1"/>
    <cellStyle name="Neutral 2 11" xfId="8279" hidden="1"/>
    <cellStyle name="Neutral 2 11" xfId="8345" hidden="1"/>
    <cellStyle name="Neutral 2 11" xfId="8380" hidden="1"/>
    <cellStyle name="Neutral 2 11" xfId="2391" hidden="1"/>
    <cellStyle name="Neutral 2 11" xfId="8450" hidden="1"/>
    <cellStyle name="Neutral 2 11" xfId="8440" hidden="1"/>
    <cellStyle name="Neutral 2 11" xfId="8506" hidden="1"/>
    <cellStyle name="Neutral 2 11" xfId="8541" hidden="1"/>
    <cellStyle name="Neutral 2 11" xfId="8704" hidden="1"/>
    <cellStyle name="Neutral 2 11" xfId="8843" hidden="1"/>
    <cellStyle name="Neutral 2 11" xfId="8833" hidden="1"/>
    <cellStyle name="Neutral 2 11" xfId="8899" hidden="1"/>
    <cellStyle name="Neutral 2 11" xfId="8934" hidden="1"/>
    <cellStyle name="Neutral 2 11" xfId="8693" hidden="1"/>
    <cellStyle name="Neutral 2 11" xfId="8990" hidden="1"/>
    <cellStyle name="Neutral 2 11" xfId="8980" hidden="1"/>
    <cellStyle name="Neutral 2 11" xfId="9046" hidden="1"/>
    <cellStyle name="Neutral 2 11" xfId="9081" hidden="1"/>
    <cellStyle name="Neutral 2 11" xfId="8602" hidden="1"/>
    <cellStyle name="Neutral 2 11" xfId="9131" hidden="1"/>
    <cellStyle name="Neutral 2 11" xfId="9121" hidden="1"/>
    <cellStyle name="Neutral 2 11" xfId="9187" hidden="1"/>
    <cellStyle name="Neutral 2 11" xfId="9222" hidden="1"/>
    <cellStyle name="Neutral 2 11" xfId="9287" hidden="1"/>
    <cellStyle name="Neutral 2 11" xfId="9348" hidden="1"/>
    <cellStyle name="Neutral 2 11" xfId="9338" hidden="1"/>
    <cellStyle name="Neutral 2 11" xfId="9404" hidden="1"/>
    <cellStyle name="Neutral 2 11" xfId="9439" hidden="1"/>
    <cellStyle name="Neutral 2 11" xfId="9530" hidden="1"/>
    <cellStyle name="Neutral 2 11" xfId="9640" hidden="1"/>
    <cellStyle name="Neutral 2 11" xfId="9630" hidden="1"/>
    <cellStyle name="Neutral 2 11" xfId="9696" hidden="1"/>
    <cellStyle name="Neutral 2 11" xfId="9731" hidden="1"/>
    <cellStyle name="Neutral 2 11" xfId="9524" hidden="1"/>
    <cellStyle name="Neutral 2 11" xfId="9782" hidden="1"/>
    <cellStyle name="Neutral 2 11" xfId="9772" hidden="1"/>
    <cellStyle name="Neutral 2 11" xfId="9838" hidden="1"/>
    <cellStyle name="Neutral 2 11" xfId="9873" hidden="1"/>
    <cellStyle name="Neutral 2 11" xfId="3898" hidden="1"/>
    <cellStyle name="Neutral 2 11" xfId="9941" hidden="1"/>
    <cellStyle name="Neutral 2 11" xfId="9931" hidden="1"/>
    <cellStyle name="Neutral 2 11" xfId="9997" hidden="1"/>
    <cellStyle name="Neutral 2 11" xfId="10032" hidden="1"/>
    <cellStyle name="Neutral 2 11" xfId="10190" hidden="1"/>
    <cellStyle name="Neutral 2 11" xfId="10329" hidden="1"/>
    <cellStyle name="Neutral 2 11" xfId="10319" hidden="1"/>
    <cellStyle name="Neutral 2 11" xfId="10385" hidden="1"/>
    <cellStyle name="Neutral 2 11" xfId="10420" hidden="1"/>
    <cellStyle name="Neutral 2 11" xfId="10179" hidden="1"/>
    <cellStyle name="Neutral 2 11" xfId="10476" hidden="1"/>
    <cellStyle name="Neutral 2 11" xfId="10466" hidden="1"/>
    <cellStyle name="Neutral 2 11" xfId="10532" hidden="1"/>
    <cellStyle name="Neutral 2 11" xfId="10567" hidden="1"/>
    <cellStyle name="Neutral 2 11" xfId="10088" hidden="1"/>
    <cellStyle name="Neutral 2 11" xfId="10617" hidden="1"/>
    <cellStyle name="Neutral 2 11" xfId="10607" hidden="1"/>
    <cellStyle name="Neutral 2 11" xfId="10673" hidden="1"/>
    <cellStyle name="Neutral 2 11" xfId="10708" hidden="1"/>
    <cellStyle name="Neutral 2 11" xfId="10773" hidden="1"/>
    <cellStyle name="Neutral 2 11" xfId="10834" hidden="1"/>
    <cellStyle name="Neutral 2 11" xfId="10824" hidden="1"/>
    <cellStyle name="Neutral 2 11" xfId="10890" hidden="1"/>
    <cellStyle name="Neutral 2 11" xfId="10925" hidden="1"/>
    <cellStyle name="Neutral 2 11" xfId="11016" hidden="1"/>
    <cellStyle name="Neutral 2 11" xfId="11126" hidden="1"/>
    <cellStyle name="Neutral 2 11" xfId="11116" hidden="1"/>
    <cellStyle name="Neutral 2 11" xfId="11182" hidden="1"/>
    <cellStyle name="Neutral 2 11" xfId="11217" hidden="1"/>
    <cellStyle name="Neutral 2 11" xfId="11010" hidden="1"/>
    <cellStyle name="Neutral 2 11" xfId="11268" hidden="1"/>
    <cellStyle name="Neutral 2 11" xfId="11258" hidden="1"/>
    <cellStyle name="Neutral 2 11" xfId="11324" hidden="1"/>
    <cellStyle name="Neutral 2 11" xfId="11359" hidden="1"/>
    <cellStyle name="Neutral 2 11" xfId="5403" hidden="1"/>
    <cellStyle name="Neutral 2 11" xfId="11424" hidden="1"/>
    <cellStyle name="Neutral 2 11" xfId="11414" hidden="1"/>
    <cellStyle name="Neutral 2 11" xfId="11480" hidden="1"/>
    <cellStyle name="Neutral 2 11" xfId="11515" hidden="1"/>
    <cellStyle name="Neutral 2 11" xfId="11670" hidden="1"/>
    <cellStyle name="Neutral 2 11" xfId="11809" hidden="1"/>
    <cellStyle name="Neutral 2 11" xfId="11799" hidden="1"/>
    <cellStyle name="Neutral 2 11" xfId="11865" hidden="1"/>
    <cellStyle name="Neutral 2 11" xfId="11900" hidden="1"/>
    <cellStyle name="Neutral 2 11" xfId="11659" hidden="1"/>
    <cellStyle name="Neutral 2 11" xfId="11956" hidden="1"/>
    <cellStyle name="Neutral 2 11" xfId="11946" hidden="1"/>
    <cellStyle name="Neutral 2 11" xfId="12012" hidden="1"/>
    <cellStyle name="Neutral 2 11" xfId="12047" hidden="1"/>
    <cellStyle name="Neutral 2 11" xfId="11568" hidden="1"/>
    <cellStyle name="Neutral 2 11" xfId="12097" hidden="1"/>
    <cellStyle name="Neutral 2 11" xfId="12087" hidden="1"/>
    <cellStyle name="Neutral 2 11" xfId="12153" hidden="1"/>
    <cellStyle name="Neutral 2 11" xfId="12188" hidden="1"/>
    <cellStyle name="Neutral 2 11" xfId="12253" hidden="1"/>
    <cellStyle name="Neutral 2 11" xfId="12314" hidden="1"/>
    <cellStyle name="Neutral 2 11" xfId="12304" hidden="1"/>
    <cellStyle name="Neutral 2 11" xfId="12370" hidden="1"/>
    <cellStyle name="Neutral 2 11" xfId="12405" hidden="1"/>
    <cellStyle name="Neutral 2 11" xfId="12496" hidden="1"/>
    <cellStyle name="Neutral 2 11" xfId="12606" hidden="1"/>
    <cellStyle name="Neutral 2 11" xfId="12596" hidden="1"/>
    <cellStyle name="Neutral 2 11" xfId="12662" hidden="1"/>
    <cellStyle name="Neutral 2 11" xfId="12697" hidden="1"/>
    <cellStyle name="Neutral 2 11" xfId="12490" hidden="1"/>
    <cellStyle name="Neutral 2 11" xfId="12748" hidden="1"/>
    <cellStyle name="Neutral 2 11" xfId="12738" hidden="1"/>
    <cellStyle name="Neutral 2 11" xfId="12804" hidden="1"/>
    <cellStyle name="Neutral 2 11" xfId="12839" hidden="1"/>
    <cellStyle name="Neutral 2 11" xfId="6906" hidden="1"/>
    <cellStyle name="Neutral 2 11" xfId="12903" hidden="1"/>
    <cellStyle name="Neutral 2 11" xfId="12893" hidden="1"/>
    <cellStyle name="Neutral 2 11" xfId="12959" hidden="1"/>
    <cellStyle name="Neutral 2 11" xfId="12994" hidden="1"/>
    <cellStyle name="Neutral 2 11" xfId="13141" hidden="1"/>
    <cellStyle name="Neutral 2 11" xfId="13280" hidden="1"/>
    <cellStyle name="Neutral 2 11" xfId="13270" hidden="1"/>
    <cellStyle name="Neutral 2 11" xfId="13336" hidden="1"/>
    <cellStyle name="Neutral 2 11" xfId="13371" hidden="1"/>
    <cellStyle name="Neutral 2 11" xfId="13130" hidden="1"/>
    <cellStyle name="Neutral 2 11" xfId="13427" hidden="1"/>
    <cellStyle name="Neutral 2 11" xfId="13417" hidden="1"/>
    <cellStyle name="Neutral 2 11" xfId="13483" hidden="1"/>
    <cellStyle name="Neutral 2 11" xfId="13518" hidden="1"/>
    <cellStyle name="Neutral 2 11" xfId="13039" hidden="1"/>
    <cellStyle name="Neutral 2 11" xfId="13568" hidden="1"/>
    <cellStyle name="Neutral 2 11" xfId="13558" hidden="1"/>
    <cellStyle name="Neutral 2 11" xfId="13624" hidden="1"/>
    <cellStyle name="Neutral 2 11" xfId="13659" hidden="1"/>
    <cellStyle name="Neutral 2 11" xfId="13724" hidden="1"/>
    <cellStyle name="Neutral 2 11" xfId="13785" hidden="1"/>
    <cellStyle name="Neutral 2 11" xfId="13775" hidden="1"/>
    <cellStyle name="Neutral 2 11" xfId="13841" hidden="1"/>
    <cellStyle name="Neutral 2 11" xfId="13876" hidden="1"/>
    <cellStyle name="Neutral 2 11" xfId="13967" hidden="1"/>
    <cellStyle name="Neutral 2 11" xfId="14077" hidden="1"/>
    <cellStyle name="Neutral 2 11" xfId="14067" hidden="1"/>
    <cellStyle name="Neutral 2 11" xfId="14133" hidden="1"/>
    <cellStyle name="Neutral 2 11" xfId="14168" hidden="1"/>
    <cellStyle name="Neutral 2 11" xfId="13961" hidden="1"/>
    <cellStyle name="Neutral 2 11" xfId="14219" hidden="1"/>
    <cellStyle name="Neutral 2 11" xfId="14209" hidden="1"/>
    <cellStyle name="Neutral 2 11" xfId="14275" hidden="1"/>
    <cellStyle name="Neutral 2 11" xfId="14310" hidden="1"/>
    <cellStyle name="Neutral 2 11" xfId="8404" hidden="1"/>
    <cellStyle name="Neutral 2 11" xfId="14370" hidden="1"/>
    <cellStyle name="Neutral 2 11" xfId="14360" hidden="1"/>
    <cellStyle name="Neutral 2 11" xfId="14426" hidden="1"/>
    <cellStyle name="Neutral 2 11" xfId="14461" hidden="1"/>
    <cellStyle name="Neutral 2 11" xfId="14603" hidden="1"/>
    <cellStyle name="Neutral 2 11" xfId="14742" hidden="1"/>
    <cellStyle name="Neutral 2 11" xfId="14732" hidden="1"/>
    <cellStyle name="Neutral 2 11" xfId="14798" hidden="1"/>
    <cellStyle name="Neutral 2 11" xfId="14833" hidden="1"/>
    <cellStyle name="Neutral 2 11" xfId="14592" hidden="1"/>
    <cellStyle name="Neutral 2 11" xfId="14889" hidden="1"/>
    <cellStyle name="Neutral 2 11" xfId="14879" hidden="1"/>
    <cellStyle name="Neutral 2 11" xfId="14945" hidden="1"/>
    <cellStyle name="Neutral 2 11" xfId="14980" hidden="1"/>
    <cellStyle name="Neutral 2 11" xfId="14501" hidden="1"/>
    <cellStyle name="Neutral 2 11" xfId="15030" hidden="1"/>
    <cellStyle name="Neutral 2 11" xfId="15020" hidden="1"/>
    <cellStyle name="Neutral 2 11" xfId="15086" hidden="1"/>
    <cellStyle name="Neutral 2 11" xfId="15121" hidden="1"/>
    <cellStyle name="Neutral 2 11" xfId="15186" hidden="1"/>
    <cellStyle name="Neutral 2 11" xfId="15247" hidden="1"/>
    <cellStyle name="Neutral 2 11" xfId="15237" hidden="1"/>
    <cellStyle name="Neutral 2 11" xfId="15303" hidden="1"/>
    <cellStyle name="Neutral 2 11" xfId="15338" hidden="1"/>
    <cellStyle name="Neutral 2 11" xfId="15429" hidden="1"/>
    <cellStyle name="Neutral 2 11" xfId="15539" hidden="1"/>
    <cellStyle name="Neutral 2 11" xfId="15529" hidden="1"/>
    <cellStyle name="Neutral 2 11" xfId="15595" hidden="1"/>
    <cellStyle name="Neutral 2 11" xfId="15630" hidden="1"/>
    <cellStyle name="Neutral 2 11" xfId="15423" hidden="1"/>
    <cellStyle name="Neutral 2 11" xfId="15681" hidden="1"/>
    <cellStyle name="Neutral 2 11" xfId="15671" hidden="1"/>
    <cellStyle name="Neutral 2 11" xfId="15737" hidden="1"/>
    <cellStyle name="Neutral 2 11" xfId="15772" hidden="1"/>
    <cellStyle name="Neutral 2 11" xfId="9896" hidden="1"/>
    <cellStyle name="Neutral 2 11" xfId="15832" hidden="1"/>
    <cellStyle name="Neutral 2 11" xfId="15822" hidden="1"/>
    <cellStyle name="Neutral 2 11" xfId="15888" hidden="1"/>
    <cellStyle name="Neutral 2 11" xfId="15923" hidden="1"/>
    <cellStyle name="Neutral 2 11" xfId="16059" hidden="1"/>
    <cellStyle name="Neutral 2 11" xfId="16198" hidden="1"/>
    <cellStyle name="Neutral 2 11" xfId="16188" hidden="1"/>
    <cellStyle name="Neutral 2 11" xfId="16254" hidden="1"/>
    <cellStyle name="Neutral 2 11" xfId="16289" hidden="1"/>
    <cellStyle name="Neutral 2 11" xfId="16048" hidden="1"/>
    <cellStyle name="Neutral 2 11" xfId="16345" hidden="1"/>
    <cellStyle name="Neutral 2 11" xfId="16335" hidden="1"/>
    <cellStyle name="Neutral 2 11" xfId="16401" hidden="1"/>
    <cellStyle name="Neutral 2 11" xfId="16436" hidden="1"/>
    <cellStyle name="Neutral 2 11" xfId="15957" hidden="1"/>
    <cellStyle name="Neutral 2 11" xfId="16486" hidden="1"/>
    <cellStyle name="Neutral 2 11" xfId="16476" hidden="1"/>
    <cellStyle name="Neutral 2 11" xfId="16542" hidden="1"/>
    <cellStyle name="Neutral 2 11" xfId="16577" hidden="1"/>
    <cellStyle name="Neutral 2 11" xfId="16642" hidden="1"/>
    <cellStyle name="Neutral 2 11" xfId="16703" hidden="1"/>
    <cellStyle name="Neutral 2 11" xfId="16693" hidden="1"/>
    <cellStyle name="Neutral 2 11" xfId="16759" hidden="1"/>
    <cellStyle name="Neutral 2 11" xfId="16794" hidden="1"/>
    <cellStyle name="Neutral 2 11" xfId="16885" hidden="1"/>
    <cellStyle name="Neutral 2 11" xfId="16995" hidden="1"/>
    <cellStyle name="Neutral 2 11" xfId="16985" hidden="1"/>
    <cellStyle name="Neutral 2 11" xfId="17051" hidden="1"/>
    <cellStyle name="Neutral 2 11" xfId="17086" hidden="1"/>
    <cellStyle name="Neutral 2 11" xfId="16879" hidden="1"/>
    <cellStyle name="Neutral 2 11" xfId="17137" hidden="1"/>
    <cellStyle name="Neutral 2 11" xfId="17127" hidden="1"/>
    <cellStyle name="Neutral 2 11" xfId="17193" hidden="1"/>
    <cellStyle name="Neutral 2 11" xfId="17228" hidden="1"/>
    <cellStyle name="Neutral 2 11" xfId="11381" hidden="1"/>
    <cellStyle name="Neutral 2 11" xfId="17277" hidden="1"/>
    <cellStyle name="Neutral 2 11" xfId="17267" hidden="1"/>
    <cellStyle name="Neutral 2 11" xfId="17333" hidden="1"/>
    <cellStyle name="Neutral 2 11" xfId="17368" hidden="1"/>
    <cellStyle name="Neutral 2 11" xfId="17501" hidden="1"/>
    <cellStyle name="Neutral 2 11" xfId="17640" hidden="1"/>
    <cellStyle name="Neutral 2 11" xfId="17630" hidden="1"/>
    <cellStyle name="Neutral 2 11" xfId="17696" hidden="1"/>
    <cellStyle name="Neutral 2 11" xfId="17731" hidden="1"/>
    <cellStyle name="Neutral 2 11" xfId="17490" hidden="1"/>
    <cellStyle name="Neutral 2 11" xfId="17787" hidden="1"/>
    <cellStyle name="Neutral 2 11" xfId="17777" hidden="1"/>
    <cellStyle name="Neutral 2 11" xfId="17843" hidden="1"/>
    <cellStyle name="Neutral 2 11" xfId="17878" hidden="1"/>
    <cellStyle name="Neutral 2 11" xfId="17399" hidden="1"/>
    <cellStyle name="Neutral 2 11" xfId="17928" hidden="1"/>
    <cellStyle name="Neutral 2 11" xfId="17918" hidden="1"/>
    <cellStyle name="Neutral 2 11" xfId="17984" hidden="1"/>
    <cellStyle name="Neutral 2 11" xfId="18019" hidden="1"/>
    <cellStyle name="Neutral 2 11" xfId="18084" hidden="1"/>
    <cellStyle name="Neutral 2 11" xfId="18145" hidden="1"/>
    <cellStyle name="Neutral 2 11" xfId="18135" hidden="1"/>
    <cellStyle name="Neutral 2 11" xfId="18201" hidden="1"/>
    <cellStyle name="Neutral 2 11" xfId="18236" hidden="1"/>
    <cellStyle name="Neutral 2 11" xfId="18327" hidden="1"/>
    <cellStyle name="Neutral 2 11" xfId="18437" hidden="1"/>
    <cellStyle name="Neutral 2 11" xfId="18427" hidden="1"/>
    <cellStyle name="Neutral 2 11" xfId="18493" hidden="1"/>
    <cellStyle name="Neutral 2 11" xfId="18528" hidden="1"/>
    <cellStyle name="Neutral 2 11" xfId="18321" hidden="1"/>
    <cellStyle name="Neutral 2 11" xfId="18579" hidden="1"/>
    <cellStyle name="Neutral 2 11" xfId="18569" hidden="1"/>
    <cellStyle name="Neutral 2 11" xfId="18635" hidden="1"/>
    <cellStyle name="Neutral 2 11" xfId="18670" hidden="1"/>
    <cellStyle name="Neutral 2 11" xfId="18974" hidden="1"/>
    <cellStyle name="Neutral 2 11" xfId="19077" hidden="1"/>
    <cellStyle name="Neutral 2 11" xfId="19067" hidden="1"/>
    <cellStyle name="Neutral 2 11" xfId="19133" hidden="1"/>
    <cellStyle name="Neutral 2 11" xfId="19168" hidden="1"/>
    <cellStyle name="Neutral 2 11" xfId="19308" hidden="1"/>
    <cellStyle name="Neutral 2 11" xfId="19447" hidden="1"/>
    <cellStyle name="Neutral 2 11" xfId="19437" hidden="1"/>
    <cellStyle name="Neutral 2 11" xfId="19503" hidden="1"/>
    <cellStyle name="Neutral 2 11" xfId="19538" hidden="1"/>
    <cellStyle name="Neutral 2 11" xfId="19297" hidden="1"/>
    <cellStyle name="Neutral 2 11" xfId="19594" hidden="1"/>
    <cellStyle name="Neutral 2 11" xfId="19584" hidden="1"/>
    <cellStyle name="Neutral 2 11" xfId="19650" hidden="1"/>
    <cellStyle name="Neutral 2 11" xfId="19685" hidden="1"/>
    <cellStyle name="Neutral 2 11" xfId="19206" hidden="1"/>
    <cellStyle name="Neutral 2 11" xfId="19735" hidden="1"/>
    <cellStyle name="Neutral 2 11" xfId="19725" hidden="1"/>
    <cellStyle name="Neutral 2 11" xfId="19791" hidden="1"/>
    <cellStyle name="Neutral 2 11" xfId="19826" hidden="1"/>
    <cellStyle name="Neutral 2 11" xfId="19891" hidden="1"/>
    <cellStyle name="Neutral 2 11" xfId="19952" hidden="1"/>
    <cellStyle name="Neutral 2 11" xfId="19942" hidden="1"/>
    <cellStyle name="Neutral 2 11" xfId="20008" hidden="1"/>
    <cellStyle name="Neutral 2 11" xfId="20043" hidden="1"/>
    <cellStyle name="Neutral 2 11" xfId="20134" hidden="1"/>
    <cellStyle name="Neutral 2 11" xfId="20244" hidden="1"/>
    <cellStyle name="Neutral 2 11" xfId="20234" hidden="1"/>
    <cellStyle name="Neutral 2 11" xfId="20300" hidden="1"/>
    <cellStyle name="Neutral 2 11" xfId="20335" hidden="1"/>
    <cellStyle name="Neutral 2 11" xfId="20128" hidden="1"/>
    <cellStyle name="Neutral 2 11" xfId="20386" hidden="1"/>
    <cellStyle name="Neutral 2 11" xfId="20376" hidden="1"/>
    <cellStyle name="Neutral 2 11" xfId="20442" hidden="1"/>
    <cellStyle name="Neutral 2 11" xfId="20477" hidden="1"/>
    <cellStyle name="Neutral 2 11" xfId="20542" hidden="1"/>
    <cellStyle name="Neutral 2 11" xfId="20603" hidden="1"/>
    <cellStyle name="Neutral 2 11" xfId="20593" hidden="1"/>
    <cellStyle name="Neutral 2 11" xfId="20659" hidden="1"/>
    <cellStyle name="Neutral 2 11" xfId="20694" hidden="1"/>
    <cellStyle name="Neutral 2 11" xfId="20805" hidden="1"/>
    <cellStyle name="Neutral 2 11" xfId="20994" hidden="1"/>
    <cellStyle name="Neutral 2 11" xfId="20984" hidden="1"/>
    <cellStyle name="Neutral 2 11" xfId="21050" hidden="1"/>
    <cellStyle name="Neutral 2 11" xfId="21085" hidden="1"/>
    <cellStyle name="Neutral 2 11" xfId="21193" hidden="1"/>
    <cellStyle name="Neutral 2 11" xfId="21303" hidden="1"/>
    <cellStyle name="Neutral 2 11" xfId="21293" hidden="1"/>
    <cellStyle name="Neutral 2 11" xfId="21359" hidden="1"/>
    <cellStyle name="Neutral 2 11" xfId="21394" hidden="1"/>
    <cellStyle name="Neutral 2 11" xfId="21187" hidden="1"/>
    <cellStyle name="Neutral 2 11" xfId="21447" hidden="1"/>
    <cellStyle name="Neutral 2 11" xfId="21437" hidden="1"/>
    <cellStyle name="Neutral 2 11" xfId="21503" hidden="1"/>
    <cellStyle name="Neutral 2 11" xfId="21538" hidden="1"/>
    <cellStyle name="Neutral 2 11" xfId="20827" hidden="1"/>
    <cellStyle name="Neutral 2 11" xfId="21604" hidden="1"/>
    <cellStyle name="Neutral 2 11" xfId="21594" hidden="1"/>
    <cellStyle name="Neutral 2 11" xfId="21660" hidden="1"/>
    <cellStyle name="Neutral 2 11" xfId="21695" hidden="1"/>
    <cellStyle name="Neutral 2 11" xfId="21834" hidden="1"/>
    <cellStyle name="Neutral 2 11" xfId="21974" hidden="1"/>
    <cellStyle name="Neutral 2 11" xfId="21964" hidden="1"/>
    <cellStyle name="Neutral 2 11" xfId="22030" hidden="1"/>
    <cellStyle name="Neutral 2 11" xfId="22065" hidden="1"/>
    <cellStyle name="Neutral 2 11" xfId="21823" hidden="1"/>
    <cellStyle name="Neutral 2 11" xfId="22123" hidden="1"/>
    <cellStyle name="Neutral 2 11" xfId="22113" hidden="1"/>
    <cellStyle name="Neutral 2 11" xfId="22179" hidden="1"/>
    <cellStyle name="Neutral 2 11" xfId="22214" hidden="1"/>
    <cellStyle name="Neutral 2 11" xfId="21732" hidden="1"/>
    <cellStyle name="Neutral 2 11" xfId="22266" hidden="1"/>
    <cellStyle name="Neutral 2 11" xfId="22256" hidden="1"/>
    <cellStyle name="Neutral 2 11" xfId="22322" hidden="1"/>
    <cellStyle name="Neutral 2 11" xfId="22357" hidden="1"/>
    <cellStyle name="Neutral 2 11" xfId="22424" hidden="1"/>
    <cellStyle name="Neutral 2 11" xfId="22485" hidden="1"/>
    <cellStyle name="Neutral 2 11" xfId="22475" hidden="1"/>
    <cellStyle name="Neutral 2 11" xfId="22541" hidden="1"/>
    <cellStyle name="Neutral 2 11" xfId="22576" hidden="1"/>
    <cellStyle name="Neutral 2 11" xfId="22667" hidden="1"/>
    <cellStyle name="Neutral 2 11" xfId="22777" hidden="1"/>
    <cellStyle name="Neutral 2 11" xfId="22767" hidden="1"/>
    <cellStyle name="Neutral 2 11" xfId="22833" hidden="1"/>
    <cellStyle name="Neutral 2 11" xfId="22868" hidden="1"/>
    <cellStyle name="Neutral 2 11" xfId="22661" hidden="1"/>
    <cellStyle name="Neutral 2 11" xfId="22919" hidden="1"/>
    <cellStyle name="Neutral 2 11" xfId="22909" hidden="1"/>
    <cellStyle name="Neutral 2 11" xfId="22975" hidden="1"/>
    <cellStyle name="Neutral 2 11" xfId="23010" hidden="1"/>
    <cellStyle name="Neutral 2 11" xfId="21095" hidden="1"/>
    <cellStyle name="Neutral 2 11" xfId="23059" hidden="1"/>
    <cellStyle name="Neutral 2 11" xfId="23049" hidden="1"/>
    <cellStyle name="Neutral 2 11" xfId="23115" hidden="1"/>
    <cellStyle name="Neutral 2 11" xfId="23150" hidden="1"/>
    <cellStyle name="Neutral 2 11" xfId="23287" hidden="1"/>
    <cellStyle name="Neutral 2 11" xfId="23426" hidden="1"/>
    <cellStyle name="Neutral 2 11" xfId="23416" hidden="1"/>
    <cellStyle name="Neutral 2 11" xfId="23482" hidden="1"/>
    <cellStyle name="Neutral 2 11" xfId="23517" hidden="1"/>
    <cellStyle name="Neutral 2 11" xfId="23276" hidden="1"/>
    <cellStyle name="Neutral 2 11" xfId="23575" hidden="1"/>
    <cellStyle name="Neutral 2 11" xfId="23565" hidden="1"/>
    <cellStyle name="Neutral 2 11" xfId="23631" hidden="1"/>
    <cellStyle name="Neutral 2 11" xfId="23666" hidden="1"/>
    <cellStyle name="Neutral 2 11" xfId="23185" hidden="1"/>
    <cellStyle name="Neutral 2 11" xfId="23718" hidden="1"/>
    <cellStyle name="Neutral 2 11" xfId="23708" hidden="1"/>
    <cellStyle name="Neutral 2 11" xfId="23774" hidden="1"/>
    <cellStyle name="Neutral 2 11" xfId="23809" hidden="1"/>
    <cellStyle name="Neutral 2 11" xfId="23875" hidden="1"/>
    <cellStyle name="Neutral 2 11" xfId="23936" hidden="1"/>
    <cellStyle name="Neutral 2 11" xfId="23926" hidden="1"/>
    <cellStyle name="Neutral 2 11" xfId="23992" hidden="1"/>
    <cellStyle name="Neutral 2 11" xfId="24027" hidden="1"/>
    <cellStyle name="Neutral 2 11" xfId="24118" hidden="1"/>
    <cellStyle name="Neutral 2 11" xfId="24228" hidden="1"/>
    <cellStyle name="Neutral 2 11" xfId="24218" hidden="1"/>
    <cellStyle name="Neutral 2 11" xfId="24284" hidden="1"/>
    <cellStyle name="Neutral 2 11" xfId="24319" hidden="1"/>
    <cellStyle name="Neutral 2 11" xfId="24112" hidden="1"/>
    <cellStyle name="Neutral 2 11" xfId="24370" hidden="1"/>
    <cellStyle name="Neutral 2 11" xfId="24360" hidden="1"/>
    <cellStyle name="Neutral 2 11" xfId="24426" hidden="1"/>
    <cellStyle name="Neutral 2 11" xfId="24461" hidden="1"/>
    <cellStyle name="Neutral 2 11" xfId="20821" hidden="1"/>
    <cellStyle name="Neutral 2 11" xfId="24510" hidden="1"/>
    <cellStyle name="Neutral 2 11" xfId="24500" hidden="1"/>
    <cellStyle name="Neutral 2 11" xfId="24566" hidden="1"/>
    <cellStyle name="Neutral 2 11" xfId="24601" hidden="1"/>
    <cellStyle name="Neutral 2 11" xfId="24734" hidden="1"/>
    <cellStyle name="Neutral 2 11" xfId="24873" hidden="1"/>
    <cellStyle name="Neutral 2 11" xfId="24863" hidden="1"/>
    <cellStyle name="Neutral 2 11" xfId="24929" hidden="1"/>
    <cellStyle name="Neutral 2 11" xfId="24964" hidden="1"/>
    <cellStyle name="Neutral 2 11" xfId="24723" hidden="1"/>
    <cellStyle name="Neutral 2 11" xfId="25020" hidden="1"/>
    <cellStyle name="Neutral 2 11" xfId="25010" hidden="1"/>
    <cellStyle name="Neutral 2 11" xfId="25076" hidden="1"/>
    <cellStyle name="Neutral 2 11" xfId="25111" hidden="1"/>
    <cellStyle name="Neutral 2 11" xfId="24632" hidden="1"/>
    <cellStyle name="Neutral 2 11" xfId="25161" hidden="1"/>
    <cellStyle name="Neutral 2 11" xfId="25151" hidden="1"/>
    <cellStyle name="Neutral 2 11" xfId="25217" hidden="1"/>
    <cellStyle name="Neutral 2 11" xfId="25252" hidden="1"/>
    <cellStyle name="Neutral 2 11" xfId="25317" hidden="1"/>
    <cellStyle name="Neutral 2 11" xfId="25378" hidden="1"/>
    <cellStyle name="Neutral 2 11" xfId="25368" hidden="1"/>
    <cellStyle name="Neutral 2 11" xfId="25434" hidden="1"/>
    <cellStyle name="Neutral 2 11" xfId="25469" hidden="1"/>
    <cellStyle name="Neutral 2 11" xfId="25560" hidden="1"/>
    <cellStyle name="Neutral 2 11" xfId="25670" hidden="1"/>
    <cellStyle name="Neutral 2 11" xfId="25660" hidden="1"/>
    <cellStyle name="Neutral 2 11" xfId="25726" hidden="1"/>
    <cellStyle name="Neutral 2 11" xfId="25761" hidden="1"/>
    <cellStyle name="Neutral 2 11" xfId="25554" hidden="1"/>
    <cellStyle name="Neutral 2 11" xfId="25812" hidden="1"/>
    <cellStyle name="Neutral 2 11" xfId="25802" hidden="1"/>
    <cellStyle name="Neutral 2 11" xfId="25868" hidden="1"/>
    <cellStyle name="Neutral 2 11" xfId="25903" hidden="1"/>
    <cellStyle name="Neutral 2 11" xfId="25970" hidden="1"/>
    <cellStyle name="Neutral 2 11" xfId="26105" hidden="1"/>
    <cellStyle name="Neutral 2 11" xfId="26095" hidden="1"/>
    <cellStyle name="Neutral 2 11" xfId="26161" hidden="1"/>
    <cellStyle name="Neutral 2 11" xfId="26196" hidden="1"/>
    <cellStyle name="Neutral 2 11" xfId="26330" hidden="1"/>
    <cellStyle name="Neutral 2 11" xfId="26469" hidden="1"/>
    <cellStyle name="Neutral 2 11" xfId="26459" hidden="1"/>
    <cellStyle name="Neutral 2 11" xfId="26525" hidden="1"/>
    <cellStyle name="Neutral 2 11" xfId="26560" hidden="1"/>
    <cellStyle name="Neutral 2 11" xfId="26319" hidden="1"/>
    <cellStyle name="Neutral 2 11" xfId="26616" hidden="1"/>
    <cellStyle name="Neutral 2 11" xfId="26606" hidden="1"/>
    <cellStyle name="Neutral 2 11" xfId="26672" hidden="1"/>
    <cellStyle name="Neutral 2 11" xfId="26707" hidden="1"/>
    <cellStyle name="Neutral 2 11" xfId="26228" hidden="1"/>
    <cellStyle name="Neutral 2 11" xfId="26757" hidden="1"/>
    <cellStyle name="Neutral 2 11" xfId="26747" hidden="1"/>
    <cellStyle name="Neutral 2 11" xfId="26813" hidden="1"/>
    <cellStyle name="Neutral 2 11" xfId="26848" hidden="1"/>
    <cellStyle name="Neutral 2 11" xfId="26913" hidden="1"/>
    <cellStyle name="Neutral 2 11" xfId="26974" hidden="1"/>
    <cellStyle name="Neutral 2 11" xfId="26964" hidden="1"/>
    <cellStyle name="Neutral 2 11" xfId="27030" hidden="1"/>
    <cellStyle name="Neutral 2 11" xfId="27065" hidden="1"/>
    <cellStyle name="Neutral 2 11" xfId="27156" hidden="1"/>
    <cellStyle name="Neutral 2 11" xfId="27266" hidden="1"/>
    <cellStyle name="Neutral 2 11" xfId="27256" hidden="1"/>
    <cellStyle name="Neutral 2 11" xfId="27322" hidden="1"/>
    <cellStyle name="Neutral 2 11" xfId="27357" hidden="1"/>
    <cellStyle name="Neutral 2 11" xfId="27150" hidden="1"/>
    <cellStyle name="Neutral 2 11" xfId="27408" hidden="1"/>
    <cellStyle name="Neutral 2 11" xfId="27398" hidden="1"/>
    <cellStyle name="Neutral 2 11" xfId="27464" hidden="1"/>
    <cellStyle name="Neutral 2 11" xfId="27499" hidden="1"/>
    <cellStyle name="Neutral 2 11" xfId="25985" hidden="1"/>
    <cellStyle name="Neutral 2 11" xfId="27548" hidden="1"/>
    <cellStyle name="Neutral 2 11" xfId="27538" hidden="1"/>
    <cellStyle name="Neutral 2 11" xfId="27604" hidden="1"/>
    <cellStyle name="Neutral 2 11" xfId="27639" hidden="1"/>
    <cellStyle name="Neutral 2 11" xfId="27772" hidden="1"/>
    <cellStyle name="Neutral 2 11" xfId="27911" hidden="1"/>
    <cellStyle name="Neutral 2 11" xfId="27901" hidden="1"/>
    <cellStyle name="Neutral 2 11" xfId="27967" hidden="1"/>
    <cellStyle name="Neutral 2 11" xfId="28002" hidden="1"/>
    <cellStyle name="Neutral 2 11" xfId="27761" hidden="1"/>
    <cellStyle name="Neutral 2 11" xfId="28058" hidden="1"/>
    <cellStyle name="Neutral 2 11" xfId="28048" hidden="1"/>
    <cellStyle name="Neutral 2 11" xfId="28114" hidden="1"/>
    <cellStyle name="Neutral 2 11" xfId="28149" hidden="1"/>
    <cellStyle name="Neutral 2 11" xfId="27670" hidden="1"/>
    <cellStyle name="Neutral 2 11" xfId="28199" hidden="1"/>
    <cellStyle name="Neutral 2 11" xfId="28189" hidden="1"/>
    <cellStyle name="Neutral 2 11" xfId="28255" hidden="1"/>
    <cellStyle name="Neutral 2 11" xfId="28290" hidden="1"/>
    <cellStyle name="Neutral 2 11" xfId="28355" hidden="1"/>
    <cellStyle name="Neutral 2 11" xfId="28416" hidden="1"/>
    <cellStyle name="Neutral 2 11" xfId="28406" hidden="1"/>
    <cellStyle name="Neutral 2 11" xfId="28472" hidden="1"/>
    <cellStyle name="Neutral 2 11" xfId="28507" hidden="1"/>
    <cellStyle name="Neutral 2 11" xfId="28598" hidden="1"/>
    <cellStyle name="Neutral 2 11" xfId="28708" hidden="1"/>
    <cellStyle name="Neutral 2 11" xfId="28698" hidden="1"/>
    <cellStyle name="Neutral 2 11" xfId="28764" hidden="1"/>
    <cellStyle name="Neutral 2 11" xfId="28799" hidden="1"/>
    <cellStyle name="Neutral 2 11" xfId="28592" hidden="1"/>
    <cellStyle name="Neutral 2 11" xfId="28850" hidden="1"/>
    <cellStyle name="Neutral 2 11" xfId="28840" hidden="1"/>
    <cellStyle name="Neutral 2 11" xfId="28906" hidden="1"/>
    <cellStyle name="Neutral 2 11" xfId="28941" hidden="1"/>
    <cellStyle name="Neutral 2 11" xfId="29007" hidden="1"/>
    <cellStyle name="Neutral 2 11" xfId="29068" hidden="1"/>
    <cellStyle name="Neutral 2 11" xfId="29058" hidden="1"/>
    <cellStyle name="Neutral 2 11" xfId="29124" hidden="1"/>
    <cellStyle name="Neutral 2 11" xfId="29159" hidden="1"/>
    <cellStyle name="Neutral 2 11" xfId="29292" hidden="1"/>
    <cellStyle name="Neutral 2 11" xfId="29431" hidden="1"/>
    <cellStyle name="Neutral 2 11" xfId="29421" hidden="1"/>
    <cellStyle name="Neutral 2 11" xfId="29487" hidden="1"/>
    <cellStyle name="Neutral 2 11" xfId="29522" hidden="1"/>
    <cellStyle name="Neutral 2 11" xfId="29281" hidden="1"/>
    <cellStyle name="Neutral 2 11" xfId="29578" hidden="1"/>
    <cellStyle name="Neutral 2 11" xfId="29568" hidden="1"/>
    <cellStyle name="Neutral 2 11" xfId="29634" hidden="1"/>
    <cellStyle name="Neutral 2 11" xfId="29669" hidden="1"/>
    <cellStyle name="Neutral 2 11" xfId="29190" hidden="1"/>
    <cellStyle name="Neutral 2 11" xfId="29719" hidden="1"/>
    <cellStyle name="Neutral 2 11" xfId="29709" hidden="1"/>
    <cellStyle name="Neutral 2 11" xfId="29775" hidden="1"/>
    <cellStyle name="Neutral 2 11" xfId="29810" hidden="1"/>
    <cellStyle name="Neutral 2 11" xfId="29875" hidden="1"/>
    <cellStyle name="Neutral 2 11" xfId="29936" hidden="1"/>
    <cellStyle name="Neutral 2 11" xfId="29926" hidden="1"/>
    <cellStyle name="Neutral 2 11" xfId="29992" hidden="1"/>
    <cellStyle name="Neutral 2 11" xfId="30027" hidden="1"/>
    <cellStyle name="Neutral 2 11" xfId="30118" hidden="1"/>
    <cellStyle name="Neutral 2 11" xfId="30228" hidden="1"/>
    <cellStyle name="Neutral 2 11" xfId="30218" hidden="1"/>
    <cellStyle name="Neutral 2 11" xfId="30284" hidden="1"/>
    <cellStyle name="Neutral 2 11" xfId="30319" hidden="1"/>
    <cellStyle name="Neutral 2 11" xfId="30112" hidden="1"/>
    <cellStyle name="Neutral 2 11" xfId="30370" hidden="1"/>
    <cellStyle name="Neutral 2 11" xfId="30360" hidden="1"/>
    <cellStyle name="Neutral 2 11" xfId="30426" hidden="1"/>
    <cellStyle name="Neutral 2 11" xfId="30461" hidden="1"/>
    <cellStyle name="Neutral 2 11" xfId="30526" hidden="1"/>
    <cellStyle name="Neutral 2 11" xfId="30587" hidden="1"/>
    <cellStyle name="Neutral 2 11" xfId="30577" hidden="1"/>
    <cellStyle name="Neutral 2 11" xfId="30643" hidden="1"/>
    <cellStyle name="Neutral 2 11" xfId="30678" hidden="1"/>
    <cellStyle name="Neutral 2 11" xfId="30789" hidden="1"/>
    <cellStyle name="Neutral 2 11" xfId="30978" hidden="1"/>
    <cellStyle name="Neutral 2 11" xfId="30968" hidden="1"/>
    <cellStyle name="Neutral 2 11" xfId="31034" hidden="1"/>
    <cellStyle name="Neutral 2 11" xfId="31069" hidden="1"/>
    <cellStyle name="Neutral 2 11" xfId="31177" hidden="1"/>
    <cellStyle name="Neutral 2 11" xfId="31287" hidden="1"/>
    <cellStyle name="Neutral 2 11" xfId="31277" hidden="1"/>
    <cellStyle name="Neutral 2 11" xfId="31343" hidden="1"/>
    <cellStyle name="Neutral 2 11" xfId="31378" hidden="1"/>
    <cellStyle name="Neutral 2 11" xfId="31171" hidden="1"/>
    <cellStyle name="Neutral 2 11" xfId="31431" hidden="1"/>
    <cellStyle name="Neutral 2 11" xfId="31421" hidden="1"/>
    <cellStyle name="Neutral 2 11" xfId="31487" hidden="1"/>
    <cellStyle name="Neutral 2 11" xfId="31522" hidden="1"/>
    <cellStyle name="Neutral 2 11" xfId="30811" hidden="1"/>
    <cellStyle name="Neutral 2 11" xfId="31588" hidden="1"/>
    <cellStyle name="Neutral 2 11" xfId="31578" hidden="1"/>
    <cellStyle name="Neutral 2 11" xfId="31644" hidden="1"/>
    <cellStyle name="Neutral 2 11" xfId="31679" hidden="1"/>
    <cellStyle name="Neutral 2 11" xfId="31818" hidden="1"/>
    <cellStyle name="Neutral 2 11" xfId="31958" hidden="1"/>
    <cellStyle name="Neutral 2 11" xfId="31948" hidden="1"/>
    <cellStyle name="Neutral 2 11" xfId="32014" hidden="1"/>
    <cellStyle name="Neutral 2 11" xfId="32049" hidden="1"/>
    <cellStyle name="Neutral 2 11" xfId="31807" hidden="1"/>
    <cellStyle name="Neutral 2 11" xfId="32107" hidden="1"/>
    <cellStyle name="Neutral 2 11" xfId="32097" hidden="1"/>
    <cellStyle name="Neutral 2 11" xfId="32163" hidden="1"/>
    <cellStyle name="Neutral 2 11" xfId="32198" hidden="1"/>
    <cellStyle name="Neutral 2 11" xfId="31716" hidden="1"/>
    <cellStyle name="Neutral 2 11" xfId="32250" hidden="1"/>
    <cellStyle name="Neutral 2 11" xfId="32240" hidden="1"/>
    <cellStyle name="Neutral 2 11" xfId="32306" hidden="1"/>
    <cellStyle name="Neutral 2 11" xfId="32341" hidden="1"/>
    <cellStyle name="Neutral 2 11" xfId="32408" hidden="1"/>
    <cellStyle name="Neutral 2 11" xfId="32469" hidden="1"/>
    <cellStyle name="Neutral 2 11" xfId="32459" hidden="1"/>
    <cellStyle name="Neutral 2 11" xfId="32525" hidden="1"/>
    <cellStyle name="Neutral 2 11" xfId="32560" hidden="1"/>
    <cellStyle name="Neutral 2 11" xfId="32651" hidden="1"/>
    <cellStyle name="Neutral 2 11" xfId="32761" hidden="1"/>
    <cellStyle name="Neutral 2 11" xfId="32751" hidden="1"/>
    <cellStyle name="Neutral 2 11" xfId="32817" hidden="1"/>
    <cellStyle name="Neutral 2 11" xfId="32852" hidden="1"/>
    <cellStyle name="Neutral 2 11" xfId="32645" hidden="1"/>
    <cellStyle name="Neutral 2 11" xfId="32903" hidden="1"/>
    <cellStyle name="Neutral 2 11" xfId="32893" hidden="1"/>
    <cellStyle name="Neutral 2 11" xfId="32959" hidden="1"/>
    <cellStyle name="Neutral 2 11" xfId="32994" hidden="1"/>
    <cellStyle name="Neutral 2 11" xfId="31079" hidden="1"/>
    <cellStyle name="Neutral 2 11" xfId="33043" hidden="1"/>
    <cellStyle name="Neutral 2 11" xfId="33033" hidden="1"/>
    <cellStyle name="Neutral 2 11" xfId="33099" hidden="1"/>
    <cellStyle name="Neutral 2 11" xfId="33134" hidden="1"/>
    <cellStyle name="Neutral 2 11" xfId="33270" hidden="1"/>
    <cellStyle name="Neutral 2 11" xfId="33409" hidden="1"/>
    <cellStyle name="Neutral 2 11" xfId="33399" hidden="1"/>
    <cellStyle name="Neutral 2 11" xfId="33465" hidden="1"/>
    <cellStyle name="Neutral 2 11" xfId="33500" hidden="1"/>
    <cellStyle name="Neutral 2 11" xfId="33259" hidden="1"/>
    <cellStyle name="Neutral 2 11" xfId="33558" hidden="1"/>
    <cellStyle name="Neutral 2 11" xfId="33548" hidden="1"/>
    <cellStyle name="Neutral 2 11" xfId="33614" hidden="1"/>
    <cellStyle name="Neutral 2 11" xfId="33649" hidden="1"/>
    <cellStyle name="Neutral 2 11" xfId="33168" hidden="1"/>
    <cellStyle name="Neutral 2 11" xfId="33701" hidden="1"/>
    <cellStyle name="Neutral 2 11" xfId="33691" hidden="1"/>
    <cellStyle name="Neutral 2 11" xfId="33757" hidden="1"/>
    <cellStyle name="Neutral 2 11" xfId="33792" hidden="1"/>
    <cellStyle name="Neutral 2 11" xfId="33858" hidden="1"/>
    <cellStyle name="Neutral 2 11" xfId="33919" hidden="1"/>
    <cellStyle name="Neutral 2 11" xfId="33909" hidden="1"/>
    <cellStyle name="Neutral 2 11" xfId="33975" hidden="1"/>
    <cellStyle name="Neutral 2 11" xfId="34010" hidden="1"/>
    <cellStyle name="Neutral 2 11" xfId="34101" hidden="1"/>
    <cellStyle name="Neutral 2 11" xfId="34211" hidden="1"/>
    <cellStyle name="Neutral 2 11" xfId="34201" hidden="1"/>
    <cellStyle name="Neutral 2 11" xfId="34267" hidden="1"/>
    <cellStyle name="Neutral 2 11" xfId="34302" hidden="1"/>
    <cellStyle name="Neutral 2 11" xfId="34095" hidden="1"/>
    <cellStyle name="Neutral 2 11" xfId="34353" hidden="1"/>
    <cellStyle name="Neutral 2 11" xfId="34343" hidden="1"/>
    <cellStyle name="Neutral 2 11" xfId="34409" hidden="1"/>
    <cellStyle name="Neutral 2 11" xfId="34444" hidden="1"/>
    <cellStyle name="Neutral 2 11" xfId="30805" hidden="1"/>
    <cellStyle name="Neutral 2 11" xfId="34493" hidden="1"/>
    <cellStyle name="Neutral 2 11" xfId="34483" hidden="1"/>
    <cellStyle name="Neutral 2 11" xfId="34549" hidden="1"/>
    <cellStyle name="Neutral 2 11" xfId="34584" hidden="1"/>
    <cellStyle name="Neutral 2 11" xfId="34717" hidden="1"/>
    <cellStyle name="Neutral 2 11" xfId="34856" hidden="1"/>
    <cellStyle name="Neutral 2 11" xfId="34846" hidden="1"/>
    <cellStyle name="Neutral 2 11" xfId="34912" hidden="1"/>
    <cellStyle name="Neutral 2 11" xfId="34947" hidden="1"/>
    <cellStyle name="Neutral 2 11" xfId="34706" hidden="1"/>
    <cellStyle name="Neutral 2 11" xfId="35003" hidden="1"/>
    <cellStyle name="Neutral 2 11" xfId="34993" hidden="1"/>
    <cellStyle name="Neutral 2 11" xfId="35059" hidden="1"/>
    <cellStyle name="Neutral 2 11" xfId="35094" hidden="1"/>
    <cellStyle name="Neutral 2 11" xfId="34615" hidden="1"/>
    <cellStyle name="Neutral 2 11" xfId="35144" hidden="1"/>
    <cellStyle name="Neutral 2 11" xfId="35134" hidden="1"/>
    <cellStyle name="Neutral 2 11" xfId="35200" hidden="1"/>
    <cellStyle name="Neutral 2 11" xfId="35235" hidden="1"/>
    <cellStyle name="Neutral 2 11" xfId="35300" hidden="1"/>
    <cellStyle name="Neutral 2 11" xfId="35361" hidden="1"/>
    <cellStyle name="Neutral 2 11" xfId="35351" hidden="1"/>
    <cellStyle name="Neutral 2 11" xfId="35417" hidden="1"/>
    <cellStyle name="Neutral 2 11" xfId="35452" hidden="1"/>
    <cellStyle name="Neutral 2 11" xfId="35543" hidden="1"/>
    <cellStyle name="Neutral 2 11" xfId="35653" hidden="1"/>
    <cellStyle name="Neutral 2 11" xfId="35643" hidden="1"/>
    <cellStyle name="Neutral 2 11" xfId="35709" hidden="1"/>
    <cellStyle name="Neutral 2 11" xfId="35744" hidden="1"/>
    <cellStyle name="Neutral 2 11" xfId="35537" hidden="1"/>
    <cellStyle name="Neutral 2 11" xfId="35795" hidden="1"/>
    <cellStyle name="Neutral 2 11" xfId="35785" hidden="1"/>
    <cellStyle name="Neutral 2 11" xfId="35851" hidden="1"/>
    <cellStyle name="Neutral 2 11" xfId="35886" hidden="1"/>
    <cellStyle name="Neutral 2 11" xfId="35953" hidden="1"/>
    <cellStyle name="Neutral 2 11" xfId="36088" hidden="1"/>
    <cellStyle name="Neutral 2 11" xfId="36078" hidden="1"/>
    <cellStyle name="Neutral 2 11" xfId="36144" hidden="1"/>
    <cellStyle name="Neutral 2 11" xfId="36179" hidden="1"/>
    <cellStyle name="Neutral 2 11" xfId="36313" hidden="1"/>
    <cellStyle name="Neutral 2 11" xfId="36452" hidden="1"/>
    <cellStyle name="Neutral 2 11" xfId="36442" hidden="1"/>
    <cellStyle name="Neutral 2 11" xfId="36508" hidden="1"/>
    <cellStyle name="Neutral 2 11" xfId="36543" hidden="1"/>
    <cellStyle name="Neutral 2 11" xfId="36302" hidden="1"/>
    <cellStyle name="Neutral 2 11" xfId="36599" hidden="1"/>
    <cellStyle name="Neutral 2 11" xfId="36589" hidden="1"/>
    <cellStyle name="Neutral 2 11" xfId="36655" hidden="1"/>
    <cellStyle name="Neutral 2 11" xfId="36690" hidden="1"/>
    <cellStyle name="Neutral 2 11" xfId="36211" hidden="1"/>
    <cellStyle name="Neutral 2 11" xfId="36740" hidden="1"/>
    <cellStyle name="Neutral 2 11" xfId="36730" hidden="1"/>
    <cellStyle name="Neutral 2 11" xfId="36796" hidden="1"/>
    <cellStyle name="Neutral 2 11" xfId="36831" hidden="1"/>
    <cellStyle name="Neutral 2 11" xfId="36896" hidden="1"/>
    <cellStyle name="Neutral 2 11" xfId="36957" hidden="1"/>
    <cellStyle name="Neutral 2 11" xfId="36947" hidden="1"/>
    <cellStyle name="Neutral 2 11" xfId="37013" hidden="1"/>
    <cellStyle name="Neutral 2 11" xfId="37048" hidden="1"/>
    <cellStyle name="Neutral 2 11" xfId="37139" hidden="1"/>
    <cellStyle name="Neutral 2 11" xfId="37249" hidden="1"/>
    <cellStyle name="Neutral 2 11" xfId="37239" hidden="1"/>
    <cellStyle name="Neutral 2 11" xfId="37305" hidden="1"/>
    <cellStyle name="Neutral 2 11" xfId="37340" hidden="1"/>
    <cellStyle name="Neutral 2 11" xfId="37133" hidden="1"/>
    <cellStyle name="Neutral 2 11" xfId="37391" hidden="1"/>
    <cellStyle name="Neutral 2 11" xfId="37381" hidden="1"/>
    <cellStyle name="Neutral 2 11" xfId="37447" hidden="1"/>
    <cellStyle name="Neutral 2 11" xfId="37482" hidden="1"/>
    <cellStyle name="Neutral 2 11" xfId="35968" hidden="1"/>
    <cellStyle name="Neutral 2 11" xfId="37531" hidden="1"/>
    <cellStyle name="Neutral 2 11" xfId="37521" hidden="1"/>
    <cellStyle name="Neutral 2 11" xfId="37587" hidden="1"/>
    <cellStyle name="Neutral 2 11" xfId="37622" hidden="1"/>
    <cellStyle name="Neutral 2 11" xfId="37755" hidden="1"/>
    <cellStyle name="Neutral 2 11" xfId="37894" hidden="1"/>
    <cellStyle name="Neutral 2 11" xfId="37884" hidden="1"/>
    <cellStyle name="Neutral 2 11" xfId="37950" hidden="1"/>
    <cellStyle name="Neutral 2 11" xfId="37985" hidden="1"/>
    <cellStyle name="Neutral 2 11" xfId="37744" hidden="1"/>
    <cellStyle name="Neutral 2 11" xfId="38041" hidden="1"/>
    <cellStyle name="Neutral 2 11" xfId="38031" hidden="1"/>
    <cellStyle name="Neutral 2 11" xfId="38097" hidden="1"/>
    <cellStyle name="Neutral 2 11" xfId="38132" hidden="1"/>
    <cellStyle name="Neutral 2 11" xfId="37653" hidden="1"/>
    <cellStyle name="Neutral 2 11" xfId="38182" hidden="1"/>
    <cellStyle name="Neutral 2 11" xfId="38172" hidden="1"/>
    <cellStyle name="Neutral 2 11" xfId="38238" hidden="1"/>
    <cellStyle name="Neutral 2 11" xfId="38273" hidden="1"/>
    <cellStyle name="Neutral 2 11" xfId="38338" hidden="1"/>
    <cellStyle name="Neutral 2 11" xfId="38399" hidden="1"/>
    <cellStyle name="Neutral 2 11" xfId="38389" hidden="1"/>
    <cellStyle name="Neutral 2 11" xfId="38455" hidden="1"/>
    <cellStyle name="Neutral 2 11" xfId="38490" hidden="1"/>
    <cellStyle name="Neutral 2 11" xfId="38581" hidden="1"/>
    <cellStyle name="Neutral 2 11" xfId="38691" hidden="1"/>
    <cellStyle name="Neutral 2 11" xfId="38681" hidden="1"/>
    <cellStyle name="Neutral 2 11" xfId="38747" hidden="1"/>
    <cellStyle name="Neutral 2 11" xfId="38782" hidden="1"/>
    <cellStyle name="Neutral 2 11" xfId="38575" hidden="1"/>
    <cellStyle name="Neutral 2 11" xfId="38833" hidden="1"/>
    <cellStyle name="Neutral 2 11" xfId="38823" hidden="1"/>
    <cellStyle name="Neutral 2 11" xfId="38889" hidden="1"/>
    <cellStyle name="Neutral 2 11" xfId="38924" hidden="1"/>
    <cellStyle name="Neutral 2 11" xfId="39005" hidden="1"/>
    <cellStyle name="Neutral 2 11" xfId="39071" hidden="1"/>
    <cellStyle name="Neutral 2 11" xfId="39061" hidden="1"/>
    <cellStyle name="Neutral 2 11" xfId="39127" hidden="1"/>
    <cellStyle name="Neutral 2 11" xfId="39162" hidden="1"/>
    <cellStyle name="Neutral 2 11" xfId="39295" hidden="1"/>
    <cellStyle name="Neutral 2 11" xfId="39434" hidden="1"/>
    <cellStyle name="Neutral 2 11" xfId="39424" hidden="1"/>
    <cellStyle name="Neutral 2 11" xfId="39490" hidden="1"/>
    <cellStyle name="Neutral 2 11" xfId="39525" hidden="1"/>
    <cellStyle name="Neutral 2 11" xfId="39284" hidden="1"/>
    <cellStyle name="Neutral 2 11" xfId="39581" hidden="1"/>
    <cellStyle name="Neutral 2 11" xfId="39571" hidden="1"/>
    <cellStyle name="Neutral 2 11" xfId="39637" hidden="1"/>
    <cellStyle name="Neutral 2 11" xfId="39672" hidden="1"/>
    <cellStyle name="Neutral 2 11" xfId="39193" hidden="1"/>
    <cellStyle name="Neutral 2 11" xfId="39722" hidden="1"/>
    <cellStyle name="Neutral 2 11" xfId="39712" hidden="1"/>
    <cellStyle name="Neutral 2 11" xfId="39778" hidden="1"/>
    <cellStyle name="Neutral 2 11" xfId="39813" hidden="1"/>
    <cellStyle name="Neutral 2 11" xfId="39878" hidden="1"/>
    <cellStyle name="Neutral 2 11" xfId="39939" hidden="1"/>
    <cellStyle name="Neutral 2 11" xfId="39929" hidden="1"/>
    <cellStyle name="Neutral 2 11" xfId="39995" hidden="1"/>
    <cellStyle name="Neutral 2 11" xfId="40030" hidden="1"/>
    <cellStyle name="Neutral 2 11" xfId="40121" hidden="1"/>
    <cellStyle name="Neutral 2 11" xfId="40231" hidden="1"/>
    <cellStyle name="Neutral 2 11" xfId="40221" hidden="1"/>
    <cellStyle name="Neutral 2 11" xfId="40287" hidden="1"/>
    <cellStyle name="Neutral 2 11" xfId="40322" hidden="1"/>
    <cellStyle name="Neutral 2 11" xfId="40115" hidden="1"/>
    <cellStyle name="Neutral 2 11" xfId="40373" hidden="1"/>
    <cellStyle name="Neutral 2 11" xfId="40363" hidden="1"/>
    <cellStyle name="Neutral 2 11" xfId="40429" hidden="1"/>
    <cellStyle name="Neutral 2 11" xfId="40464" hidden="1"/>
    <cellStyle name="Neutral 2 11" xfId="40529" hidden="1"/>
    <cellStyle name="Neutral 2 11" xfId="40590" hidden="1"/>
    <cellStyle name="Neutral 2 11" xfId="40580" hidden="1"/>
    <cellStyle name="Neutral 2 11" xfId="40646" hidden="1"/>
    <cellStyle name="Neutral 2 11" xfId="40681" hidden="1"/>
    <cellStyle name="Neutral 2 11" xfId="40792" hidden="1"/>
    <cellStyle name="Neutral 2 11" xfId="40981" hidden="1"/>
    <cellStyle name="Neutral 2 11" xfId="40971" hidden="1"/>
    <cellStyle name="Neutral 2 11" xfId="41037" hidden="1"/>
    <cellStyle name="Neutral 2 11" xfId="41072" hidden="1"/>
    <cellStyle name="Neutral 2 11" xfId="41180" hidden="1"/>
    <cellStyle name="Neutral 2 11" xfId="41290" hidden="1"/>
    <cellStyle name="Neutral 2 11" xfId="41280" hidden="1"/>
    <cellStyle name="Neutral 2 11" xfId="41346" hidden="1"/>
    <cellStyle name="Neutral 2 11" xfId="41381" hidden="1"/>
    <cellStyle name="Neutral 2 11" xfId="41174" hidden="1"/>
    <cellStyle name="Neutral 2 11" xfId="41434" hidden="1"/>
    <cellStyle name="Neutral 2 11" xfId="41424" hidden="1"/>
    <cellStyle name="Neutral 2 11" xfId="41490" hidden="1"/>
    <cellStyle name="Neutral 2 11" xfId="41525" hidden="1"/>
    <cellStyle name="Neutral 2 11" xfId="40814" hidden="1"/>
    <cellStyle name="Neutral 2 11" xfId="41591" hidden="1"/>
    <cellStyle name="Neutral 2 11" xfId="41581" hidden="1"/>
    <cellStyle name="Neutral 2 11" xfId="41647" hidden="1"/>
    <cellStyle name="Neutral 2 11" xfId="41682" hidden="1"/>
    <cellStyle name="Neutral 2 11" xfId="41821" hidden="1"/>
    <cellStyle name="Neutral 2 11" xfId="41961" hidden="1"/>
    <cellStyle name="Neutral 2 11" xfId="41951" hidden="1"/>
    <cellStyle name="Neutral 2 11" xfId="42017" hidden="1"/>
    <cellStyle name="Neutral 2 11" xfId="42052" hidden="1"/>
    <cellStyle name="Neutral 2 11" xfId="41810" hidden="1"/>
    <cellStyle name="Neutral 2 11" xfId="42110" hidden="1"/>
    <cellStyle name="Neutral 2 11" xfId="42100" hidden="1"/>
    <cellStyle name="Neutral 2 11" xfId="42166" hidden="1"/>
    <cellStyle name="Neutral 2 11" xfId="42201" hidden="1"/>
    <cellStyle name="Neutral 2 11" xfId="41719" hidden="1"/>
    <cellStyle name="Neutral 2 11" xfId="42253" hidden="1"/>
    <cellStyle name="Neutral 2 11" xfId="42243" hidden="1"/>
    <cellStyle name="Neutral 2 11" xfId="42309" hidden="1"/>
    <cellStyle name="Neutral 2 11" xfId="42344" hidden="1"/>
    <cellStyle name="Neutral 2 11" xfId="42411" hidden="1"/>
    <cellStyle name="Neutral 2 11" xfId="42472" hidden="1"/>
    <cellStyle name="Neutral 2 11" xfId="42462" hidden="1"/>
    <cellStyle name="Neutral 2 11" xfId="42528" hidden="1"/>
    <cellStyle name="Neutral 2 11" xfId="42563" hidden="1"/>
    <cellStyle name="Neutral 2 11" xfId="42654" hidden="1"/>
    <cellStyle name="Neutral 2 11" xfId="42764" hidden="1"/>
    <cellStyle name="Neutral 2 11" xfId="42754" hidden="1"/>
    <cellStyle name="Neutral 2 11" xfId="42820" hidden="1"/>
    <cellStyle name="Neutral 2 11" xfId="42855" hidden="1"/>
    <cellStyle name="Neutral 2 11" xfId="42648" hidden="1"/>
    <cellStyle name="Neutral 2 11" xfId="42906" hidden="1"/>
    <cellStyle name="Neutral 2 11" xfId="42896" hidden="1"/>
    <cellStyle name="Neutral 2 11" xfId="42962" hidden="1"/>
    <cellStyle name="Neutral 2 11" xfId="42997" hidden="1"/>
    <cellStyle name="Neutral 2 11" xfId="41082" hidden="1"/>
    <cellStyle name="Neutral 2 11" xfId="43046" hidden="1"/>
    <cellStyle name="Neutral 2 11" xfId="43036" hidden="1"/>
    <cellStyle name="Neutral 2 11" xfId="43102" hidden="1"/>
    <cellStyle name="Neutral 2 11" xfId="43137" hidden="1"/>
    <cellStyle name="Neutral 2 11" xfId="43273" hidden="1"/>
    <cellStyle name="Neutral 2 11" xfId="43412" hidden="1"/>
    <cellStyle name="Neutral 2 11" xfId="43402" hidden="1"/>
    <cellStyle name="Neutral 2 11" xfId="43468" hidden="1"/>
    <cellStyle name="Neutral 2 11" xfId="43503" hidden="1"/>
    <cellStyle name="Neutral 2 11" xfId="43262" hidden="1"/>
    <cellStyle name="Neutral 2 11" xfId="43561" hidden="1"/>
    <cellStyle name="Neutral 2 11" xfId="43551" hidden="1"/>
    <cellStyle name="Neutral 2 11" xfId="43617" hidden="1"/>
    <cellStyle name="Neutral 2 11" xfId="43652" hidden="1"/>
    <cellStyle name="Neutral 2 11" xfId="43171" hidden="1"/>
    <cellStyle name="Neutral 2 11" xfId="43704" hidden="1"/>
    <cellStyle name="Neutral 2 11" xfId="43694" hidden="1"/>
    <cellStyle name="Neutral 2 11" xfId="43760" hidden="1"/>
    <cellStyle name="Neutral 2 11" xfId="43795" hidden="1"/>
    <cellStyle name="Neutral 2 11" xfId="43861" hidden="1"/>
    <cellStyle name="Neutral 2 11" xfId="43922" hidden="1"/>
    <cellStyle name="Neutral 2 11" xfId="43912" hidden="1"/>
    <cellStyle name="Neutral 2 11" xfId="43978" hidden="1"/>
    <cellStyle name="Neutral 2 11" xfId="44013" hidden="1"/>
    <cellStyle name="Neutral 2 11" xfId="44104" hidden="1"/>
    <cellStyle name="Neutral 2 11" xfId="44214" hidden="1"/>
    <cellStyle name="Neutral 2 11" xfId="44204" hidden="1"/>
    <cellStyle name="Neutral 2 11" xfId="44270" hidden="1"/>
    <cellStyle name="Neutral 2 11" xfId="44305" hidden="1"/>
    <cellStyle name="Neutral 2 11" xfId="44098" hidden="1"/>
    <cellStyle name="Neutral 2 11" xfId="44356" hidden="1"/>
    <cellStyle name="Neutral 2 11" xfId="44346" hidden="1"/>
    <cellStyle name="Neutral 2 11" xfId="44412" hidden="1"/>
    <cellStyle name="Neutral 2 11" xfId="44447" hidden="1"/>
    <cellStyle name="Neutral 2 11" xfId="40808" hidden="1"/>
    <cellStyle name="Neutral 2 11" xfId="44496" hidden="1"/>
    <cellStyle name="Neutral 2 11" xfId="44486" hidden="1"/>
    <cellStyle name="Neutral 2 11" xfId="44552" hidden="1"/>
    <cellStyle name="Neutral 2 11" xfId="44587" hidden="1"/>
    <cellStyle name="Neutral 2 11" xfId="44720" hidden="1"/>
    <cellStyle name="Neutral 2 11" xfId="44859" hidden="1"/>
    <cellStyle name="Neutral 2 11" xfId="44849" hidden="1"/>
    <cellStyle name="Neutral 2 11" xfId="44915" hidden="1"/>
    <cellStyle name="Neutral 2 11" xfId="44950" hidden="1"/>
    <cellStyle name="Neutral 2 11" xfId="44709" hidden="1"/>
    <cellStyle name="Neutral 2 11" xfId="45006" hidden="1"/>
    <cellStyle name="Neutral 2 11" xfId="44996" hidden="1"/>
    <cellStyle name="Neutral 2 11" xfId="45062" hidden="1"/>
    <cellStyle name="Neutral 2 11" xfId="45097" hidden="1"/>
    <cellStyle name="Neutral 2 11" xfId="44618" hidden="1"/>
    <cellStyle name="Neutral 2 11" xfId="45147" hidden="1"/>
    <cellStyle name="Neutral 2 11" xfId="45137" hidden="1"/>
    <cellStyle name="Neutral 2 11" xfId="45203" hidden="1"/>
    <cellStyle name="Neutral 2 11" xfId="45238" hidden="1"/>
    <cellStyle name="Neutral 2 11" xfId="45303" hidden="1"/>
    <cellStyle name="Neutral 2 11" xfId="45364" hidden="1"/>
    <cellStyle name="Neutral 2 11" xfId="45354" hidden="1"/>
    <cellStyle name="Neutral 2 11" xfId="45420" hidden="1"/>
    <cellStyle name="Neutral 2 11" xfId="45455" hidden="1"/>
    <cellStyle name="Neutral 2 11" xfId="45546" hidden="1"/>
    <cellStyle name="Neutral 2 11" xfId="45656" hidden="1"/>
    <cellStyle name="Neutral 2 11" xfId="45646" hidden="1"/>
    <cellStyle name="Neutral 2 11" xfId="45712" hidden="1"/>
    <cellStyle name="Neutral 2 11" xfId="45747" hidden="1"/>
    <cellStyle name="Neutral 2 11" xfId="45540" hidden="1"/>
    <cellStyle name="Neutral 2 11" xfId="45798" hidden="1"/>
    <cellStyle name="Neutral 2 11" xfId="45788" hidden="1"/>
    <cellStyle name="Neutral 2 11" xfId="45854" hidden="1"/>
    <cellStyle name="Neutral 2 11" xfId="45889" hidden="1"/>
    <cellStyle name="Neutral 2 11" xfId="45956" hidden="1"/>
    <cellStyle name="Neutral 2 11" xfId="46091" hidden="1"/>
    <cellStyle name="Neutral 2 11" xfId="46081" hidden="1"/>
    <cellStyle name="Neutral 2 11" xfId="46147" hidden="1"/>
    <cellStyle name="Neutral 2 11" xfId="46182" hidden="1"/>
    <cellStyle name="Neutral 2 11" xfId="46316" hidden="1"/>
    <cellStyle name="Neutral 2 11" xfId="46455" hidden="1"/>
    <cellStyle name="Neutral 2 11" xfId="46445" hidden="1"/>
    <cellStyle name="Neutral 2 11" xfId="46511" hidden="1"/>
    <cellStyle name="Neutral 2 11" xfId="46546" hidden="1"/>
    <cellStyle name="Neutral 2 11" xfId="46305" hidden="1"/>
    <cellStyle name="Neutral 2 11" xfId="46602" hidden="1"/>
    <cellStyle name="Neutral 2 11" xfId="46592" hidden="1"/>
    <cellStyle name="Neutral 2 11" xfId="46658" hidden="1"/>
    <cellStyle name="Neutral 2 11" xfId="46693" hidden="1"/>
    <cellStyle name="Neutral 2 11" xfId="46214" hidden="1"/>
    <cellStyle name="Neutral 2 11" xfId="46743" hidden="1"/>
    <cellStyle name="Neutral 2 11" xfId="46733" hidden="1"/>
    <cellStyle name="Neutral 2 11" xfId="46799" hidden="1"/>
    <cellStyle name="Neutral 2 11" xfId="46834" hidden="1"/>
    <cellStyle name="Neutral 2 11" xfId="46899" hidden="1"/>
    <cellStyle name="Neutral 2 11" xfId="46960" hidden="1"/>
    <cellStyle name="Neutral 2 11" xfId="46950" hidden="1"/>
    <cellStyle name="Neutral 2 11" xfId="47016" hidden="1"/>
    <cellStyle name="Neutral 2 11" xfId="47051" hidden="1"/>
    <cellStyle name="Neutral 2 11" xfId="47142" hidden="1"/>
    <cellStyle name="Neutral 2 11" xfId="47252" hidden="1"/>
    <cellStyle name="Neutral 2 11" xfId="47242" hidden="1"/>
    <cellStyle name="Neutral 2 11" xfId="47308" hidden="1"/>
    <cellStyle name="Neutral 2 11" xfId="47343" hidden="1"/>
    <cellStyle name="Neutral 2 11" xfId="47136" hidden="1"/>
    <cellStyle name="Neutral 2 11" xfId="47394" hidden="1"/>
    <cellStyle name="Neutral 2 11" xfId="47384" hidden="1"/>
    <cellStyle name="Neutral 2 11" xfId="47450" hidden="1"/>
    <cellStyle name="Neutral 2 11" xfId="47485" hidden="1"/>
    <cellStyle name="Neutral 2 11" xfId="45971" hidden="1"/>
    <cellStyle name="Neutral 2 11" xfId="47534" hidden="1"/>
    <cellStyle name="Neutral 2 11" xfId="47524" hidden="1"/>
    <cellStyle name="Neutral 2 11" xfId="47590" hidden="1"/>
    <cellStyle name="Neutral 2 11" xfId="47625" hidden="1"/>
    <cellStyle name="Neutral 2 11" xfId="47758" hidden="1"/>
    <cellStyle name="Neutral 2 11" xfId="47897" hidden="1"/>
    <cellStyle name="Neutral 2 11" xfId="47887" hidden="1"/>
    <cellStyle name="Neutral 2 11" xfId="47953" hidden="1"/>
    <cellStyle name="Neutral 2 11" xfId="47988" hidden="1"/>
    <cellStyle name="Neutral 2 11" xfId="47747" hidden="1"/>
    <cellStyle name="Neutral 2 11" xfId="48044" hidden="1"/>
    <cellStyle name="Neutral 2 11" xfId="48034" hidden="1"/>
    <cellStyle name="Neutral 2 11" xfId="48100" hidden="1"/>
    <cellStyle name="Neutral 2 11" xfId="48135" hidden="1"/>
    <cellStyle name="Neutral 2 11" xfId="47656" hidden="1"/>
    <cellStyle name="Neutral 2 11" xfId="48185" hidden="1"/>
    <cellStyle name="Neutral 2 11" xfId="48175" hidden="1"/>
    <cellStyle name="Neutral 2 11" xfId="48241" hidden="1"/>
    <cellStyle name="Neutral 2 11" xfId="48276" hidden="1"/>
    <cellStyle name="Neutral 2 11" xfId="48341" hidden="1"/>
    <cellStyle name="Neutral 2 11" xfId="48402" hidden="1"/>
    <cellStyle name="Neutral 2 11" xfId="48392" hidden="1"/>
    <cellStyle name="Neutral 2 11" xfId="48458" hidden="1"/>
    <cellStyle name="Neutral 2 11" xfId="48493" hidden="1"/>
    <cellStyle name="Neutral 2 11" xfId="48584" hidden="1"/>
    <cellStyle name="Neutral 2 11" xfId="48694" hidden="1"/>
    <cellStyle name="Neutral 2 11" xfId="48684" hidden="1"/>
    <cellStyle name="Neutral 2 11" xfId="48750" hidden="1"/>
    <cellStyle name="Neutral 2 11" xfId="48785" hidden="1"/>
    <cellStyle name="Neutral 2 11" xfId="48578" hidden="1"/>
    <cellStyle name="Neutral 2 11" xfId="48836" hidden="1"/>
    <cellStyle name="Neutral 2 11" xfId="48826" hidden="1"/>
    <cellStyle name="Neutral 2 11" xfId="48892" hidden="1"/>
    <cellStyle name="Neutral 2 11" xfId="48927" hidden="1"/>
    <cellStyle name="Neutral 2 11" xfId="48992" hidden="1"/>
    <cellStyle name="Neutral 2 11" xfId="49053" hidden="1"/>
    <cellStyle name="Neutral 2 11" xfId="49043" hidden="1"/>
    <cellStyle name="Neutral 2 11" xfId="49109" hidden="1"/>
    <cellStyle name="Neutral 2 11" xfId="49144" hidden="1"/>
    <cellStyle name="Neutral 2 11" xfId="49277" hidden="1"/>
    <cellStyle name="Neutral 2 11" xfId="49416" hidden="1"/>
    <cellStyle name="Neutral 2 11" xfId="49406" hidden="1"/>
    <cellStyle name="Neutral 2 11" xfId="49472" hidden="1"/>
    <cellStyle name="Neutral 2 11" xfId="49507" hidden="1"/>
    <cellStyle name="Neutral 2 11" xfId="49266" hidden="1"/>
    <cellStyle name="Neutral 2 11" xfId="49563" hidden="1"/>
    <cellStyle name="Neutral 2 11" xfId="49553" hidden="1"/>
    <cellStyle name="Neutral 2 11" xfId="49619" hidden="1"/>
    <cellStyle name="Neutral 2 11" xfId="49654" hidden="1"/>
    <cellStyle name="Neutral 2 11" xfId="49175" hidden="1"/>
    <cellStyle name="Neutral 2 11" xfId="49704" hidden="1"/>
    <cellStyle name="Neutral 2 11" xfId="49694" hidden="1"/>
    <cellStyle name="Neutral 2 11" xfId="49760" hidden="1"/>
    <cellStyle name="Neutral 2 11" xfId="49795" hidden="1"/>
    <cellStyle name="Neutral 2 11" xfId="49860" hidden="1"/>
    <cellStyle name="Neutral 2 11" xfId="49921" hidden="1"/>
    <cellStyle name="Neutral 2 11" xfId="49911" hidden="1"/>
    <cellStyle name="Neutral 2 11" xfId="49977" hidden="1"/>
    <cellStyle name="Neutral 2 11" xfId="50012" hidden="1"/>
    <cellStyle name="Neutral 2 11" xfId="50103" hidden="1"/>
    <cellStyle name="Neutral 2 11" xfId="50213" hidden="1"/>
    <cellStyle name="Neutral 2 11" xfId="50203" hidden="1"/>
    <cellStyle name="Neutral 2 11" xfId="50269" hidden="1"/>
    <cellStyle name="Neutral 2 11" xfId="50304" hidden="1"/>
    <cellStyle name="Neutral 2 11" xfId="50097" hidden="1"/>
    <cellStyle name="Neutral 2 11" xfId="50355" hidden="1"/>
    <cellStyle name="Neutral 2 11" xfId="50345" hidden="1"/>
    <cellStyle name="Neutral 2 11" xfId="50411" hidden="1"/>
    <cellStyle name="Neutral 2 11" xfId="50446" hidden="1"/>
    <cellStyle name="Neutral 2 11" xfId="50511" hidden="1"/>
    <cellStyle name="Neutral 2 11" xfId="50572" hidden="1"/>
    <cellStyle name="Neutral 2 11" xfId="50562" hidden="1"/>
    <cellStyle name="Neutral 2 11" xfId="50628" hidden="1"/>
    <cellStyle name="Neutral 2 11" xfId="50663" hidden="1"/>
    <cellStyle name="Neutral 2 11" xfId="50774" hidden="1"/>
    <cellStyle name="Neutral 2 11" xfId="50963" hidden="1"/>
    <cellStyle name="Neutral 2 11" xfId="50953" hidden="1"/>
    <cellStyle name="Neutral 2 11" xfId="51019" hidden="1"/>
    <cellStyle name="Neutral 2 11" xfId="51054" hidden="1"/>
    <cellStyle name="Neutral 2 11" xfId="51162" hidden="1"/>
    <cellStyle name="Neutral 2 11" xfId="51272" hidden="1"/>
    <cellStyle name="Neutral 2 11" xfId="51262" hidden="1"/>
    <cellStyle name="Neutral 2 11" xfId="51328" hidden="1"/>
    <cellStyle name="Neutral 2 11" xfId="51363" hidden="1"/>
    <cellStyle name="Neutral 2 11" xfId="51156" hidden="1"/>
    <cellStyle name="Neutral 2 11" xfId="51416" hidden="1"/>
    <cellStyle name="Neutral 2 11" xfId="51406" hidden="1"/>
    <cellStyle name="Neutral 2 11" xfId="51472" hidden="1"/>
    <cellStyle name="Neutral 2 11" xfId="51507" hidden="1"/>
    <cellStyle name="Neutral 2 11" xfId="50796" hidden="1"/>
    <cellStyle name="Neutral 2 11" xfId="51573" hidden="1"/>
    <cellStyle name="Neutral 2 11" xfId="51563" hidden="1"/>
    <cellStyle name="Neutral 2 11" xfId="51629" hidden="1"/>
    <cellStyle name="Neutral 2 11" xfId="51664" hidden="1"/>
    <cellStyle name="Neutral 2 11" xfId="51803" hidden="1"/>
    <cellStyle name="Neutral 2 11" xfId="51943" hidden="1"/>
    <cellStyle name="Neutral 2 11" xfId="51933" hidden="1"/>
    <cellStyle name="Neutral 2 11" xfId="51999" hidden="1"/>
    <cellStyle name="Neutral 2 11" xfId="52034" hidden="1"/>
    <cellStyle name="Neutral 2 11" xfId="51792" hidden="1"/>
    <cellStyle name="Neutral 2 11" xfId="52092" hidden="1"/>
    <cellStyle name="Neutral 2 11" xfId="52082" hidden="1"/>
    <cellStyle name="Neutral 2 11" xfId="52148" hidden="1"/>
    <cellStyle name="Neutral 2 11" xfId="52183" hidden="1"/>
    <cellStyle name="Neutral 2 11" xfId="51701" hidden="1"/>
    <cellStyle name="Neutral 2 11" xfId="52235" hidden="1"/>
    <cellStyle name="Neutral 2 11" xfId="52225" hidden="1"/>
    <cellStyle name="Neutral 2 11" xfId="52291" hidden="1"/>
    <cellStyle name="Neutral 2 11" xfId="52326" hidden="1"/>
    <cellStyle name="Neutral 2 11" xfId="52393" hidden="1"/>
    <cellStyle name="Neutral 2 11" xfId="52454" hidden="1"/>
    <cellStyle name="Neutral 2 11" xfId="52444" hidden="1"/>
    <cellStyle name="Neutral 2 11" xfId="52510" hidden="1"/>
    <cellStyle name="Neutral 2 11" xfId="52545" hidden="1"/>
    <cellStyle name="Neutral 2 11" xfId="52636" hidden="1"/>
    <cellStyle name="Neutral 2 11" xfId="52746" hidden="1"/>
    <cellStyle name="Neutral 2 11" xfId="52736" hidden="1"/>
    <cellStyle name="Neutral 2 11" xfId="52802" hidden="1"/>
    <cellStyle name="Neutral 2 11" xfId="52837" hidden="1"/>
    <cellStyle name="Neutral 2 11" xfId="52630" hidden="1"/>
    <cellStyle name="Neutral 2 11" xfId="52888" hidden="1"/>
    <cellStyle name="Neutral 2 11" xfId="52878" hidden="1"/>
    <cellStyle name="Neutral 2 11" xfId="52944" hidden="1"/>
    <cellStyle name="Neutral 2 11" xfId="52979" hidden="1"/>
    <cellStyle name="Neutral 2 11" xfId="51064" hidden="1"/>
    <cellStyle name="Neutral 2 11" xfId="53028" hidden="1"/>
    <cellStyle name="Neutral 2 11" xfId="53018" hidden="1"/>
    <cellStyle name="Neutral 2 11" xfId="53084" hidden="1"/>
    <cellStyle name="Neutral 2 11" xfId="53119" hidden="1"/>
    <cellStyle name="Neutral 2 11" xfId="53255" hidden="1"/>
    <cellStyle name="Neutral 2 11" xfId="53394" hidden="1"/>
    <cellStyle name="Neutral 2 11" xfId="53384" hidden="1"/>
    <cellStyle name="Neutral 2 11" xfId="53450" hidden="1"/>
    <cellStyle name="Neutral 2 11" xfId="53485" hidden="1"/>
    <cellStyle name="Neutral 2 11" xfId="53244" hidden="1"/>
    <cellStyle name="Neutral 2 11" xfId="53543" hidden="1"/>
    <cellStyle name="Neutral 2 11" xfId="53533" hidden="1"/>
    <cellStyle name="Neutral 2 11" xfId="53599" hidden="1"/>
    <cellStyle name="Neutral 2 11" xfId="53634" hidden="1"/>
    <cellStyle name="Neutral 2 11" xfId="53153" hidden="1"/>
    <cellStyle name="Neutral 2 11" xfId="53686" hidden="1"/>
    <cellStyle name="Neutral 2 11" xfId="53676" hidden="1"/>
    <cellStyle name="Neutral 2 11" xfId="53742" hidden="1"/>
    <cellStyle name="Neutral 2 11" xfId="53777" hidden="1"/>
    <cellStyle name="Neutral 2 11" xfId="53843" hidden="1"/>
    <cellStyle name="Neutral 2 11" xfId="53904" hidden="1"/>
    <cellStyle name="Neutral 2 11" xfId="53894" hidden="1"/>
    <cellStyle name="Neutral 2 11" xfId="53960" hidden="1"/>
    <cellStyle name="Neutral 2 11" xfId="53995" hidden="1"/>
    <cellStyle name="Neutral 2 11" xfId="54086" hidden="1"/>
    <cellStyle name="Neutral 2 11" xfId="54196" hidden="1"/>
    <cellStyle name="Neutral 2 11" xfId="54186" hidden="1"/>
    <cellStyle name="Neutral 2 11" xfId="54252" hidden="1"/>
    <cellStyle name="Neutral 2 11" xfId="54287" hidden="1"/>
    <cellStyle name="Neutral 2 11" xfId="54080" hidden="1"/>
    <cellStyle name="Neutral 2 11" xfId="54338" hidden="1"/>
    <cellStyle name="Neutral 2 11" xfId="54328" hidden="1"/>
    <cellStyle name="Neutral 2 11" xfId="54394" hidden="1"/>
    <cellStyle name="Neutral 2 11" xfId="54429" hidden="1"/>
    <cellStyle name="Neutral 2 11" xfId="50790" hidden="1"/>
    <cellStyle name="Neutral 2 11" xfId="54478" hidden="1"/>
    <cellStyle name="Neutral 2 11" xfId="54468" hidden="1"/>
    <cellStyle name="Neutral 2 11" xfId="54534" hidden="1"/>
    <cellStyle name="Neutral 2 11" xfId="54569" hidden="1"/>
    <cellStyle name="Neutral 2 11" xfId="54702" hidden="1"/>
    <cellStyle name="Neutral 2 11" xfId="54841" hidden="1"/>
    <cellStyle name="Neutral 2 11" xfId="54831" hidden="1"/>
    <cellStyle name="Neutral 2 11" xfId="54897" hidden="1"/>
    <cellStyle name="Neutral 2 11" xfId="54932" hidden="1"/>
    <cellStyle name="Neutral 2 11" xfId="54691" hidden="1"/>
    <cellStyle name="Neutral 2 11" xfId="54988" hidden="1"/>
    <cellStyle name="Neutral 2 11" xfId="54978" hidden="1"/>
    <cellStyle name="Neutral 2 11" xfId="55044" hidden="1"/>
    <cellStyle name="Neutral 2 11" xfId="55079" hidden="1"/>
    <cellStyle name="Neutral 2 11" xfId="54600" hidden="1"/>
    <cellStyle name="Neutral 2 11" xfId="55129" hidden="1"/>
    <cellStyle name="Neutral 2 11" xfId="55119" hidden="1"/>
    <cellStyle name="Neutral 2 11" xfId="55185" hidden="1"/>
    <cellStyle name="Neutral 2 11" xfId="55220" hidden="1"/>
    <cellStyle name="Neutral 2 11" xfId="55285" hidden="1"/>
    <cellStyle name="Neutral 2 11" xfId="55346" hidden="1"/>
    <cellStyle name="Neutral 2 11" xfId="55336" hidden="1"/>
    <cellStyle name="Neutral 2 11" xfId="55402" hidden="1"/>
    <cellStyle name="Neutral 2 11" xfId="55437" hidden="1"/>
    <cellStyle name="Neutral 2 11" xfId="55528" hidden="1"/>
    <cellStyle name="Neutral 2 11" xfId="55638" hidden="1"/>
    <cellStyle name="Neutral 2 11" xfId="55628" hidden="1"/>
    <cellStyle name="Neutral 2 11" xfId="55694" hidden="1"/>
    <cellStyle name="Neutral 2 11" xfId="55729" hidden="1"/>
    <cellStyle name="Neutral 2 11" xfId="55522" hidden="1"/>
    <cellStyle name="Neutral 2 11" xfId="55780" hidden="1"/>
    <cellStyle name="Neutral 2 11" xfId="55770" hidden="1"/>
    <cellStyle name="Neutral 2 11" xfId="55836" hidden="1"/>
    <cellStyle name="Neutral 2 11" xfId="55871" hidden="1"/>
    <cellStyle name="Neutral 2 11" xfId="55938" hidden="1"/>
    <cellStyle name="Neutral 2 11" xfId="56073" hidden="1"/>
    <cellStyle name="Neutral 2 11" xfId="56063" hidden="1"/>
    <cellStyle name="Neutral 2 11" xfId="56129" hidden="1"/>
    <cellStyle name="Neutral 2 11" xfId="56164" hidden="1"/>
    <cellStyle name="Neutral 2 11" xfId="56298" hidden="1"/>
    <cellStyle name="Neutral 2 11" xfId="56437" hidden="1"/>
    <cellStyle name="Neutral 2 11" xfId="56427" hidden="1"/>
    <cellStyle name="Neutral 2 11" xfId="56493" hidden="1"/>
    <cellStyle name="Neutral 2 11" xfId="56528" hidden="1"/>
    <cellStyle name="Neutral 2 11" xfId="56287" hidden="1"/>
    <cellStyle name="Neutral 2 11" xfId="56584" hidden="1"/>
    <cellStyle name="Neutral 2 11" xfId="56574" hidden="1"/>
    <cellStyle name="Neutral 2 11" xfId="56640" hidden="1"/>
    <cellStyle name="Neutral 2 11" xfId="56675" hidden="1"/>
    <cellStyle name="Neutral 2 11" xfId="56196" hidden="1"/>
    <cellStyle name="Neutral 2 11" xfId="56725" hidden="1"/>
    <cellStyle name="Neutral 2 11" xfId="56715" hidden="1"/>
    <cellStyle name="Neutral 2 11" xfId="56781" hidden="1"/>
    <cellStyle name="Neutral 2 11" xfId="56816" hidden="1"/>
    <cellStyle name="Neutral 2 11" xfId="56881" hidden="1"/>
    <cellStyle name="Neutral 2 11" xfId="56942" hidden="1"/>
    <cellStyle name="Neutral 2 11" xfId="56932" hidden="1"/>
    <cellStyle name="Neutral 2 11" xfId="56998" hidden="1"/>
    <cellStyle name="Neutral 2 11" xfId="57033" hidden="1"/>
    <cellStyle name="Neutral 2 11" xfId="57124" hidden="1"/>
    <cellStyle name="Neutral 2 11" xfId="57234" hidden="1"/>
    <cellStyle name="Neutral 2 11" xfId="57224" hidden="1"/>
    <cellStyle name="Neutral 2 11" xfId="57290" hidden="1"/>
    <cellStyle name="Neutral 2 11" xfId="57325" hidden="1"/>
    <cellStyle name="Neutral 2 11" xfId="57118" hidden="1"/>
    <cellStyle name="Neutral 2 11" xfId="57376" hidden="1"/>
    <cellStyle name="Neutral 2 11" xfId="57366" hidden="1"/>
    <cellStyle name="Neutral 2 11" xfId="57432" hidden="1"/>
    <cellStyle name="Neutral 2 11" xfId="57467" hidden="1"/>
    <cellStyle name="Neutral 2 11" xfId="55953" hidden="1"/>
    <cellStyle name="Neutral 2 11" xfId="57516" hidden="1"/>
    <cellStyle name="Neutral 2 11" xfId="57506" hidden="1"/>
    <cellStyle name="Neutral 2 11" xfId="57572" hidden="1"/>
    <cellStyle name="Neutral 2 11" xfId="57607" hidden="1"/>
    <cellStyle name="Neutral 2 11" xfId="57740" hidden="1"/>
    <cellStyle name="Neutral 2 11" xfId="57879" hidden="1"/>
    <cellStyle name="Neutral 2 11" xfId="57869" hidden="1"/>
    <cellStyle name="Neutral 2 11" xfId="57935" hidden="1"/>
    <cellStyle name="Neutral 2 11" xfId="57970" hidden="1"/>
    <cellStyle name="Neutral 2 11" xfId="57729" hidden="1"/>
    <cellStyle name="Neutral 2 11" xfId="58026" hidden="1"/>
    <cellStyle name="Neutral 2 11" xfId="58016" hidden="1"/>
    <cellStyle name="Neutral 2 11" xfId="58082" hidden="1"/>
    <cellStyle name="Neutral 2 11" xfId="58117" hidden="1"/>
    <cellStyle name="Neutral 2 11" xfId="57638" hidden="1"/>
    <cellStyle name="Neutral 2 11" xfId="58167" hidden="1"/>
    <cellStyle name="Neutral 2 11" xfId="58157" hidden="1"/>
    <cellStyle name="Neutral 2 11" xfId="58223" hidden="1"/>
    <cellStyle name="Neutral 2 11" xfId="58258" hidden="1"/>
    <cellStyle name="Neutral 2 11" xfId="58323" hidden="1"/>
    <cellStyle name="Neutral 2 11" xfId="58384" hidden="1"/>
    <cellStyle name="Neutral 2 11" xfId="58374" hidden="1"/>
    <cellStyle name="Neutral 2 11" xfId="58440" hidden="1"/>
    <cellStyle name="Neutral 2 11" xfId="58475" hidden="1"/>
    <cellStyle name="Neutral 2 11" xfId="58566" hidden="1"/>
    <cellStyle name="Neutral 2 11" xfId="58676" hidden="1"/>
    <cellStyle name="Neutral 2 11" xfId="58666" hidden="1"/>
    <cellStyle name="Neutral 2 11" xfId="58732" hidden="1"/>
    <cellStyle name="Neutral 2 11" xfId="58767" hidden="1"/>
    <cellStyle name="Neutral 2 11" xfId="58560" hidden="1"/>
    <cellStyle name="Neutral 2 11" xfId="58818" hidden="1"/>
    <cellStyle name="Neutral 2 11" xfId="58808" hidden="1"/>
    <cellStyle name="Neutral 2 11" xfId="58874" hidden="1"/>
    <cellStyle name="Neutral 2 11" xfId="58909" hidden="1"/>
    <cellStyle name="Neutral 2 12" xfId="246" hidden="1"/>
    <cellStyle name="Neutral 2 12" xfId="565" hidden="1"/>
    <cellStyle name="Neutral 2 12" xfId="553" hidden="1"/>
    <cellStyle name="Neutral 2 12" xfId="621" hidden="1"/>
    <cellStyle name="Neutral 2 12" xfId="656" hidden="1"/>
    <cellStyle name="Neutral 2 12" xfId="834" hidden="1"/>
    <cellStyle name="Neutral 2 12" xfId="973" hidden="1"/>
    <cellStyle name="Neutral 2 12" xfId="961" hidden="1"/>
    <cellStyle name="Neutral 2 12" xfId="1029" hidden="1"/>
    <cellStyle name="Neutral 2 12" xfId="1064" hidden="1"/>
    <cellStyle name="Neutral 2 12" xfId="821" hidden="1"/>
    <cellStyle name="Neutral 2 12" xfId="1120" hidden="1"/>
    <cellStyle name="Neutral 2 12" xfId="1108" hidden="1"/>
    <cellStyle name="Neutral 2 12" xfId="1176" hidden="1"/>
    <cellStyle name="Neutral 2 12" xfId="1211" hidden="1"/>
    <cellStyle name="Neutral 2 12" xfId="849" hidden="1"/>
    <cellStyle name="Neutral 2 12" xfId="1261" hidden="1"/>
    <cellStyle name="Neutral 2 12" xfId="1249" hidden="1"/>
    <cellStyle name="Neutral 2 12" xfId="1317" hidden="1"/>
    <cellStyle name="Neutral 2 12" xfId="1352" hidden="1"/>
    <cellStyle name="Neutral 2 12" xfId="1417" hidden="1"/>
    <cellStyle name="Neutral 2 12" xfId="1478" hidden="1"/>
    <cellStyle name="Neutral 2 12" xfId="1466" hidden="1"/>
    <cellStyle name="Neutral 2 12" xfId="1534" hidden="1"/>
    <cellStyle name="Neutral 2 12" xfId="1569" hidden="1"/>
    <cellStyle name="Neutral 2 12" xfId="1660" hidden="1"/>
    <cellStyle name="Neutral 2 12" xfId="1770" hidden="1"/>
    <cellStyle name="Neutral 2 12" xfId="1758" hidden="1"/>
    <cellStyle name="Neutral 2 12" xfId="1826" hidden="1"/>
    <cellStyle name="Neutral 2 12" xfId="1861" hidden="1"/>
    <cellStyle name="Neutral 2 12" xfId="1652" hidden="1"/>
    <cellStyle name="Neutral 2 12" xfId="1912" hidden="1"/>
    <cellStyle name="Neutral 2 12" xfId="1900" hidden="1"/>
    <cellStyle name="Neutral 2 12" xfId="1968" hidden="1"/>
    <cellStyle name="Neutral 2 12" xfId="2003" hidden="1"/>
    <cellStyle name="Neutral 2 12" xfId="2155" hidden="1"/>
    <cellStyle name="Neutral 2 12" xfId="2443" hidden="1"/>
    <cellStyle name="Neutral 2 12" xfId="2431" hidden="1"/>
    <cellStyle name="Neutral 2 12" xfId="2499" hidden="1"/>
    <cellStyle name="Neutral 2 12" xfId="2534" hidden="1"/>
    <cellStyle name="Neutral 2 12" xfId="2704" hidden="1"/>
    <cellStyle name="Neutral 2 12" xfId="2843" hidden="1"/>
    <cellStyle name="Neutral 2 12" xfId="2831" hidden="1"/>
    <cellStyle name="Neutral 2 12" xfId="2899" hidden="1"/>
    <cellStyle name="Neutral 2 12" xfId="2934" hidden="1"/>
    <cellStyle name="Neutral 2 12" xfId="2691" hidden="1"/>
    <cellStyle name="Neutral 2 12" xfId="2990" hidden="1"/>
    <cellStyle name="Neutral 2 12" xfId="2978" hidden="1"/>
    <cellStyle name="Neutral 2 12" xfId="3046" hidden="1"/>
    <cellStyle name="Neutral 2 12" xfId="3081" hidden="1"/>
    <cellStyle name="Neutral 2 12" xfId="2719" hidden="1"/>
    <cellStyle name="Neutral 2 12" xfId="3131" hidden="1"/>
    <cellStyle name="Neutral 2 12" xfId="3119" hidden="1"/>
    <cellStyle name="Neutral 2 12" xfId="3187" hidden="1"/>
    <cellStyle name="Neutral 2 12" xfId="3222" hidden="1"/>
    <cellStyle name="Neutral 2 12" xfId="3287" hidden="1"/>
    <cellStyle name="Neutral 2 12" xfId="3348" hidden="1"/>
    <cellStyle name="Neutral 2 12" xfId="3336" hidden="1"/>
    <cellStyle name="Neutral 2 12" xfId="3404" hidden="1"/>
    <cellStyle name="Neutral 2 12" xfId="3439" hidden="1"/>
    <cellStyle name="Neutral 2 12" xfId="3530" hidden="1"/>
    <cellStyle name="Neutral 2 12" xfId="3640" hidden="1"/>
    <cellStyle name="Neutral 2 12" xfId="3628" hidden="1"/>
    <cellStyle name="Neutral 2 12" xfId="3696" hidden="1"/>
    <cellStyle name="Neutral 2 12" xfId="3731" hidden="1"/>
    <cellStyle name="Neutral 2 12" xfId="3522" hidden="1"/>
    <cellStyle name="Neutral 2 12" xfId="3782" hidden="1"/>
    <cellStyle name="Neutral 2 12" xfId="3770" hidden="1"/>
    <cellStyle name="Neutral 2 12" xfId="3838" hidden="1"/>
    <cellStyle name="Neutral 2 12" xfId="3873" hidden="1"/>
    <cellStyle name="Neutral 2 12" xfId="2174" hidden="1"/>
    <cellStyle name="Neutral 2 12" xfId="3949" hidden="1"/>
    <cellStyle name="Neutral 2 12" xfId="3937" hidden="1"/>
    <cellStyle name="Neutral 2 12" xfId="4005" hidden="1"/>
    <cellStyle name="Neutral 2 12" xfId="4040" hidden="1"/>
    <cellStyle name="Neutral 2 12" xfId="4210" hidden="1"/>
    <cellStyle name="Neutral 2 12" xfId="4349" hidden="1"/>
    <cellStyle name="Neutral 2 12" xfId="4337" hidden="1"/>
    <cellStyle name="Neutral 2 12" xfId="4405" hidden="1"/>
    <cellStyle name="Neutral 2 12" xfId="4440" hidden="1"/>
    <cellStyle name="Neutral 2 12" xfId="4197" hidden="1"/>
    <cellStyle name="Neutral 2 12" xfId="4496" hidden="1"/>
    <cellStyle name="Neutral 2 12" xfId="4484" hidden="1"/>
    <cellStyle name="Neutral 2 12" xfId="4552" hidden="1"/>
    <cellStyle name="Neutral 2 12" xfId="4587" hidden="1"/>
    <cellStyle name="Neutral 2 12" xfId="4225" hidden="1"/>
    <cellStyle name="Neutral 2 12" xfId="4637" hidden="1"/>
    <cellStyle name="Neutral 2 12" xfId="4625" hidden="1"/>
    <cellStyle name="Neutral 2 12" xfId="4693" hidden="1"/>
    <cellStyle name="Neutral 2 12" xfId="4728" hidden="1"/>
    <cellStyle name="Neutral 2 12" xfId="4793" hidden="1"/>
    <cellStyle name="Neutral 2 12" xfId="4854" hidden="1"/>
    <cellStyle name="Neutral 2 12" xfId="4842" hidden="1"/>
    <cellStyle name="Neutral 2 12" xfId="4910" hidden="1"/>
    <cellStyle name="Neutral 2 12" xfId="4945" hidden="1"/>
    <cellStyle name="Neutral 2 12" xfId="5036" hidden="1"/>
    <cellStyle name="Neutral 2 12" xfId="5146" hidden="1"/>
    <cellStyle name="Neutral 2 12" xfId="5134" hidden="1"/>
    <cellStyle name="Neutral 2 12" xfId="5202" hidden="1"/>
    <cellStyle name="Neutral 2 12" xfId="5237" hidden="1"/>
    <cellStyle name="Neutral 2 12" xfId="5028" hidden="1"/>
    <cellStyle name="Neutral 2 12" xfId="5288" hidden="1"/>
    <cellStyle name="Neutral 2 12" xfId="5276" hidden="1"/>
    <cellStyle name="Neutral 2 12" xfId="5344" hidden="1"/>
    <cellStyle name="Neutral 2 12" xfId="5379" hidden="1"/>
    <cellStyle name="Neutral 2 12" xfId="431" hidden="1"/>
    <cellStyle name="Neutral 2 12" xfId="5454" hidden="1"/>
    <cellStyle name="Neutral 2 12" xfId="5442" hidden="1"/>
    <cellStyle name="Neutral 2 12" xfId="5510" hidden="1"/>
    <cellStyle name="Neutral 2 12" xfId="5545" hidden="1"/>
    <cellStyle name="Neutral 2 12" xfId="5714" hidden="1"/>
    <cellStyle name="Neutral 2 12" xfId="5853" hidden="1"/>
    <cellStyle name="Neutral 2 12" xfId="5841" hidden="1"/>
    <cellStyle name="Neutral 2 12" xfId="5909" hidden="1"/>
    <cellStyle name="Neutral 2 12" xfId="5944" hidden="1"/>
    <cellStyle name="Neutral 2 12" xfId="5701" hidden="1"/>
    <cellStyle name="Neutral 2 12" xfId="6000" hidden="1"/>
    <cellStyle name="Neutral 2 12" xfId="5988" hidden="1"/>
    <cellStyle name="Neutral 2 12" xfId="6056" hidden="1"/>
    <cellStyle name="Neutral 2 12" xfId="6091" hidden="1"/>
    <cellStyle name="Neutral 2 12" xfId="5729" hidden="1"/>
    <cellStyle name="Neutral 2 12" xfId="6141" hidden="1"/>
    <cellStyle name="Neutral 2 12" xfId="6129" hidden="1"/>
    <cellStyle name="Neutral 2 12" xfId="6197" hidden="1"/>
    <cellStyle name="Neutral 2 12" xfId="6232" hidden="1"/>
    <cellStyle name="Neutral 2 12" xfId="6297" hidden="1"/>
    <cellStyle name="Neutral 2 12" xfId="6358" hidden="1"/>
    <cellStyle name="Neutral 2 12" xfId="6346" hidden="1"/>
    <cellStyle name="Neutral 2 12" xfId="6414" hidden="1"/>
    <cellStyle name="Neutral 2 12" xfId="6449" hidden="1"/>
    <cellStyle name="Neutral 2 12" xfId="6540" hidden="1"/>
    <cellStyle name="Neutral 2 12" xfId="6650" hidden="1"/>
    <cellStyle name="Neutral 2 12" xfId="6638" hidden="1"/>
    <cellStyle name="Neutral 2 12" xfId="6706" hidden="1"/>
    <cellStyle name="Neutral 2 12" xfId="6741" hidden="1"/>
    <cellStyle name="Neutral 2 12" xfId="6532" hidden="1"/>
    <cellStyle name="Neutral 2 12" xfId="6792" hidden="1"/>
    <cellStyle name="Neutral 2 12" xfId="6780" hidden="1"/>
    <cellStyle name="Neutral 2 12" xfId="6848" hidden="1"/>
    <cellStyle name="Neutral 2 12" xfId="6883" hidden="1"/>
    <cellStyle name="Neutral 2 12" xfId="2400" hidden="1"/>
    <cellStyle name="Neutral 2 12" xfId="6956" hidden="1"/>
    <cellStyle name="Neutral 2 12" xfId="6944" hidden="1"/>
    <cellStyle name="Neutral 2 12" xfId="7012" hidden="1"/>
    <cellStyle name="Neutral 2 12" xfId="7047" hidden="1"/>
    <cellStyle name="Neutral 2 12" xfId="7212" hidden="1"/>
    <cellStyle name="Neutral 2 12" xfId="7351" hidden="1"/>
    <cellStyle name="Neutral 2 12" xfId="7339" hidden="1"/>
    <cellStyle name="Neutral 2 12" xfId="7407" hidden="1"/>
    <cellStyle name="Neutral 2 12" xfId="7442" hidden="1"/>
    <cellStyle name="Neutral 2 12" xfId="7199" hidden="1"/>
    <cellStyle name="Neutral 2 12" xfId="7498" hidden="1"/>
    <cellStyle name="Neutral 2 12" xfId="7486" hidden="1"/>
    <cellStyle name="Neutral 2 12" xfId="7554" hidden="1"/>
    <cellStyle name="Neutral 2 12" xfId="7589" hidden="1"/>
    <cellStyle name="Neutral 2 12" xfId="7227" hidden="1"/>
    <cellStyle name="Neutral 2 12" xfId="7639" hidden="1"/>
    <cellStyle name="Neutral 2 12" xfId="7627" hidden="1"/>
    <cellStyle name="Neutral 2 12" xfId="7695" hidden="1"/>
    <cellStyle name="Neutral 2 12" xfId="7730" hidden="1"/>
    <cellStyle name="Neutral 2 12" xfId="7795" hidden="1"/>
    <cellStyle name="Neutral 2 12" xfId="7856" hidden="1"/>
    <cellStyle name="Neutral 2 12" xfId="7844" hidden="1"/>
    <cellStyle name="Neutral 2 12" xfId="7912" hidden="1"/>
    <cellStyle name="Neutral 2 12" xfId="7947" hidden="1"/>
    <cellStyle name="Neutral 2 12" xfId="8038" hidden="1"/>
    <cellStyle name="Neutral 2 12" xfId="8148" hidden="1"/>
    <cellStyle name="Neutral 2 12" xfId="8136" hidden="1"/>
    <cellStyle name="Neutral 2 12" xfId="8204" hidden="1"/>
    <cellStyle name="Neutral 2 12" xfId="8239" hidden="1"/>
    <cellStyle name="Neutral 2 12" xfId="8030" hidden="1"/>
    <cellStyle name="Neutral 2 12" xfId="8290" hidden="1"/>
    <cellStyle name="Neutral 2 12" xfId="8278" hidden="1"/>
    <cellStyle name="Neutral 2 12" xfId="8346" hidden="1"/>
    <cellStyle name="Neutral 2 12" xfId="8381" hidden="1"/>
    <cellStyle name="Neutral 2 12" xfId="3906" hidden="1"/>
    <cellStyle name="Neutral 2 12" xfId="8451" hidden="1"/>
    <cellStyle name="Neutral 2 12" xfId="8439" hidden="1"/>
    <cellStyle name="Neutral 2 12" xfId="8507" hidden="1"/>
    <cellStyle name="Neutral 2 12" xfId="8542" hidden="1"/>
    <cellStyle name="Neutral 2 12" xfId="8705" hidden="1"/>
    <cellStyle name="Neutral 2 12" xfId="8844" hidden="1"/>
    <cellStyle name="Neutral 2 12" xfId="8832" hidden="1"/>
    <cellStyle name="Neutral 2 12" xfId="8900" hidden="1"/>
    <cellStyle name="Neutral 2 12" xfId="8935" hidden="1"/>
    <cellStyle name="Neutral 2 12" xfId="8692" hidden="1"/>
    <cellStyle name="Neutral 2 12" xfId="8991" hidden="1"/>
    <cellStyle name="Neutral 2 12" xfId="8979" hidden="1"/>
    <cellStyle name="Neutral 2 12" xfId="9047" hidden="1"/>
    <cellStyle name="Neutral 2 12" xfId="9082" hidden="1"/>
    <cellStyle name="Neutral 2 12" xfId="8720" hidden="1"/>
    <cellStyle name="Neutral 2 12" xfId="9132" hidden="1"/>
    <cellStyle name="Neutral 2 12" xfId="9120" hidden="1"/>
    <cellStyle name="Neutral 2 12" xfId="9188" hidden="1"/>
    <cellStyle name="Neutral 2 12" xfId="9223" hidden="1"/>
    <cellStyle name="Neutral 2 12" xfId="9288" hidden="1"/>
    <cellStyle name="Neutral 2 12" xfId="9349" hidden="1"/>
    <cellStyle name="Neutral 2 12" xfId="9337" hidden="1"/>
    <cellStyle name="Neutral 2 12" xfId="9405" hidden="1"/>
    <cellStyle name="Neutral 2 12" xfId="9440" hidden="1"/>
    <cellStyle name="Neutral 2 12" xfId="9531" hidden="1"/>
    <cellStyle name="Neutral 2 12" xfId="9641" hidden="1"/>
    <cellStyle name="Neutral 2 12" xfId="9629" hidden="1"/>
    <cellStyle name="Neutral 2 12" xfId="9697" hidden="1"/>
    <cellStyle name="Neutral 2 12" xfId="9732" hidden="1"/>
    <cellStyle name="Neutral 2 12" xfId="9523" hidden="1"/>
    <cellStyle name="Neutral 2 12" xfId="9783" hidden="1"/>
    <cellStyle name="Neutral 2 12" xfId="9771" hidden="1"/>
    <cellStyle name="Neutral 2 12" xfId="9839" hidden="1"/>
    <cellStyle name="Neutral 2 12" xfId="9874" hidden="1"/>
    <cellStyle name="Neutral 2 12" xfId="5411" hidden="1"/>
    <cellStyle name="Neutral 2 12" xfId="9942" hidden="1"/>
    <cellStyle name="Neutral 2 12" xfId="9930" hidden="1"/>
    <cellStyle name="Neutral 2 12" xfId="9998" hidden="1"/>
    <cellStyle name="Neutral 2 12" xfId="10033" hidden="1"/>
    <cellStyle name="Neutral 2 12" xfId="10191" hidden="1"/>
    <cellStyle name="Neutral 2 12" xfId="10330" hidden="1"/>
    <cellStyle name="Neutral 2 12" xfId="10318" hidden="1"/>
    <cellStyle name="Neutral 2 12" xfId="10386" hidden="1"/>
    <cellStyle name="Neutral 2 12" xfId="10421" hidden="1"/>
    <cellStyle name="Neutral 2 12" xfId="10178" hidden="1"/>
    <cellStyle name="Neutral 2 12" xfId="10477" hidden="1"/>
    <cellStyle name="Neutral 2 12" xfId="10465" hidden="1"/>
    <cellStyle name="Neutral 2 12" xfId="10533" hidden="1"/>
    <cellStyle name="Neutral 2 12" xfId="10568" hidden="1"/>
    <cellStyle name="Neutral 2 12" xfId="10206" hidden="1"/>
    <cellStyle name="Neutral 2 12" xfId="10618" hidden="1"/>
    <cellStyle name="Neutral 2 12" xfId="10606" hidden="1"/>
    <cellStyle name="Neutral 2 12" xfId="10674" hidden="1"/>
    <cellStyle name="Neutral 2 12" xfId="10709" hidden="1"/>
    <cellStyle name="Neutral 2 12" xfId="10774" hidden="1"/>
    <cellStyle name="Neutral 2 12" xfId="10835" hidden="1"/>
    <cellStyle name="Neutral 2 12" xfId="10823" hidden="1"/>
    <cellStyle name="Neutral 2 12" xfId="10891" hidden="1"/>
    <cellStyle name="Neutral 2 12" xfId="10926" hidden="1"/>
    <cellStyle name="Neutral 2 12" xfId="11017" hidden="1"/>
    <cellStyle name="Neutral 2 12" xfId="11127" hidden="1"/>
    <cellStyle name="Neutral 2 12" xfId="11115" hidden="1"/>
    <cellStyle name="Neutral 2 12" xfId="11183" hidden="1"/>
    <cellStyle name="Neutral 2 12" xfId="11218" hidden="1"/>
    <cellStyle name="Neutral 2 12" xfId="11009" hidden="1"/>
    <cellStyle name="Neutral 2 12" xfId="11269" hidden="1"/>
    <cellStyle name="Neutral 2 12" xfId="11257" hidden="1"/>
    <cellStyle name="Neutral 2 12" xfId="11325" hidden="1"/>
    <cellStyle name="Neutral 2 12" xfId="11360" hidden="1"/>
    <cellStyle name="Neutral 2 12" xfId="6913" hidden="1"/>
    <cellStyle name="Neutral 2 12" xfId="11425" hidden="1"/>
    <cellStyle name="Neutral 2 12" xfId="11413" hidden="1"/>
    <cellStyle name="Neutral 2 12" xfId="11481" hidden="1"/>
    <cellStyle name="Neutral 2 12" xfId="11516" hidden="1"/>
    <cellStyle name="Neutral 2 12" xfId="11671" hidden="1"/>
    <cellStyle name="Neutral 2 12" xfId="11810" hidden="1"/>
    <cellStyle name="Neutral 2 12" xfId="11798" hidden="1"/>
    <cellStyle name="Neutral 2 12" xfId="11866" hidden="1"/>
    <cellStyle name="Neutral 2 12" xfId="11901" hidden="1"/>
    <cellStyle name="Neutral 2 12" xfId="11658" hidden="1"/>
    <cellStyle name="Neutral 2 12" xfId="11957" hidden="1"/>
    <cellStyle name="Neutral 2 12" xfId="11945" hidden="1"/>
    <cellStyle name="Neutral 2 12" xfId="12013" hidden="1"/>
    <cellStyle name="Neutral 2 12" xfId="12048" hidden="1"/>
    <cellStyle name="Neutral 2 12" xfId="11686" hidden="1"/>
    <cellStyle name="Neutral 2 12" xfId="12098" hidden="1"/>
    <cellStyle name="Neutral 2 12" xfId="12086" hidden="1"/>
    <cellStyle name="Neutral 2 12" xfId="12154" hidden="1"/>
    <cellStyle name="Neutral 2 12" xfId="12189" hidden="1"/>
    <cellStyle name="Neutral 2 12" xfId="12254" hidden="1"/>
    <cellStyle name="Neutral 2 12" xfId="12315" hidden="1"/>
    <cellStyle name="Neutral 2 12" xfId="12303" hidden="1"/>
    <cellStyle name="Neutral 2 12" xfId="12371" hidden="1"/>
    <cellStyle name="Neutral 2 12" xfId="12406" hidden="1"/>
    <cellStyle name="Neutral 2 12" xfId="12497" hidden="1"/>
    <cellStyle name="Neutral 2 12" xfId="12607" hidden="1"/>
    <cellStyle name="Neutral 2 12" xfId="12595" hidden="1"/>
    <cellStyle name="Neutral 2 12" xfId="12663" hidden="1"/>
    <cellStyle name="Neutral 2 12" xfId="12698" hidden="1"/>
    <cellStyle name="Neutral 2 12" xfId="12489" hidden="1"/>
    <cellStyle name="Neutral 2 12" xfId="12749" hidden="1"/>
    <cellStyle name="Neutral 2 12" xfId="12737" hidden="1"/>
    <cellStyle name="Neutral 2 12" xfId="12805" hidden="1"/>
    <cellStyle name="Neutral 2 12" xfId="12840" hidden="1"/>
    <cellStyle name="Neutral 2 12" xfId="8408" hidden="1"/>
    <cellStyle name="Neutral 2 12" xfId="12904" hidden="1"/>
    <cellStyle name="Neutral 2 12" xfId="12892" hidden="1"/>
    <cellStyle name="Neutral 2 12" xfId="12960" hidden="1"/>
    <cellStyle name="Neutral 2 12" xfId="12995" hidden="1"/>
    <cellStyle name="Neutral 2 12" xfId="13142" hidden="1"/>
    <cellStyle name="Neutral 2 12" xfId="13281" hidden="1"/>
    <cellStyle name="Neutral 2 12" xfId="13269" hidden="1"/>
    <cellStyle name="Neutral 2 12" xfId="13337" hidden="1"/>
    <cellStyle name="Neutral 2 12" xfId="13372" hidden="1"/>
    <cellStyle name="Neutral 2 12" xfId="13129" hidden="1"/>
    <cellStyle name="Neutral 2 12" xfId="13428" hidden="1"/>
    <cellStyle name="Neutral 2 12" xfId="13416" hidden="1"/>
    <cellStyle name="Neutral 2 12" xfId="13484" hidden="1"/>
    <cellStyle name="Neutral 2 12" xfId="13519" hidden="1"/>
    <cellStyle name="Neutral 2 12" xfId="13157" hidden="1"/>
    <cellStyle name="Neutral 2 12" xfId="13569" hidden="1"/>
    <cellStyle name="Neutral 2 12" xfId="13557" hidden="1"/>
    <cellStyle name="Neutral 2 12" xfId="13625" hidden="1"/>
    <cellStyle name="Neutral 2 12" xfId="13660" hidden="1"/>
    <cellStyle name="Neutral 2 12" xfId="13725" hidden="1"/>
    <cellStyle name="Neutral 2 12" xfId="13786" hidden="1"/>
    <cellStyle name="Neutral 2 12" xfId="13774" hidden="1"/>
    <cellStyle name="Neutral 2 12" xfId="13842" hidden="1"/>
    <cellStyle name="Neutral 2 12" xfId="13877" hidden="1"/>
    <cellStyle name="Neutral 2 12" xfId="13968" hidden="1"/>
    <cellStyle name="Neutral 2 12" xfId="14078" hidden="1"/>
    <cellStyle name="Neutral 2 12" xfId="14066" hidden="1"/>
    <cellStyle name="Neutral 2 12" xfId="14134" hidden="1"/>
    <cellStyle name="Neutral 2 12" xfId="14169" hidden="1"/>
    <cellStyle name="Neutral 2 12" xfId="13960" hidden="1"/>
    <cellStyle name="Neutral 2 12" xfId="14220" hidden="1"/>
    <cellStyle name="Neutral 2 12" xfId="14208" hidden="1"/>
    <cellStyle name="Neutral 2 12" xfId="14276" hidden="1"/>
    <cellStyle name="Neutral 2 12" xfId="14311" hidden="1"/>
    <cellStyle name="Neutral 2 12" xfId="9899" hidden="1"/>
    <cellStyle name="Neutral 2 12" xfId="14371" hidden="1"/>
    <cellStyle name="Neutral 2 12" xfId="14359" hidden="1"/>
    <cellStyle name="Neutral 2 12" xfId="14427" hidden="1"/>
    <cellStyle name="Neutral 2 12" xfId="14462" hidden="1"/>
    <cellStyle name="Neutral 2 12" xfId="14604" hidden="1"/>
    <cellStyle name="Neutral 2 12" xfId="14743" hidden="1"/>
    <cellStyle name="Neutral 2 12" xfId="14731" hidden="1"/>
    <cellStyle name="Neutral 2 12" xfId="14799" hidden="1"/>
    <cellStyle name="Neutral 2 12" xfId="14834" hidden="1"/>
    <cellStyle name="Neutral 2 12" xfId="14591" hidden="1"/>
    <cellStyle name="Neutral 2 12" xfId="14890" hidden="1"/>
    <cellStyle name="Neutral 2 12" xfId="14878" hidden="1"/>
    <cellStyle name="Neutral 2 12" xfId="14946" hidden="1"/>
    <cellStyle name="Neutral 2 12" xfId="14981" hidden="1"/>
    <cellStyle name="Neutral 2 12" xfId="14619" hidden="1"/>
    <cellStyle name="Neutral 2 12" xfId="15031" hidden="1"/>
    <cellStyle name="Neutral 2 12" xfId="15019" hidden="1"/>
    <cellStyle name="Neutral 2 12" xfId="15087" hidden="1"/>
    <cellStyle name="Neutral 2 12" xfId="15122" hidden="1"/>
    <cellStyle name="Neutral 2 12" xfId="15187" hidden="1"/>
    <cellStyle name="Neutral 2 12" xfId="15248" hidden="1"/>
    <cellStyle name="Neutral 2 12" xfId="15236" hidden="1"/>
    <cellStyle name="Neutral 2 12" xfId="15304" hidden="1"/>
    <cellStyle name="Neutral 2 12" xfId="15339" hidden="1"/>
    <cellStyle name="Neutral 2 12" xfId="15430" hidden="1"/>
    <cellStyle name="Neutral 2 12" xfId="15540" hidden="1"/>
    <cellStyle name="Neutral 2 12" xfId="15528" hidden="1"/>
    <cellStyle name="Neutral 2 12" xfId="15596" hidden="1"/>
    <cellStyle name="Neutral 2 12" xfId="15631" hidden="1"/>
    <cellStyle name="Neutral 2 12" xfId="15422" hidden="1"/>
    <cellStyle name="Neutral 2 12" xfId="15682" hidden="1"/>
    <cellStyle name="Neutral 2 12" xfId="15670" hidden="1"/>
    <cellStyle name="Neutral 2 12" xfId="15738" hidden="1"/>
    <cellStyle name="Neutral 2 12" xfId="15773" hidden="1"/>
    <cellStyle name="Neutral 2 12" xfId="11383" hidden="1"/>
    <cellStyle name="Neutral 2 12" xfId="15833" hidden="1"/>
    <cellStyle name="Neutral 2 12" xfId="15821" hidden="1"/>
    <cellStyle name="Neutral 2 12" xfId="15889" hidden="1"/>
    <cellStyle name="Neutral 2 12" xfId="15924" hidden="1"/>
    <cellStyle name="Neutral 2 12" xfId="16060" hidden="1"/>
    <cellStyle name="Neutral 2 12" xfId="16199" hidden="1"/>
    <cellStyle name="Neutral 2 12" xfId="16187" hidden="1"/>
    <cellStyle name="Neutral 2 12" xfId="16255" hidden="1"/>
    <cellStyle name="Neutral 2 12" xfId="16290" hidden="1"/>
    <cellStyle name="Neutral 2 12" xfId="16047" hidden="1"/>
    <cellStyle name="Neutral 2 12" xfId="16346" hidden="1"/>
    <cellStyle name="Neutral 2 12" xfId="16334" hidden="1"/>
    <cellStyle name="Neutral 2 12" xfId="16402" hidden="1"/>
    <cellStyle name="Neutral 2 12" xfId="16437" hidden="1"/>
    <cellStyle name="Neutral 2 12" xfId="16075" hidden="1"/>
    <cellStyle name="Neutral 2 12" xfId="16487" hidden="1"/>
    <cellStyle name="Neutral 2 12" xfId="16475" hidden="1"/>
    <cellStyle name="Neutral 2 12" xfId="16543" hidden="1"/>
    <cellStyle name="Neutral 2 12" xfId="16578" hidden="1"/>
    <cellStyle name="Neutral 2 12" xfId="16643" hidden="1"/>
    <cellStyle name="Neutral 2 12" xfId="16704" hidden="1"/>
    <cellStyle name="Neutral 2 12" xfId="16692" hidden="1"/>
    <cellStyle name="Neutral 2 12" xfId="16760" hidden="1"/>
    <cellStyle name="Neutral 2 12" xfId="16795" hidden="1"/>
    <cellStyle name="Neutral 2 12" xfId="16886" hidden="1"/>
    <cellStyle name="Neutral 2 12" xfId="16996" hidden="1"/>
    <cellStyle name="Neutral 2 12" xfId="16984" hidden="1"/>
    <cellStyle name="Neutral 2 12" xfId="17052" hidden="1"/>
    <cellStyle name="Neutral 2 12" xfId="17087" hidden="1"/>
    <cellStyle name="Neutral 2 12" xfId="16878" hidden="1"/>
    <cellStyle name="Neutral 2 12" xfId="17138" hidden="1"/>
    <cellStyle name="Neutral 2 12" xfId="17126" hidden="1"/>
    <cellStyle name="Neutral 2 12" xfId="17194" hidden="1"/>
    <cellStyle name="Neutral 2 12" xfId="17229" hidden="1"/>
    <cellStyle name="Neutral 2 12" xfId="12862" hidden="1"/>
    <cellStyle name="Neutral 2 12" xfId="17278" hidden="1"/>
    <cellStyle name="Neutral 2 12" xfId="17266" hidden="1"/>
    <cellStyle name="Neutral 2 12" xfId="17334" hidden="1"/>
    <cellStyle name="Neutral 2 12" xfId="17369" hidden="1"/>
    <cellStyle name="Neutral 2 12" xfId="17502" hidden="1"/>
    <cellStyle name="Neutral 2 12" xfId="17641" hidden="1"/>
    <cellStyle name="Neutral 2 12" xfId="17629" hidden="1"/>
    <cellStyle name="Neutral 2 12" xfId="17697" hidden="1"/>
    <cellStyle name="Neutral 2 12" xfId="17732" hidden="1"/>
    <cellStyle name="Neutral 2 12" xfId="17489" hidden="1"/>
    <cellStyle name="Neutral 2 12" xfId="17788" hidden="1"/>
    <cellStyle name="Neutral 2 12" xfId="17776" hidden="1"/>
    <cellStyle name="Neutral 2 12" xfId="17844" hidden="1"/>
    <cellStyle name="Neutral 2 12" xfId="17879" hidden="1"/>
    <cellStyle name="Neutral 2 12" xfId="17517" hidden="1"/>
    <cellStyle name="Neutral 2 12" xfId="17929" hidden="1"/>
    <cellStyle name="Neutral 2 12" xfId="17917" hidden="1"/>
    <cellStyle name="Neutral 2 12" xfId="17985" hidden="1"/>
    <cellStyle name="Neutral 2 12" xfId="18020" hidden="1"/>
    <cellStyle name="Neutral 2 12" xfId="18085" hidden="1"/>
    <cellStyle name="Neutral 2 12" xfId="18146" hidden="1"/>
    <cellStyle name="Neutral 2 12" xfId="18134" hidden="1"/>
    <cellStyle name="Neutral 2 12" xfId="18202" hidden="1"/>
    <cellStyle name="Neutral 2 12" xfId="18237" hidden="1"/>
    <cellStyle name="Neutral 2 12" xfId="18328" hidden="1"/>
    <cellStyle name="Neutral 2 12" xfId="18438" hidden="1"/>
    <cellStyle name="Neutral 2 12" xfId="18426" hidden="1"/>
    <cellStyle name="Neutral 2 12" xfId="18494" hidden="1"/>
    <cellStyle name="Neutral 2 12" xfId="18529" hidden="1"/>
    <cellStyle name="Neutral 2 12" xfId="18320" hidden="1"/>
    <cellStyle name="Neutral 2 12" xfId="18580" hidden="1"/>
    <cellStyle name="Neutral 2 12" xfId="18568" hidden="1"/>
    <cellStyle name="Neutral 2 12" xfId="18636" hidden="1"/>
    <cellStyle name="Neutral 2 12" xfId="18671" hidden="1"/>
    <cellStyle name="Neutral 2 12" xfId="18975" hidden="1"/>
    <cellStyle name="Neutral 2 12" xfId="19078" hidden="1"/>
    <cellStyle name="Neutral 2 12" xfId="19066" hidden="1"/>
    <cellStyle name="Neutral 2 12" xfId="19134" hidden="1"/>
    <cellStyle name="Neutral 2 12" xfId="19169" hidden="1"/>
    <cellStyle name="Neutral 2 12" xfId="19309" hidden="1"/>
    <cellStyle name="Neutral 2 12" xfId="19448" hidden="1"/>
    <cellStyle name="Neutral 2 12" xfId="19436" hidden="1"/>
    <cellStyle name="Neutral 2 12" xfId="19504" hidden="1"/>
    <cellStyle name="Neutral 2 12" xfId="19539" hidden="1"/>
    <cellStyle name="Neutral 2 12" xfId="19296" hidden="1"/>
    <cellStyle name="Neutral 2 12" xfId="19595" hidden="1"/>
    <cellStyle name="Neutral 2 12" xfId="19583" hidden="1"/>
    <cellStyle name="Neutral 2 12" xfId="19651" hidden="1"/>
    <cellStyle name="Neutral 2 12" xfId="19686" hidden="1"/>
    <cellStyle name="Neutral 2 12" xfId="19324" hidden="1"/>
    <cellStyle name="Neutral 2 12" xfId="19736" hidden="1"/>
    <cellStyle name="Neutral 2 12" xfId="19724" hidden="1"/>
    <cellStyle name="Neutral 2 12" xfId="19792" hidden="1"/>
    <cellStyle name="Neutral 2 12" xfId="19827" hidden="1"/>
    <cellStyle name="Neutral 2 12" xfId="19892" hidden="1"/>
    <cellStyle name="Neutral 2 12" xfId="19953" hidden="1"/>
    <cellStyle name="Neutral 2 12" xfId="19941" hidden="1"/>
    <cellStyle name="Neutral 2 12" xfId="20009" hidden="1"/>
    <cellStyle name="Neutral 2 12" xfId="20044" hidden="1"/>
    <cellStyle name="Neutral 2 12" xfId="20135" hidden="1"/>
    <cellStyle name="Neutral 2 12" xfId="20245" hidden="1"/>
    <cellStyle name="Neutral 2 12" xfId="20233" hidden="1"/>
    <cellStyle name="Neutral 2 12" xfId="20301" hidden="1"/>
    <cellStyle name="Neutral 2 12" xfId="20336" hidden="1"/>
    <cellStyle name="Neutral 2 12" xfId="20127" hidden="1"/>
    <cellStyle name="Neutral 2 12" xfId="20387" hidden="1"/>
    <cellStyle name="Neutral 2 12" xfId="20375" hidden="1"/>
    <cellStyle name="Neutral 2 12" xfId="20443" hidden="1"/>
    <cellStyle name="Neutral 2 12" xfId="20478" hidden="1"/>
    <cellStyle name="Neutral 2 12" xfId="20543" hidden="1"/>
    <cellStyle name="Neutral 2 12" xfId="20604" hidden="1"/>
    <cellStyle name="Neutral 2 12" xfId="20592" hidden="1"/>
    <cellStyle name="Neutral 2 12" xfId="20660" hidden="1"/>
    <cellStyle name="Neutral 2 12" xfId="20695" hidden="1"/>
    <cellStyle name="Neutral 2 12" xfId="20806" hidden="1"/>
    <cellStyle name="Neutral 2 12" xfId="20995" hidden="1"/>
    <cellStyle name="Neutral 2 12" xfId="20983" hidden="1"/>
    <cellStyle name="Neutral 2 12" xfId="21051" hidden="1"/>
    <cellStyle name="Neutral 2 12" xfId="21086" hidden="1"/>
    <cellStyle name="Neutral 2 12" xfId="21194" hidden="1"/>
    <cellStyle name="Neutral 2 12" xfId="21304" hidden="1"/>
    <cellStyle name="Neutral 2 12" xfId="21292" hidden="1"/>
    <cellStyle name="Neutral 2 12" xfId="21360" hidden="1"/>
    <cellStyle name="Neutral 2 12" xfId="21395" hidden="1"/>
    <cellStyle name="Neutral 2 12" xfId="21186" hidden="1"/>
    <cellStyle name="Neutral 2 12" xfId="21448" hidden="1"/>
    <cellStyle name="Neutral 2 12" xfId="21436" hidden="1"/>
    <cellStyle name="Neutral 2 12" xfId="21504" hidden="1"/>
    <cellStyle name="Neutral 2 12" xfId="21539" hidden="1"/>
    <cellStyle name="Neutral 2 12" xfId="20924" hidden="1"/>
    <cellStyle name="Neutral 2 12" xfId="21605" hidden="1"/>
    <cellStyle name="Neutral 2 12" xfId="21593" hidden="1"/>
    <cellStyle name="Neutral 2 12" xfId="21661" hidden="1"/>
    <cellStyle name="Neutral 2 12" xfId="21696" hidden="1"/>
    <cellStyle name="Neutral 2 12" xfId="21835" hidden="1"/>
    <cellStyle name="Neutral 2 12" xfId="21975" hidden="1"/>
    <cellStyle name="Neutral 2 12" xfId="21963" hidden="1"/>
    <cellStyle name="Neutral 2 12" xfId="22031" hidden="1"/>
    <cellStyle name="Neutral 2 12" xfId="22066" hidden="1"/>
    <cellStyle name="Neutral 2 12" xfId="21822" hidden="1"/>
    <cellStyle name="Neutral 2 12" xfId="22124" hidden="1"/>
    <cellStyle name="Neutral 2 12" xfId="22112" hidden="1"/>
    <cellStyle name="Neutral 2 12" xfId="22180" hidden="1"/>
    <cellStyle name="Neutral 2 12" xfId="22215" hidden="1"/>
    <cellStyle name="Neutral 2 12" xfId="21850" hidden="1"/>
    <cellStyle name="Neutral 2 12" xfId="22267" hidden="1"/>
    <cellStyle name="Neutral 2 12" xfId="22255" hidden="1"/>
    <cellStyle name="Neutral 2 12" xfId="22323" hidden="1"/>
    <cellStyle name="Neutral 2 12" xfId="22358" hidden="1"/>
    <cellStyle name="Neutral 2 12" xfId="22425" hidden="1"/>
    <cellStyle name="Neutral 2 12" xfId="22486" hidden="1"/>
    <cellStyle name="Neutral 2 12" xfId="22474" hidden="1"/>
    <cellStyle name="Neutral 2 12" xfId="22542" hidden="1"/>
    <cellStyle name="Neutral 2 12" xfId="22577" hidden="1"/>
    <cellStyle name="Neutral 2 12" xfId="22668" hidden="1"/>
    <cellStyle name="Neutral 2 12" xfId="22778" hidden="1"/>
    <cellStyle name="Neutral 2 12" xfId="22766" hidden="1"/>
    <cellStyle name="Neutral 2 12" xfId="22834" hidden="1"/>
    <cellStyle name="Neutral 2 12" xfId="22869" hidden="1"/>
    <cellStyle name="Neutral 2 12" xfId="22660" hidden="1"/>
    <cellStyle name="Neutral 2 12" xfId="22920" hidden="1"/>
    <cellStyle name="Neutral 2 12" xfId="22908" hidden="1"/>
    <cellStyle name="Neutral 2 12" xfId="22976" hidden="1"/>
    <cellStyle name="Neutral 2 12" xfId="23011" hidden="1"/>
    <cellStyle name="Neutral 2 12" xfId="20818" hidden="1"/>
    <cellStyle name="Neutral 2 12" xfId="23060" hidden="1"/>
    <cellStyle name="Neutral 2 12" xfId="23048" hidden="1"/>
    <cellStyle name="Neutral 2 12" xfId="23116" hidden="1"/>
    <cellStyle name="Neutral 2 12" xfId="23151" hidden="1"/>
    <cellStyle name="Neutral 2 12" xfId="23288" hidden="1"/>
    <cellStyle name="Neutral 2 12" xfId="23427" hidden="1"/>
    <cellStyle name="Neutral 2 12" xfId="23415" hidden="1"/>
    <cellStyle name="Neutral 2 12" xfId="23483" hidden="1"/>
    <cellStyle name="Neutral 2 12" xfId="23518" hidden="1"/>
    <cellStyle name="Neutral 2 12" xfId="23275" hidden="1"/>
    <cellStyle name="Neutral 2 12" xfId="23576" hidden="1"/>
    <cellStyle name="Neutral 2 12" xfId="23564" hidden="1"/>
    <cellStyle name="Neutral 2 12" xfId="23632" hidden="1"/>
    <cellStyle name="Neutral 2 12" xfId="23667" hidden="1"/>
    <cellStyle name="Neutral 2 12" xfId="23303" hidden="1"/>
    <cellStyle name="Neutral 2 12" xfId="23719" hidden="1"/>
    <cellStyle name="Neutral 2 12" xfId="23707" hidden="1"/>
    <cellStyle name="Neutral 2 12" xfId="23775" hidden="1"/>
    <cellStyle name="Neutral 2 12" xfId="23810" hidden="1"/>
    <cellStyle name="Neutral 2 12" xfId="23876" hidden="1"/>
    <cellStyle name="Neutral 2 12" xfId="23937" hidden="1"/>
    <cellStyle name="Neutral 2 12" xfId="23925" hidden="1"/>
    <cellStyle name="Neutral 2 12" xfId="23993" hidden="1"/>
    <cellStyle name="Neutral 2 12" xfId="24028" hidden="1"/>
    <cellStyle name="Neutral 2 12" xfId="24119" hidden="1"/>
    <cellStyle name="Neutral 2 12" xfId="24229" hidden="1"/>
    <cellStyle name="Neutral 2 12" xfId="24217" hidden="1"/>
    <cellStyle name="Neutral 2 12" xfId="24285" hidden="1"/>
    <cellStyle name="Neutral 2 12" xfId="24320" hidden="1"/>
    <cellStyle name="Neutral 2 12" xfId="24111" hidden="1"/>
    <cellStyle name="Neutral 2 12" xfId="24371" hidden="1"/>
    <cellStyle name="Neutral 2 12" xfId="24359" hidden="1"/>
    <cellStyle name="Neutral 2 12" xfId="24427" hidden="1"/>
    <cellStyle name="Neutral 2 12" xfId="24462" hidden="1"/>
    <cellStyle name="Neutral 2 12" xfId="20922" hidden="1"/>
    <cellStyle name="Neutral 2 12" xfId="24511" hidden="1"/>
    <cellStyle name="Neutral 2 12" xfId="24499" hidden="1"/>
    <cellStyle name="Neutral 2 12" xfId="24567" hidden="1"/>
    <cellStyle name="Neutral 2 12" xfId="24602" hidden="1"/>
    <cellStyle name="Neutral 2 12" xfId="24735" hidden="1"/>
    <cellStyle name="Neutral 2 12" xfId="24874" hidden="1"/>
    <cellStyle name="Neutral 2 12" xfId="24862" hidden="1"/>
    <cellStyle name="Neutral 2 12" xfId="24930" hidden="1"/>
    <cellStyle name="Neutral 2 12" xfId="24965" hidden="1"/>
    <cellStyle name="Neutral 2 12" xfId="24722" hidden="1"/>
    <cellStyle name="Neutral 2 12" xfId="25021" hidden="1"/>
    <cellStyle name="Neutral 2 12" xfId="25009" hidden="1"/>
    <cellStyle name="Neutral 2 12" xfId="25077" hidden="1"/>
    <cellStyle name="Neutral 2 12" xfId="25112" hidden="1"/>
    <cellStyle name="Neutral 2 12" xfId="24750" hidden="1"/>
    <cellStyle name="Neutral 2 12" xfId="25162" hidden="1"/>
    <cellStyle name="Neutral 2 12" xfId="25150" hidden="1"/>
    <cellStyle name="Neutral 2 12" xfId="25218" hidden="1"/>
    <cellStyle name="Neutral 2 12" xfId="25253" hidden="1"/>
    <cellStyle name="Neutral 2 12" xfId="25318" hidden="1"/>
    <cellStyle name="Neutral 2 12" xfId="25379" hidden="1"/>
    <cellStyle name="Neutral 2 12" xfId="25367" hidden="1"/>
    <cellStyle name="Neutral 2 12" xfId="25435" hidden="1"/>
    <cellStyle name="Neutral 2 12" xfId="25470" hidden="1"/>
    <cellStyle name="Neutral 2 12" xfId="25561" hidden="1"/>
    <cellStyle name="Neutral 2 12" xfId="25671" hidden="1"/>
    <cellStyle name="Neutral 2 12" xfId="25659" hidden="1"/>
    <cellStyle name="Neutral 2 12" xfId="25727" hidden="1"/>
    <cellStyle name="Neutral 2 12" xfId="25762" hidden="1"/>
    <cellStyle name="Neutral 2 12" xfId="25553" hidden="1"/>
    <cellStyle name="Neutral 2 12" xfId="25813" hidden="1"/>
    <cellStyle name="Neutral 2 12" xfId="25801" hidden="1"/>
    <cellStyle name="Neutral 2 12" xfId="25869" hidden="1"/>
    <cellStyle name="Neutral 2 12" xfId="25904" hidden="1"/>
    <cellStyle name="Neutral 2 12" xfId="25971" hidden="1"/>
    <cellStyle name="Neutral 2 12" xfId="26106" hidden="1"/>
    <cellStyle name="Neutral 2 12" xfId="26094" hidden="1"/>
    <cellStyle name="Neutral 2 12" xfId="26162" hidden="1"/>
    <cellStyle name="Neutral 2 12" xfId="26197" hidden="1"/>
    <cellStyle name="Neutral 2 12" xfId="26331" hidden="1"/>
    <cellStyle name="Neutral 2 12" xfId="26470" hidden="1"/>
    <cellStyle name="Neutral 2 12" xfId="26458" hidden="1"/>
    <cellStyle name="Neutral 2 12" xfId="26526" hidden="1"/>
    <cellStyle name="Neutral 2 12" xfId="26561" hidden="1"/>
    <cellStyle name="Neutral 2 12" xfId="26318" hidden="1"/>
    <cellStyle name="Neutral 2 12" xfId="26617" hidden="1"/>
    <cellStyle name="Neutral 2 12" xfId="26605" hidden="1"/>
    <cellStyle name="Neutral 2 12" xfId="26673" hidden="1"/>
    <cellStyle name="Neutral 2 12" xfId="26708" hidden="1"/>
    <cellStyle name="Neutral 2 12" xfId="26346" hidden="1"/>
    <cellStyle name="Neutral 2 12" xfId="26758" hidden="1"/>
    <cellStyle name="Neutral 2 12" xfId="26746" hidden="1"/>
    <cellStyle name="Neutral 2 12" xfId="26814" hidden="1"/>
    <cellStyle name="Neutral 2 12" xfId="26849" hidden="1"/>
    <cellStyle name="Neutral 2 12" xfId="26914" hidden="1"/>
    <cellStyle name="Neutral 2 12" xfId="26975" hidden="1"/>
    <cellStyle name="Neutral 2 12" xfId="26963" hidden="1"/>
    <cellStyle name="Neutral 2 12" xfId="27031" hidden="1"/>
    <cellStyle name="Neutral 2 12" xfId="27066" hidden="1"/>
    <cellStyle name="Neutral 2 12" xfId="27157" hidden="1"/>
    <cellStyle name="Neutral 2 12" xfId="27267" hidden="1"/>
    <cellStyle name="Neutral 2 12" xfId="27255" hidden="1"/>
    <cellStyle name="Neutral 2 12" xfId="27323" hidden="1"/>
    <cellStyle name="Neutral 2 12" xfId="27358" hidden="1"/>
    <cellStyle name="Neutral 2 12" xfId="27149" hidden="1"/>
    <cellStyle name="Neutral 2 12" xfId="27409" hidden="1"/>
    <cellStyle name="Neutral 2 12" xfId="27397" hidden="1"/>
    <cellStyle name="Neutral 2 12" xfId="27465" hidden="1"/>
    <cellStyle name="Neutral 2 12" xfId="27500" hidden="1"/>
    <cellStyle name="Neutral 2 12" xfId="25984" hidden="1"/>
    <cellStyle name="Neutral 2 12" xfId="27549" hidden="1"/>
    <cellStyle name="Neutral 2 12" xfId="27537" hidden="1"/>
    <cellStyle name="Neutral 2 12" xfId="27605" hidden="1"/>
    <cellStyle name="Neutral 2 12" xfId="27640" hidden="1"/>
    <cellStyle name="Neutral 2 12" xfId="27773" hidden="1"/>
    <cellStyle name="Neutral 2 12" xfId="27912" hidden="1"/>
    <cellStyle name="Neutral 2 12" xfId="27900" hidden="1"/>
    <cellStyle name="Neutral 2 12" xfId="27968" hidden="1"/>
    <cellStyle name="Neutral 2 12" xfId="28003" hidden="1"/>
    <cellStyle name="Neutral 2 12" xfId="27760" hidden="1"/>
    <cellStyle name="Neutral 2 12" xfId="28059" hidden="1"/>
    <cellStyle name="Neutral 2 12" xfId="28047" hidden="1"/>
    <cellStyle name="Neutral 2 12" xfId="28115" hidden="1"/>
    <cellStyle name="Neutral 2 12" xfId="28150" hidden="1"/>
    <cellStyle name="Neutral 2 12" xfId="27788" hidden="1"/>
    <cellStyle name="Neutral 2 12" xfId="28200" hidden="1"/>
    <cellStyle name="Neutral 2 12" xfId="28188" hidden="1"/>
    <cellStyle name="Neutral 2 12" xfId="28256" hidden="1"/>
    <cellStyle name="Neutral 2 12" xfId="28291" hidden="1"/>
    <cellStyle name="Neutral 2 12" xfId="28356" hidden="1"/>
    <cellStyle name="Neutral 2 12" xfId="28417" hidden="1"/>
    <cellStyle name="Neutral 2 12" xfId="28405" hidden="1"/>
    <cellStyle name="Neutral 2 12" xfId="28473" hidden="1"/>
    <cellStyle name="Neutral 2 12" xfId="28508" hidden="1"/>
    <cellStyle name="Neutral 2 12" xfId="28599" hidden="1"/>
    <cellStyle name="Neutral 2 12" xfId="28709" hidden="1"/>
    <cellStyle name="Neutral 2 12" xfId="28697" hidden="1"/>
    <cellStyle name="Neutral 2 12" xfId="28765" hidden="1"/>
    <cellStyle name="Neutral 2 12" xfId="28800" hidden="1"/>
    <cellStyle name="Neutral 2 12" xfId="28591" hidden="1"/>
    <cellStyle name="Neutral 2 12" xfId="28851" hidden="1"/>
    <cellStyle name="Neutral 2 12" xfId="28839" hidden="1"/>
    <cellStyle name="Neutral 2 12" xfId="28907" hidden="1"/>
    <cellStyle name="Neutral 2 12" xfId="28942" hidden="1"/>
    <cellStyle name="Neutral 2 12" xfId="29008" hidden="1"/>
    <cellStyle name="Neutral 2 12" xfId="29069" hidden="1"/>
    <cellStyle name="Neutral 2 12" xfId="29057" hidden="1"/>
    <cellStyle name="Neutral 2 12" xfId="29125" hidden="1"/>
    <cellStyle name="Neutral 2 12" xfId="29160" hidden="1"/>
    <cellStyle name="Neutral 2 12" xfId="29293" hidden="1"/>
    <cellStyle name="Neutral 2 12" xfId="29432" hidden="1"/>
    <cellStyle name="Neutral 2 12" xfId="29420" hidden="1"/>
    <cellStyle name="Neutral 2 12" xfId="29488" hidden="1"/>
    <cellStyle name="Neutral 2 12" xfId="29523" hidden="1"/>
    <cellStyle name="Neutral 2 12" xfId="29280" hidden="1"/>
    <cellStyle name="Neutral 2 12" xfId="29579" hidden="1"/>
    <cellStyle name="Neutral 2 12" xfId="29567" hidden="1"/>
    <cellStyle name="Neutral 2 12" xfId="29635" hidden="1"/>
    <cellStyle name="Neutral 2 12" xfId="29670" hidden="1"/>
    <cellStyle name="Neutral 2 12" xfId="29308" hidden="1"/>
    <cellStyle name="Neutral 2 12" xfId="29720" hidden="1"/>
    <cellStyle name="Neutral 2 12" xfId="29708" hidden="1"/>
    <cellStyle name="Neutral 2 12" xfId="29776" hidden="1"/>
    <cellStyle name="Neutral 2 12" xfId="29811" hidden="1"/>
    <cellStyle name="Neutral 2 12" xfId="29876" hidden="1"/>
    <cellStyle name="Neutral 2 12" xfId="29937" hidden="1"/>
    <cellStyle name="Neutral 2 12" xfId="29925" hidden="1"/>
    <cellStyle name="Neutral 2 12" xfId="29993" hidden="1"/>
    <cellStyle name="Neutral 2 12" xfId="30028" hidden="1"/>
    <cellStyle name="Neutral 2 12" xfId="30119" hidden="1"/>
    <cellStyle name="Neutral 2 12" xfId="30229" hidden="1"/>
    <cellStyle name="Neutral 2 12" xfId="30217" hidden="1"/>
    <cellStyle name="Neutral 2 12" xfId="30285" hidden="1"/>
    <cellStyle name="Neutral 2 12" xfId="30320" hidden="1"/>
    <cellStyle name="Neutral 2 12" xfId="30111" hidden="1"/>
    <cellStyle name="Neutral 2 12" xfId="30371" hidden="1"/>
    <cellStyle name="Neutral 2 12" xfId="30359" hidden="1"/>
    <cellStyle name="Neutral 2 12" xfId="30427" hidden="1"/>
    <cellStyle name="Neutral 2 12" xfId="30462" hidden="1"/>
    <cellStyle name="Neutral 2 12" xfId="30527" hidden="1"/>
    <cellStyle name="Neutral 2 12" xfId="30588" hidden="1"/>
    <cellStyle name="Neutral 2 12" xfId="30576" hidden="1"/>
    <cellStyle name="Neutral 2 12" xfId="30644" hidden="1"/>
    <cellStyle name="Neutral 2 12" xfId="30679" hidden="1"/>
    <cellStyle name="Neutral 2 12" xfId="30790" hidden="1"/>
    <cellStyle name="Neutral 2 12" xfId="30979" hidden="1"/>
    <cellStyle name="Neutral 2 12" xfId="30967" hidden="1"/>
    <cellStyle name="Neutral 2 12" xfId="31035" hidden="1"/>
    <cellStyle name="Neutral 2 12" xfId="31070" hidden="1"/>
    <cellStyle name="Neutral 2 12" xfId="31178" hidden="1"/>
    <cellStyle name="Neutral 2 12" xfId="31288" hidden="1"/>
    <cellStyle name="Neutral 2 12" xfId="31276" hidden="1"/>
    <cellStyle name="Neutral 2 12" xfId="31344" hidden="1"/>
    <cellStyle name="Neutral 2 12" xfId="31379" hidden="1"/>
    <cellStyle name="Neutral 2 12" xfId="31170" hidden="1"/>
    <cellStyle name="Neutral 2 12" xfId="31432" hidden="1"/>
    <cellStyle name="Neutral 2 12" xfId="31420" hidden="1"/>
    <cellStyle name="Neutral 2 12" xfId="31488" hidden="1"/>
    <cellStyle name="Neutral 2 12" xfId="31523" hidden="1"/>
    <cellStyle name="Neutral 2 12" xfId="30908" hidden="1"/>
    <cellStyle name="Neutral 2 12" xfId="31589" hidden="1"/>
    <cellStyle name="Neutral 2 12" xfId="31577" hidden="1"/>
    <cellStyle name="Neutral 2 12" xfId="31645" hidden="1"/>
    <cellStyle name="Neutral 2 12" xfId="31680" hidden="1"/>
    <cellStyle name="Neutral 2 12" xfId="31819" hidden="1"/>
    <cellStyle name="Neutral 2 12" xfId="31959" hidden="1"/>
    <cellStyle name="Neutral 2 12" xfId="31947" hidden="1"/>
    <cellStyle name="Neutral 2 12" xfId="32015" hidden="1"/>
    <cellStyle name="Neutral 2 12" xfId="32050" hidden="1"/>
    <cellStyle name="Neutral 2 12" xfId="31806" hidden="1"/>
    <cellStyle name="Neutral 2 12" xfId="32108" hidden="1"/>
    <cellStyle name="Neutral 2 12" xfId="32096" hidden="1"/>
    <cellStyle name="Neutral 2 12" xfId="32164" hidden="1"/>
    <cellStyle name="Neutral 2 12" xfId="32199" hidden="1"/>
    <cellStyle name="Neutral 2 12" xfId="31834" hidden="1"/>
    <cellStyle name="Neutral 2 12" xfId="32251" hidden="1"/>
    <cellStyle name="Neutral 2 12" xfId="32239" hidden="1"/>
    <cellStyle name="Neutral 2 12" xfId="32307" hidden="1"/>
    <cellStyle name="Neutral 2 12" xfId="32342" hidden="1"/>
    <cellStyle name="Neutral 2 12" xfId="32409" hidden="1"/>
    <cellStyle name="Neutral 2 12" xfId="32470" hidden="1"/>
    <cellStyle name="Neutral 2 12" xfId="32458" hidden="1"/>
    <cellStyle name="Neutral 2 12" xfId="32526" hidden="1"/>
    <cellStyle name="Neutral 2 12" xfId="32561" hidden="1"/>
    <cellStyle name="Neutral 2 12" xfId="32652" hidden="1"/>
    <cellStyle name="Neutral 2 12" xfId="32762" hidden="1"/>
    <cellStyle name="Neutral 2 12" xfId="32750" hidden="1"/>
    <cellStyle name="Neutral 2 12" xfId="32818" hidden="1"/>
    <cellStyle name="Neutral 2 12" xfId="32853" hidden="1"/>
    <cellStyle name="Neutral 2 12" xfId="32644" hidden="1"/>
    <cellStyle name="Neutral 2 12" xfId="32904" hidden="1"/>
    <cellStyle name="Neutral 2 12" xfId="32892" hidden="1"/>
    <cellStyle name="Neutral 2 12" xfId="32960" hidden="1"/>
    <cellStyle name="Neutral 2 12" xfId="32995" hidden="1"/>
    <cellStyle name="Neutral 2 12" xfId="30802" hidden="1"/>
    <cellStyle name="Neutral 2 12" xfId="33044" hidden="1"/>
    <cellStyle name="Neutral 2 12" xfId="33032" hidden="1"/>
    <cellStyle name="Neutral 2 12" xfId="33100" hidden="1"/>
    <cellStyle name="Neutral 2 12" xfId="33135" hidden="1"/>
    <cellStyle name="Neutral 2 12" xfId="33271" hidden="1"/>
    <cellStyle name="Neutral 2 12" xfId="33410" hidden="1"/>
    <cellStyle name="Neutral 2 12" xfId="33398" hidden="1"/>
    <cellStyle name="Neutral 2 12" xfId="33466" hidden="1"/>
    <cellStyle name="Neutral 2 12" xfId="33501" hidden="1"/>
    <cellStyle name="Neutral 2 12" xfId="33258" hidden="1"/>
    <cellStyle name="Neutral 2 12" xfId="33559" hidden="1"/>
    <cellStyle name="Neutral 2 12" xfId="33547" hidden="1"/>
    <cellStyle name="Neutral 2 12" xfId="33615" hidden="1"/>
    <cellStyle name="Neutral 2 12" xfId="33650" hidden="1"/>
    <cellStyle name="Neutral 2 12" xfId="33286" hidden="1"/>
    <cellStyle name="Neutral 2 12" xfId="33702" hidden="1"/>
    <cellStyle name="Neutral 2 12" xfId="33690" hidden="1"/>
    <cellStyle name="Neutral 2 12" xfId="33758" hidden="1"/>
    <cellStyle name="Neutral 2 12" xfId="33793" hidden="1"/>
    <cellStyle name="Neutral 2 12" xfId="33859" hidden="1"/>
    <cellStyle name="Neutral 2 12" xfId="33920" hidden="1"/>
    <cellStyle name="Neutral 2 12" xfId="33908" hidden="1"/>
    <cellStyle name="Neutral 2 12" xfId="33976" hidden="1"/>
    <cellStyle name="Neutral 2 12" xfId="34011" hidden="1"/>
    <cellStyle name="Neutral 2 12" xfId="34102" hidden="1"/>
    <cellStyle name="Neutral 2 12" xfId="34212" hidden="1"/>
    <cellStyle name="Neutral 2 12" xfId="34200" hidden="1"/>
    <cellStyle name="Neutral 2 12" xfId="34268" hidden="1"/>
    <cellStyle name="Neutral 2 12" xfId="34303" hidden="1"/>
    <cellStyle name="Neutral 2 12" xfId="34094" hidden="1"/>
    <cellStyle name="Neutral 2 12" xfId="34354" hidden="1"/>
    <cellStyle name="Neutral 2 12" xfId="34342" hidden="1"/>
    <cellStyle name="Neutral 2 12" xfId="34410" hidden="1"/>
    <cellStyle name="Neutral 2 12" xfId="34445" hidden="1"/>
    <cellStyle name="Neutral 2 12" xfId="30906" hidden="1"/>
    <cellStyle name="Neutral 2 12" xfId="34494" hidden="1"/>
    <cellStyle name="Neutral 2 12" xfId="34482" hidden="1"/>
    <cellStyle name="Neutral 2 12" xfId="34550" hidden="1"/>
    <cellStyle name="Neutral 2 12" xfId="34585" hidden="1"/>
    <cellStyle name="Neutral 2 12" xfId="34718" hidden="1"/>
    <cellStyle name="Neutral 2 12" xfId="34857" hidden="1"/>
    <cellStyle name="Neutral 2 12" xfId="34845" hidden="1"/>
    <cellStyle name="Neutral 2 12" xfId="34913" hidden="1"/>
    <cellStyle name="Neutral 2 12" xfId="34948" hidden="1"/>
    <cellStyle name="Neutral 2 12" xfId="34705" hidden="1"/>
    <cellStyle name="Neutral 2 12" xfId="35004" hidden="1"/>
    <cellStyle name="Neutral 2 12" xfId="34992" hidden="1"/>
    <cellStyle name="Neutral 2 12" xfId="35060" hidden="1"/>
    <cellStyle name="Neutral 2 12" xfId="35095" hidden="1"/>
    <cellStyle name="Neutral 2 12" xfId="34733" hidden="1"/>
    <cellStyle name="Neutral 2 12" xfId="35145" hidden="1"/>
    <cellStyle name="Neutral 2 12" xfId="35133" hidden="1"/>
    <cellStyle name="Neutral 2 12" xfId="35201" hidden="1"/>
    <cellStyle name="Neutral 2 12" xfId="35236" hidden="1"/>
    <cellStyle name="Neutral 2 12" xfId="35301" hidden="1"/>
    <cellStyle name="Neutral 2 12" xfId="35362" hidden="1"/>
    <cellStyle name="Neutral 2 12" xfId="35350" hidden="1"/>
    <cellStyle name="Neutral 2 12" xfId="35418" hidden="1"/>
    <cellStyle name="Neutral 2 12" xfId="35453" hidden="1"/>
    <cellStyle name="Neutral 2 12" xfId="35544" hidden="1"/>
    <cellStyle name="Neutral 2 12" xfId="35654" hidden="1"/>
    <cellStyle name="Neutral 2 12" xfId="35642" hidden="1"/>
    <cellStyle name="Neutral 2 12" xfId="35710" hidden="1"/>
    <cellStyle name="Neutral 2 12" xfId="35745" hidden="1"/>
    <cellStyle name="Neutral 2 12" xfId="35536" hidden="1"/>
    <cellStyle name="Neutral 2 12" xfId="35796" hidden="1"/>
    <cellStyle name="Neutral 2 12" xfId="35784" hidden="1"/>
    <cellStyle name="Neutral 2 12" xfId="35852" hidden="1"/>
    <cellStyle name="Neutral 2 12" xfId="35887" hidden="1"/>
    <cellStyle name="Neutral 2 12" xfId="35954" hidden="1"/>
    <cellStyle name="Neutral 2 12" xfId="36089" hidden="1"/>
    <cellStyle name="Neutral 2 12" xfId="36077" hidden="1"/>
    <cellStyle name="Neutral 2 12" xfId="36145" hidden="1"/>
    <cellStyle name="Neutral 2 12" xfId="36180" hidden="1"/>
    <cellStyle name="Neutral 2 12" xfId="36314" hidden="1"/>
    <cellStyle name="Neutral 2 12" xfId="36453" hidden="1"/>
    <cellStyle name="Neutral 2 12" xfId="36441" hidden="1"/>
    <cellStyle name="Neutral 2 12" xfId="36509" hidden="1"/>
    <cellStyle name="Neutral 2 12" xfId="36544" hidden="1"/>
    <cellStyle name="Neutral 2 12" xfId="36301" hidden="1"/>
    <cellStyle name="Neutral 2 12" xfId="36600" hidden="1"/>
    <cellStyle name="Neutral 2 12" xfId="36588" hidden="1"/>
    <cellStyle name="Neutral 2 12" xfId="36656" hidden="1"/>
    <cellStyle name="Neutral 2 12" xfId="36691" hidden="1"/>
    <cellStyle name="Neutral 2 12" xfId="36329" hidden="1"/>
    <cellStyle name="Neutral 2 12" xfId="36741" hidden="1"/>
    <cellStyle name="Neutral 2 12" xfId="36729" hidden="1"/>
    <cellStyle name="Neutral 2 12" xfId="36797" hidden="1"/>
    <cellStyle name="Neutral 2 12" xfId="36832" hidden="1"/>
    <cellStyle name="Neutral 2 12" xfId="36897" hidden="1"/>
    <cellStyle name="Neutral 2 12" xfId="36958" hidden="1"/>
    <cellStyle name="Neutral 2 12" xfId="36946" hidden="1"/>
    <cellStyle name="Neutral 2 12" xfId="37014" hidden="1"/>
    <cellStyle name="Neutral 2 12" xfId="37049" hidden="1"/>
    <cellStyle name="Neutral 2 12" xfId="37140" hidden="1"/>
    <cellStyle name="Neutral 2 12" xfId="37250" hidden="1"/>
    <cellStyle name="Neutral 2 12" xfId="37238" hidden="1"/>
    <cellStyle name="Neutral 2 12" xfId="37306" hidden="1"/>
    <cellStyle name="Neutral 2 12" xfId="37341" hidden="1"/>
    <cellStyle name="Neutral 2 12" xfId="37132" hidden="1"/>
    <cellStyle name="Neutral 2 12" xfId="37392" hidden="1"/>
    <cellStyle name="Neutral 2 12" xfId="37380" hidden="1"/>
    <cellStyle name="Neutral 2 12" xfId="37448" hidden="1"/>
    <cellStyle name="Neutral 2 12" xfId="37483" hidden="1"/>
    <cellStyle name="Neutral 2 12" xfId="35967" hidden="1"/>
    <cellStyle name="Neutral 2 12" xfId="37532" hidden="1"/>
    <cellStyle name="Neutral 2 12" xfId="37520" hidden="1"/>
    <cellStyle name="Neutral 2 12" xfId="37588" hidden="1"/>
    <cellStyle name="Neutral 2 12" xfId="37623" hidden="1"/>
    <cellStyle name="Neutral 2 12" xfId="37756" hidden="1"/>
    <cellStyle name="Neutral 2 12" xfId="37895" hidden="1"/>
    <cellStyle name="Neutral 2 12" xfId="37883" hidden="1"/>
    <cellStyle name="Neutral 2 12" xfId="37951" hidden="1"/>
    <cellStyle name="Neutral 2 12" xfId="37986" hidden="1"/>
    <cellStyle name="Neutral 2 12" xfId="37743" hidden="1"/>
    <cellStyle name="Neutral 2 12" xfId="38042" hidden="1"/>
    <cellStyle name="Neutral 2 12" xfId="38030" hidden="1"/>
    <cellStyle name="Neutral 2 12" xfId="38098" hidden="1"/>
    <cellStyle name="Neutral 2 12" xfId="38133" hidden="1"/>
    <cellStyle name="Neutral 2 12" xfId="37771" hidden="1"/>
    <cellStyle name="Neutral 2 12" xfId="38183" hidden="1"/>
    <cellStyle name="Neutral 2 12" xfId="38171" hidden="1"/>
    <cellStyle name="Neutral 2 12" xfId="38239" hidden="1"/>
    <cellStyle name="Neutral 2 12" xfId="38274" hidden="1"/>
    <cellStyle name="Neutral 2 12" xfId="38339" hidden="1"/>
    <cellStyle name="Neutral 2 12" xfId="38400" hidden="1"/>
    <cellStyle name="Neutral 2 12" xfId="38388" hidden="1"/>
    <cellStyle name="Neutral 2 12" xfId="38456" hidden="1"/>
    <cellStyle name="Neutral 2 12" xfId="38491" hidden="1"/>
    <cellStyle name="Neutral 2 12" xfId="38582" hidden="1"/>
    <cellStyle name="Neutral 2 12" xfId="38692" hidden="1"/>
    <cellStyle name="Neutral 2 12" xfId="38680" hidden="1"/>
    <cellStyle name="Neutral 2 12" xfId="38748" hidden="1"/>
    <cellStyle name="Neutral 2 12" xfId="38783" hidden="1"/>
    <cellStyle name="Neutral 2 12" xfId="38574" hidden="1"/>
    <cellStyle name="Neutral 2 12" xfId="38834" hidden="1"/>
    <cellStyle name="Neutral 2 12" xfId="38822" hidden="1"/>
    <cellStyle name="Neutral 2 12" xfId="38890" hidden="1"/>
    <cellStyle name="Neutral 2 12" xfId="38925" hidden="1"/>
    <cellStyle name="Neutral 2 12" xfId="39006" hidden="1"/>
    <cellStyle name="Neutral 2 12" xfId="39072" hidden="1"/>
    <cellStyle name="Neutral 2 12" xfId="39060" hidden="1"/>
    <cellStyle name="Neutral 2 12" xfId="39128" hidden="1"/>
    <cellStyle name="Neutral 2 12" xfId="39163" hidden="1"/>
    <cellStyle name="Neutral 2 12" xfId="39296" hidden="1"/>
    <cellStyle name="Neutral 2 12" xfId="39435" hidden="1"/>
    <cellStyle name="Neutral 2 12" xfId="39423" hidden="1"/>
    <cellStyle name="Neutral 2 12" xfId="39491" hidden="1"/>
    <cellStyle name="Neutral 2 12" xfId="39526" hidden="1"/>
    <cellStyle name="Neutral 2 12" xfId="39283" hidden="1"/>
    <cellStyle name="Neutral 2 12" xfId="39582" hidden="1"/>
    <cellStyle name="Neutral 2 12" xfId="39570" hidden="1"/>
    <cellStyle name="Neutral 2 12" xfId="39638" hidden="1"/>
    <cellStyle name="Neutral 2 12" xfId="39673" hidden="1"/>
    <cellStyle name="Neutral 2 12" xfId="39311" hidden="1"/>
    <cellStyle name="Neutral 2 12" xfId="39723" hidden="1"/>
    <cellStyle name="Neutral 2 12" xfId="39711" hidden="1"/>
    <cellStyle name="Neutral 2 12" xfId="39779" hidden="1"/>
    <cellStyle name="Neutral 2 12" xfId="39814" hidden="1"/>
    <cellStyle name="Neutral 2 12" xfId="39879" hidden="1"/>
    <cellStyle name="Neutral 2 12" xfId="39940" hidden="1"/>
    <cellStyle name="Neutral 2 12" xfId="39928" hidden="1"/>
    <cellStyle name="Neutral 2 12" xfId="39996" hidden="1"/>
    <cellStyle name="Neutral 2 12" xfId="40031" hidden="1"/>
    <cellStyle name="Neutral 2 12" xfId="40122" hidden="1"/>
    <cellStyle name="Neutral 2 12" xfId="40232" hidden="1"/>
    <cellStyle name="Neutral 2 12" xfId="40220" hidden="1"/>
    <cellStyle name="Neutral 2 12" xfId="40288" hidden="1"/>
    <cellStyle name="Neutral 2 12" xfId="40323" hidden="1"/>
    <cellStyle name="Neutral 2 12" xfId="40114" hidden="1"/>
    <cellStyle name="Neutral 2 12" xfId="40374" hidden="1"/>
    <cellStyle name="Neutral 2 12" xfId="40362" hidden="1"/>
    <cellStyle name="Neutral 2 12" xfId="40430" hidden="1"/>
    <cellStyle name="Neutral 2 12" xfId="40465" hidden="1"/>
    <cellStyle name="Neutral 2 12" xfId="40530" hidden="1"/>
    <cellStyle name="Neutral 2 12" xfId="40591" hidden="1"/>
    <cellStyle name="Neutral 2 12" xfId="40579" hidden="1"/>
    <cellStyle name="Neutral 2 12" xfId="40647" hidden="1"/>
    <cellStyle name="Neutral 2 12" xfId="40682" hidden="1"/>
    <cellStyle name="Neutral 2 12" xfId="40793" hidden="1"/>
    <cellStyle name="Neutral 2 12" xfId="40982" hidden="1"/>
    <cellStyle name="Neutral 2 12" xfId="40970" hidden="1"/>
    <cellStyle name="Neutral 2 12" xfId="41038" hidden="1"/>
    <cellStyle name="Neutral 2 12" xfId="41073" hidden="1"/>
    <cellStyle name="Neutral 2 12" xfId="41181" hidden="1"/>
    <cellStyle name="Neutral 2 12" xfId="41291" hidden="1"/>
    <cellStyle name="Neutral 2 12" xfId="41279" hidden="1"/>
    <cellStyle name="Neutral 2 12" xfId="41347" hidden="1"/>
    <cellStyle name="Neutral 2 12" xfId="41382" hidden="1"/>
    <cellStyle name="Neutral 2 12" xfId="41173" hidden="1"/>
    <cellStyle name="Neutral 2 12" xfId="41435" hidden="1"/>
    <cellStyle name="Neutral 2 12" xfId="41423" hidden="1"/>
    <cellStyle name="Neutral 2 12" xfId="41491" hidden="1"/>
    <cellStyle name="Neutral 2 12" xfId="41526" hidden="1"/>
    <cellStyle name="Neutral 2 12" xfId="40911" hidden="1"/>
    <cellStyle name="Neutral 2 12" xfId="41592" hidden="1"/>
    <cellStyle name="Neutral 2 12" xfId="41580" hidden="1"/>
    <cellStyle name="Neutral 2 12" xfId="41648" hidden="1"/>
    <cellStyle name="Neutral 2 12" xfId="41683" hidden="1"/>
    <cellStyle name="Neutral 2 12" xfId="41822" hidden="1"/>
    <cellStyle name="Neutral 2 12" xfId="41962" hidden="1"/>
    <cellStyle name="Neutral 2 12" xfId="41950" hidden="1"/>
    <cellStyle name="Neutral 2 12" xfId="42018" hidden="1"/>
    <cellStyle name="Neutral 2 12" xfId="42053" hidden="1"/>
    <cellStyle name="Neutral 2 12" xfId="41809" hidden="1"/>
    <cellStyle name="Neutral 2 12" xfId="42111" hidden="1"/>
    <cellStyle name="Neutral 2 12" xfId="42099" hidden="1"/>
    <cellStyle name="Neutral 2 12" xfId="42167" hidden="1"/>
    <cellStyle name="Neutral 2 12" xfId="42202" hidden="1"/>
    <cellStyle name="Neutral 2 12" xfId="41837" hidden="1"/>
    <cellStyle name="Neutral 2 12" xfId="42254" hidden="1"/>
    <cellStyle name="Neutral 2 12" xfId="42242" hidden="1"/>
    <cellStyle name="Neutral 2 12" xfId="42310" hidden="1"/>
    <cellStyle name="Neutral 2 12" xfId="42345" hidden="1"/>
    <cellStyle name="Neutral 2 12" xfId="42412" hidden="1"/>
    <cellStyle name="Neutral 2 12" xfId="42473" hidden="1"/>
    <cellStyle name="Neutral 2 12" xfId="42461" hidden="1"/>
    <cellStyle name="Neutral 2 12" xfId="42529" hidden="1"/>
    <cellStyle name="Neutral 2 12" xfId="42564" hidden="1"/>
    <cellStyle name="Neutral 2 12" xfId="42655" hidden="1"/>
    <cellStyle name="Neutral 2 12" xfId="42765" hidden="1"/>
    <cellStyle name="Neutral 2 12" xfId="42753" hidden="1"/>
    <cellStyle name="Neutral 2 12" xfId="42821" hidden="1"/>
    <cellStyle name="Neutral 2 12" xfId="42856" hidden="1"/>
    <cellStyle name="Neutral 2 12" xfId="42647" hidden="1"/>
    <cellStyle name="Neutral 2 12" xfId="42907" hidden="1"/>
    <cellStyle name="Neutral 2 12" xfId="42895" hidden="1"/>
    <cellStyle name="Neutral 2 12" xfId="42963" hidden="1"/>
    <cellStyle name="Neutral 2 12" xfId="42998" hidden="1"/>
    <cellStyle name="Neutral 2 12" xfId="40805" hidden="1"/>
    <cellStyle name="Neutral 2 12" xfId="43047" hidden="1"/>
    <cellStyle name="Neutral 2 12" xfId="43035" hidden="1"/>
    <cellStyle name="Neutral 2 12" xfId="43103" hidden="1"/>
    <cellStyle name="Neutral 2 12" xfId="43138" hidden="1"/>
    <cellStyle name="Neutral 2 12" xfId="43274" hidden="1"/>
    <cellStyle name="Neutral 2 12" xfId="43413" hidden="1"/>
    <cellStyle name="Neutral 2 12" xfId="43401" hidden="1"/>
    <cellStyle name="Neutral 2 12" xfId="43469" hidden="1"/>
    <cellStyle name="Neutral 2 12" xfId="43504" hidden="1"/>
    <cellStyle name="Neutral 2 12" xfId="43261" hidden="1"/>
    <cellStyle name="Neutral 2 12" xfId="43562" hidden="1"/>
    <cellStyle name="Neutral 2 12" xfId="43550" hidden="1"/>
    <cellStyle name="Neutral 2 12" xfId="43618" hidden="1"/>
    <cellStyle name="Neutral 2 12" xfId="43653" hidden="1"/>
    <cellStyle name="Neutral 2 12" xfId="43289" hidden="1"/>
    <cellStyle name="Neutral 2 12" xfId="43705" hidden="1"/>
    <cellStyle name="Neutral 2 12" xfId="43693" hidden="1"/>
    <cellStyle name="Neutral 2 12" xfId="43761" hidden="1"/>
    <cellStyle name="Neutral 2 12" xfId="43796" hidden="1"/>
    <cellStyle name="Neutral 2 12" xfId="43862" hidden="1"/>
    <cellStyle name="Neutral 2 12" xfId="43923" hidden="1"/>
    <cellStyle name="Neutral 2 12" xfId="43911" hidden="1"/>
    <cellStyle name="Neutral 2 12" xfId="43979" hidden="1"/>
    <cellStyle name="Neutral 2 12" xfId="44014" hidden="1"/>
    <cellStyle name="Neutral 2 12" xfId="44105" hidden="1"/>
    <cellStyle name="Neutral 2 12" xfId="44215" hidden="1"/>
    <cellStyle name="Neutral 2 12" xfId="44203" hidden="1"/>
    <cellStyle name="Neutral 2 12" xfId="44271" hidden="1"/>
    <cellStyle name="Neutral 2 12" xfId="44306" hidden="1"/>
    <cellStyle name="Neutral 2 12" xfId="44097" hidden="1"/>
    <cellStyle name="Neutral 2 12" xfId="44357" hidden="1"/>
    <cellStyle name="Neutral 2 12" xfId="44345" hidden="1"/>
    <cellStyle name="Neutral 2 12" xfId="44413" hidden="1"/>
    <cellStyle name="Neutral 2 12" xfId="44448" hidden="1"/>
    <cellStyle name="Neutral 2 12" xfId="40909" hidden="1"/>
    <cellStyle name="Neutral 2 12" xfId="44497" hidden="1"/>
    <cellStyle name="Neutral 2 12" xfId="44485" hidden="1"/>
    <cellStyle name="Neutral 2 12" xfId="44553" hidden="1"/>
    <cellStyle name="Neutral 2 12" xfId="44588" hidden="1"/>
    <cellStyle name="Neutral 2 12" xfId="44721" hidden="1"/>
    <cellStyle name="Neutral 2 12" xfId="44860" hidden="1"/>
    <cellStyle name="Neutral 2 12" xfId="44848" hidden="1"/>
    <cellStyle name="Neutral 2 12" xfId="44916" hidden="1"/>
    <cellStyle name="Neutral 2 12" xfId="44951" hidden="1"/>
    <cellStyle name="Neutral 2 12" xfId="44708" hidden="1"/>
    <cellStyle name="Neutral 2 12" xfId="45007" hidden="1"/>
    <cellStyle name="Neutral 2 12" xfId="44995" hidden="1"/>
    <cellStyle name="Neutral 2 12" xfId="45063" hidden="1"/>
    <cellStyle name="Neutral 2 12" xfId="45098" hidden="1"/>
    <cellStyle name="Neutral 2 12" xfId="44736" hidden="1"/>
    <cellStyle name="Neutral 2 12" xfId="45148" hidden="1"/>
    <cellStyle name="Neutral 2 12" xfId="45136" hidden="1"/>
    <cellStyle name="Neutral 2 12" xfId="45204" hidden="1"/>
    <cellStyle name="Neutral 2 12" xfId="45239" hidden="1"/>
    <cellStyle name="Neutral 2 12" xfId="45304" hidden="1"/>
    <cellStyle name="Neutral 2 12" xfId="45365" hidden="1"/>
    <cellStyle name="Neutral 2 12" xfId="45353" hidden="1"/>
    <cellStyle name="Neutral 2 12" xfId="45421" hidden="1"/>
    <cellStyle name="Neutral 2 12" xfId="45456" hidden="1"/>
    <cellStyle name="Neutral 2 12" xfId="45547" hidden="1"/>
    <cellStyle name="Neutral 2 12" xfId="45657" hidden="1"/>
    <cellStyle name="Neutral 2 12" xfId="45645" hidden="1"/>
    <cellStyle name="Neutral 2 12" xfId="45713" hidden="1"/>
    <cellStyle name="Neutral 2 12" xfId="45748" hidden="1"/>
    <cellStyle name="Neutral 2 12" xfId="45539" hidden="1"/>
    <cellStyle name="Neutral 2 12" xfId="45799" hidden="1"/>
    <cellStyle name="Neutral 2 12" xfId="45787" hidden="1"/>
    <cellStyle name="Neutral 2 12" xfId="45855" hidden="1"/>
    <cellStyle name="Neutral 2 12" xfId="45890" hidden="1"/>
    <cellStyle name="Neutral 2 12" xfId="45957" hidden="1"/>
    <cellStyle name="Neutral 2 12" xfId="46092" hidden="1"/>
    <cellStyle name="Neutral 2 12" xfId="46080" hidden="1"/>
    <cellStyle name="Neutral 2 12" xfId="46148" hidden="1"/>
    <cellStyle name="Neutral 2 12" xfId="46183" hidden="1"/>
    <cellStyle name="Neutral 2 12" xfId="46317" hidden="1"/>
    <cellStyle name="Neutral 2 12" xfId="46456" hidden="1"/>
    <cellStyle name="Neutral 2 12" xfId="46444" hidden="1"/>
    <cellStyle name="Neutral 2 12" xfId="46512" hidden="1"/>
    <cellStyle name="Neutral 2 12" xfId="46547" hidden="1"/>
    <cellStyle name="Neutral 2 12" xfId="46304" hidden="1"/>
    <cellStyle name="Neutral 2 12" xfId="46603" hidden="1"/>
    <cellStyle name="Neutral 2 12" xfId="46591" hidden="1"/>
    <cellStyle name="Neutral 2 12" xfId="46659" hidden="1"/>
    <cellStyle name="Neutral 2 12" xfId="46694" hidden="1"/>
    <cellStyle name="Neutral 2 12" xfId="46332" hidden="1"/>
    <cellStyle name="Neutral 2 12" xfId="46744" hidden="1"/>
    <cellStyle name="Neutral 2 12" xfId="46732" hidden="1"/>
    <cellStyle name="Neutral 2 12" xfId="46800" hidden="1"/>
    <cellStyle name="Neutral 2 12" xfId="46835" hidden="1"/>
    <cellStyle name="Neutral 2 12" xfId="46900" hidden="1"/>
    <cellStyle name="Neutral 2 12" xfId="46961" hidden="1"/>
    <cellStyle name="Neutral 2 12" xfId="46949" hidden="1"/>
    <cellStyle name="Neutral 2 12" xfId="47017" hidden="1"/>
    <cellStyle name="Neutral 2 12" xfId="47052" hidden="1"/>
    <cellStyle name="Neutral 2 12" xfId="47143" hidden="1"/>
    <cellStyle name="Neutral 2 12" xfId="47253" hidden="1"/>
    <cellStyle name="Neutral 2 12" xfId="47241" hidden="1"/>
    <cellStyle name="Neutral 2 12" xfId="47309" hidden="1"/>
    <cellStyle name="Neutral 2 12" xfId="47344" hidden="1"/>
    <cellStyle name="Neutral 2 12" xfId="47135" hidden="1"/>
    <cellStyle name="Neutral 2 12" xfId="47395" hidden="1"/>
    <cellStyle name="Neutral 2 12" xfId="47383" hidden="1"/>
    <cellStyle name="Neutral 2 12" xfId="47451" hidden="1"/>
    <cellStyle name="Neutral 2 12" xfId="47486" hidden="1"/>
    <cellStyle name="Neutral 2 12" xfId="45970" hidden="1"/>
    <cellStyle name="Neutral 2 12" xfId="47535" hidden="1"/>
    <cellStyle name="Neutral 2 12" xfId="47523" hidden="1"/>
    <cellStyle name="Neutral 2 12" xfId="47591" hidden="1"/>
    <cellStyle name="Neutral 2 12" xfId="47626" hidden="1"/>
    <cellStyle name="Neutral 2 12" xfId="47759" hidden="1"/>
    <cellStyle name="Neutral 2 12" xfId="47898" hidden="1"/>
    <cellStyle name="Neutral 2 12" xfId="47886" hidden="1"/>
    <cellStyle name="Neutral 2 12" xfId="47954" hidden="1"/>
    <cellStyle name="Neutral 2 12" xfId="47989" hidden="1"/>
    <cellStyle name="Neutral 2 12" xfId="47746" hidden="1"/>
    <cellStyle name="Neutral 2 12" xfId="48045" hidden="1"/>
    <cellStyle name="Neutral 2 12" xfId="48033" hidden="1"/>
    <cellStyle name="Neutral 2 12" xfId="48101" hidden="1"/>
    <cellStyle name="Neutral 2 12" xfId="48136" hidden="1"/>
    <cellStyle name="Neutral 2 12" xfId="47774" hidden="1"/>
    <cellStyle name="Neutral 2 12" xfId="48186" hidden="1"/>
    <cellStyle name="Neutral 2 12" xfId="48174" hidden="1"/>
    <cellStyle name="Neutral 2 12" xfId="48242" hidden="1"/>
    <cellStyle name="Neutral 2 12" xfId="48277" hidden="1"/>
    <cellStyle name="Neutral 2 12" xfId="48342" hidden="1"/>
    <cellStyle name="Neutral 2 12" xfId="48403" hidden="1"/>
    <cellStyle name="Neutral 2 12" xfId="48391" hidden="1"/>
    <cellStyle name="Neutral 2 12" xfId="48459" hidden="1"/>
    <cellStyle name="Neutral 2 12" xfId="48494" hidden="1"/>
    <cellStyle name="Neutral 2 12" xfId="48585" hidden="1"/>
    <cellStyle name="Neutral 2 12" xfId="48695" hidden="1"/>
    <cellStyle name="Neutral 2 12" xfId="48683" hidden="1"/>
    <cellStyle name="Neutral 2 12" xfId="48751" hidden="1"/>
    <cellStyle name="Neutral 2 12" xfId="48786" hidden="1"/>
    <cellStyle name="Neutral 2 12" xfId="48577" hidden="1"/>
    <cellStyle name="Neutral 2 12" xfId="48837" hidden="1"/>
    <cellStyle name="Neutral 2 12" xfId="48825" hidden="1"/>
    <cellStyle name="Neutral 2 12" xfId="48893" hidden="1"/>
    <cellStyle name="Neutral 2 12" xfId="48928" hidden="1"/>
    <cellStyle name="Neutral 2 12" xfId="48993" hidden="1"/>
    <cellStyle name="Neutral 2 12" xfId="49054" hidden="1"/>
    <cellStyle name="Neutral 2 12" xfId="49042" hidden="1"/>
    <cellStyle name="Neutral 2 12" xfId="49110" hidden="1"/>
    <cellStyle name="Neutral 2 12" xfId="49145" hidden="1"/>
    <cellStyle name="Neutral 2 12" xfId="49278" hidden="1"/>
    <cellStyle name="Neutral 2 12" xfId="49417" hidden="1"/>
    <cellStyle name="Neutral 2 12" xfId="49405" hidden="1"/>
    <cellStyle name="Neutral 2 12" xfId="49473" hidden="1"/>
    <cellStyle name="Neutral 2 12" xfId="49508" hidden="1"/>
    <cellStyle name="Neutral 2 12" xfId="49265" hidden="1"/>
    <cellStyle name="Neutral 2 12" xfId="49564" hidden="1"/>
    <cellStyle name="Neutral 2 12" xfId="49552" hidden="1"/>
    <cellStyle name="Neutral 2 12" xfId="49620" hidden="1"/>
    <cellStyle name="Neutral 2 12" xfId="49655" hidden="1"/>
    <cellStyle name="Neutral 2 12" xfId="49293" hidden="1"/>
    <cellStyle name="Neutral 2 12" xfId="49705" hidden="1"/>
    <cellStyle name="Neutral 2 12" xfId="49693" hidden="1"/>
    <cellStyle name="Neutral 2 12" xfId="49761" hidden="1"/>
    <cellStyle name="Neutral 2 12" xfId="49796" hidden="1"/>
    <cellStyle name="Neutral 2 12" xfId="49861" hidden="1"/>
    <cellStyle name="Neutral 2 12" xfId="49922" hidden="1"/>
    <cellStyle name="Neutral 2 12" xfId="49910" hidden="1"/>
    <cellStyle name="Neutral 2 12" xfId="49978" hidden="1"/>
    <cellStyle name="Neutral 2 12" xfId="50013" hidden="1"/>
    <cellStyle name="Neutral 2 12" xfId="50104" hidden="1"/>
    <cellStyle name="Neutral 2 12" xfId="50214" hidden="1"/>
    <cellStyle name="Neutral 2 12" xfId="50202" hidden="1"/>
    <cellStyle name="Neutral 2 12" xfId="50270" hidden="1"/>
    <cellStyle name="Neutral 2 12" xfId="50305" hidden="1"/>
    <cellStyle name="Neutral 2 12" xfId="50096" hidden="1"/>
    <cellStyle name="Neutral 2 12" xfId="50356" hidden="1"/>
    <cellStyle name="Neutral 2 12" xfId="50344" hidden="1"/>
    <cellStyle name="Neutral 2 12" xfId="50412" hidden="1"/>
    <cellStyle name="Neutral 2 12" xfId="50447" hidden="1"/>
    <cellStyle name="Neutral 2 12" xfId="50512" hidden="1"/>
    <cellStyle name="Neutral 2 12" xfId="50573" hidden="1"/>
    <cellStyle name="Neutral 2 12" xfId="50561" hidden="1"/>
    <cellStyle name="Neutral 2 12" xfId="50629" hidden="1"/>
    <cellStyle name="Neutral 2 12" xfId="50664" hidden="1"/>
    <cellStyle name="Neutral 2 12" xfId="50775" hidden="1"/>
    <cellStyle name="Neutral 2 12" xfId="50964" hidden="1"/>
    <cellStyle name="Neutral 2 12" xfId="50952" hidden="1"/>
    <cellStyle name="Neutral 2 12" xfId="51020" hidden="1"/>
    <cellStyle name="Neutral 2 12" xfId="51055" hidden="1"/>
    <cellStyle name="Neutral 2 12" xfId="51163" hidden="1"/>
    <cellStyle name="Neutral 2 12" xfId="51273" hidden="1"/>
    <cellStyle name="Neutral 2 12" xfId="51261" hidden="1"/>
    <cellStyle name="Neutral 2 12" xfId="51329" hidden="1"/>
    <cellStyle name="Neutral 2 12" xfId="51364" hidden="1"/>
    <cellStyle name="Neutral 2 12" xfId="51155" hidden="1"/>
    <cellStyle name="Neutral 2 12" xfId="51417" hidden="1"/>
    <cellStyle name="Neutral 2 12" xfId="51405" hidden="1"/>
    <cellStyle name="Neutral 2 12" xfId="51473" hidden="1"/>
    <cellStyle name="Neutral 2 12" xfId="51508" hidden="1"/>
    <cellStyle name="Neutral 2 12" xfId="50893" hidden="1"/>
    <cellStyle name="Neutral 2 12" xfId="51574" hidden="1"/>
    <cellStyle name="Neutral 2 12" xfId="51562" hidden="1"/>
    <cellStyle name="Neutral 2 12" xfId="51630" hidden="1"/>
    <cellStyle name="Neutral 2 12" xfId="51665" hidden="1"/>
    <cellStyle name="Neutral 2 12" xfId="51804" hidden="1"/>
    <cellStyle name="Neutral 2 12" xfId="51944" hidden="1"/>
    <cellStyle name="Neutral 2 12" xfId="51932" hidden="1"/>
    <cellStyle name="Neutral 2 12" xfId="52000" hidden="1"/>
    <cellStyle name="Neutral 2 12" xfId="52035" hidden="1"/>
    <cellStyle name="Neutral 2 12" xfId="51791" hidden="1"/>
    <cellStyle name="Neutral 2 12" xfId="52093" hidden="1"/>
    <cellStyle name="Neutral 2 12" xfId="52081" hidden="1"/>
    <cellStyle name="Neutral 2 12" xfId="52149" hidden="1"/>
    <cellStyle name="Neutral 2 12" xfId="52184" hidden="1"/>
    <cellStyle name="Neutral 2 12" xfId="51819" hidden="1"/>
    <cellStyle name="Neutral 2 12" xfId="52236" hidden="1"/>
    <cellStyle name="Neutral 2 12" xfId="52224" hidden="1"/>
    <cellStyle name="Neutral 2 12" xfId="52292" hidden="1"/>
    <cellStyle name="Neutral 2 12" xfId="52327" hidden="1"/>
    <cellStyle name="Neutral 2 12" xfId="52394" hidden="1"/>
    <cellStyle name="Neutral 2 12" xfId="52455" hidden="1"/>
    <cellStyle name="Neutral 2 12" xfId="52443" hidden="1"/>
    <cellStyle name="Neutral 2 12" xfId="52511" hidden="1"/>
    <cellStyle name="Neutral 2 12" xfId="52546" hidden="1"/>
    <cellStyle name="Neutral 2 12" xfId="52637" hidden="1"/>
    <cellStyle name="Neutral 2 12" xfId="52747" hidden="1"/>
    <cellStyle name="Neutral 2 12" xfId="52735" hidden="1"/>
    <cellStyle name="Neutral 2 12" xfId="52803" hidden="1"/>
    <cellStyle name="Neutral 2 12" xfId="52838" hidden="1"/>
    <cellStyle name="Neutral 2 12" xfId="52629" hidden="1"/>
    <cellStyle name="Neutral 2 12" xfId="52889" hidden="1"/>
    <cellStyle name="Neutral 2 12" xfId="52877" hidden="1"/>
    <cellStyle name="Neutral 2 12" xfId="52945" hidden="1"/>
    <cellStyle name="Neutral 2 12" xfId="52980" hidden="1"/>
    <cellStyle name="Neutral 2 12" xfId="50787" hidden="1"/>
    <cellStyle name="Neutral 2 12" xfId="53029" hidden="1"/>
    <cellStyle name="Neutral 2 12" xfId="53017" hidden="1"/>
    <cellStyle name="Neutral 2 12" xfId="53085" hidden="1"/>
    <cellStyle name="Neutral 2 12" xfId="53120" hidden="1"/>
    <cellStyle name="Neutral 2 12" xfId="53256" hidden="1"/>
    <cellStyle name="Neutral 2 12" xfId="53395" hidden="1"/>
    <cellStyle name="Neutral 2 12" xfId="53383" hidden="1"/>
    <cellStyle name="Neutral 2 12" xfId="53451" hidden="1"/>
    <cellStyle name="Neutral 2 12" xfId="53486" hidden="1"/>
    <cellStyle name="Neutral 2 12" xfId="53243" hidden="1"/>
    <cellStyle name="Neutral 2 12" xfId="53544" hidden="1"/>
    <cellStyle name="Neutral 2 12" xfId="53532" hidden="1"/>
    <cellStyle name="Neutral 2 12" xfId="53600" hidden="1"/>
    <cellStyle name="Neutral 2 12" xfId="53635" hidden="1"/>
    <cellStyle name="Neutral 2 12" xfId="53271" hidden="1"/>
    <cellStyle name="Neutral 2 12" xfId="53687" hidden="1"/>
    <cellStyle name="Neutral 2 12" xfId="53675" hidden="1"/>
    <cellStyle name="Neutral 2 12" xfId="53743" hidden="1"/>
    <cellStyle name="Neutral 2 12" xfId="53778" hidden="1"/>
    <cellStyle name="Neutral 2 12" xfId="53844" hidden="1"/>
    <cellStyle name="Neutral 2 12" xfId="53905" hidden="1"/>
    <cellStyle name="Neutral 2 12" xfId="53893" hidden="1"/>
    <cellStyle name="Neutral 2 12" xfId="53961" hidden="1"/>
    <cellStyle name="Neutral 2 12" xfId="53996" hidden="1"/>
    <cellStyle name="Neutral 2 12" xfId="54087" hidden="1"/>
    <cellStyle name="Neutral 2 12" xfId="54197" hidden="1"/>
    <cellStyle name="Neutral 2 12" xfId="54185" hidden="1"/>
    <cellStyle name="Neutral 2 12" xfId="54253" hidden="1"/>
    <cellStyle name="Neutral 2 12" xfId="54288" hidden="1"/>
    <cellStyle name="Neutral 2 12" xfId="54079" hidden="1"/>
    <cellStyle name="Neutral 2 12" xfId="54339" hidden="1"/>
    <cellStyle name="Neutral 2 12" xfId="54327" hidden="1"/>
    <cellStyle name="Neutral 2 12" xfId="54395" hidden="1"/>
    <cellStyle name="Neutral 2 12" xfId="54430" hidden="1"/>
    <cellStyle name="Neutral 2 12" xfId="50891" hidden="1"/>
    <cellStyle name="Neutral 2 12" xfId="54479" hidden="1"/>
    <cellStyle name="Neutral 2 12" xfId="54467" hidden="1"/>
    <cellStyle name="Neutral 2 12" xfId="54535" hidden="1"/>
    <cellStyle name="Neutral 2 12" xfId="54570" hidden="1"/>
    <cellStyle name="Neutral 2 12" xfId="54703" hidden="1"/>
    <cellStyle name="Neutral 2 12" xfId="54842" hidden="1"/>
    <cellStyle name="Neutral 2 12" xfId="54830" hidden="1"/>
    <cellStyle name="Neutral 2 12" xfId="54898" hidden="1"/>
    <cellStyle name="Neutral 2 12" xfId="54933" hidden="1"/>
    <cellStyle name="Neutral 2 12" xfId="54690" hidden="1"/>
    <cellStyle name="Neutral 2 12" xfId="54989" hidden="1"/>
    <cellStyle name="Neutral 2 12" xfId="54977" hidden="1"/>
    <cellStyle name="Neutral 2 12" xfId="55045" hidden="1"/>
    <cellStyle name="Neutral 2 12" xfId="55080" hidden="1"/>
    <cellStyle name="Neutral 2 12" xfId="54718" hidden="1"/>
    <cellStyle name="Neutral 2 12" xfId="55130" hidden="1"/>
    <cellStyle name="Neutral 2 12" xfId="55118" hidden="1"/>
    <cellStyle name="Neutral 2 12" xfId="55186" hidden="1"/>
    <cellStyle name="Neutral 2 12" xfId="55221" hidden="1"/>
    <cellStyle name="Neutral 2 12" xfId="55286" hidden="1"/>
    <cellStyle name="Neutral 2 12" xfId="55347" hidden="1"/>
    <cellStyle name="Neutral 2 12" xfId="55335" hidden="1"/>
    <cellStyle name="Neutral 2 12" xfId="55403" hidden="1"/>
    <cellStyle name="Neutral 2 12" xfId="55438" hidden="1"/>
    <cellStyle name="Neutral 2 12" xfId="55529" hidden="1"/>
    <cellStyle name="Neutral 2 12" xfId="55639" hidden="1"/>
    <cellStyle name="Neutral 2 12" xfId="55627" hidden="1"/>
    <cellStyle name="Neutral 2 12" xfId="55695" hidden="1"/>
    <cellStyle name="Neutral 2 12" xfId="55730" hidden="1"/>
    <cellStyle name="Neutral 2 12" xfId="55521" hidden="1"/>
    <cellStyle name="Neutral 2 12" xfId="55781" hidden="1"/>
    <cellStyle name="Neutral 2 12" xfId="55769" hidden="1"/>
    <cellStyle name="Neutral 2 12" xfId="55837" hidden="1"/>
    <cellStyle name="Neutral 2 12" xfId="55872" hidden="1"/>
    <cellStyle name="Neutral 2 12" xfId="55939" hidden="1"/>
    <cellStyle name="Neutral 2 12" xfId="56074" hidden="1"/>
    <cellStyle name="Neutral 2 12" xfId="56062" hidden="1"/>
    <cellStyle name="Neutral 2 12" xfId="56130" hidden="1"/>
    <cellStyle name="Neutral 2 12" xfId="56165" hidden="1"/>
    <cellStyle name="Neutral 2 12" xfId="56299" hidden="1"/>
    <cellStyle name="Neutral 2 12" xfId="56438" hidden="1"/>
    <cellStyle name="Neutral 2 12" xfId="56426" hidden="1"/>
    <cellStyle name="Neutral 2 12" xfId="56494" hidden="1"/>
    <cellStyle name="Neutral 2 12" xfId="56529" hidden="1"/>
    <cellStyle name="Neutral 2 12" xfId="56286" hidden="1"/>
    <cellStyle name="Neutral 2 12" xfId="56585" hidden="1"/>
    <cellStyle name="Neutral 2 12" xfId="56573" hidden="1"/>
    <cellStyle name="Neutral 2 12" xfId="56641" hidden="1"/>
    <cellStyle name="Neutral 2 12" xfId="56676" hidden="1"/>
    <cellStyle name="Neutral 2 12" xfId="56314" hidden="1"/>
    <cellStyle name="Neutral 2 12" xfId="56726" hidden="1"/>
    <cellStyle name="Neutral 2 12" xfId="56714" hidden="1"/>
    <cellStyle name="Neutral 2 12" xfId="56782" hidden="1"/>
    <cellStyle name="Neutral 2 12" xfId="56817" hidden="1"/>
    <cellStyle name="Neutral 2 12" xfId="56882" hidden="1"/>
    <cellStyle name="Neutral 2 12" xfId="56943" hidden="1"/>
    <cellStyle name="Neutral 2 12" xfId="56931" hidden="1"/>
    <cellStyle name="Neutral 2 12" xfId="56999" hidden="1"/>
    <cellStyle name="Neutral 2 12" xfId="57034" hidden="1"/>
    <cellStyle name="Neutral 2 12" xfId="57125" hidden="1"/>
    <cellStyle name="Neutral 2 12" xfId="57235" hidden="1"/>
    <cellStyle name="Neutral 2 12" xfId="57223" hidden="1"/>
    <cellStyle name="Neutral 2 12" xfId="57291" hidden="1"/>
    <cellStyle name="Neutral 2 12" xfId="57326" hidden="1"/>
    <cellStyle name="Neutral 2 12" xfId="57117" hidden="1"/>
    <cellStyle name="Neutral 2 12" xfId="57377" hidden="1"/>
    <cellStyle name="Neutral 2 12" xfId="57365" hidden="1"/>
    <cellStyle name="Neutral 2 12" xfId="57433" hidden="1"/>
    <cellStyle name="Neutral 2 12" xfId="57468" hidden="1"/>
    <cellStyle name="Neutral 2 12" xfId="55952" hidden="1"/>
    <cellStyle name="Neutral 2 12" xfId="57517" hidden="1"/>
    <cellStyle name="Neutral 2 12" xfId="57505" hidden="1"/>
    <cellStyle name="Neutral 2 12" xfId="57573" hidden="1"/>
    <cellStyle name="Neutral 2 12" xfId="57608" hidden="1"/>
    <cellStyle name="Neutral 2 12" xfId="57741" hidden="1"/>
    <cellStyle name="Neutral 2 12" xfId="57880" hidden="1"/>
    <cellStyle name="Neutral 2 12" xfId="57868" hidden="1"/>
    <cellStyle name="Neutral 2 12" xfId="57936" hidden="1"/>
    <cellStyle name="Neutral 2 12" xfId="57971" hidden="1"/>
    <cellStyle name="Neutral 2 12" xfId="57728" hidden="1"/>
    <cellStyle name="Neutral 2 12" xfId="58027" hidden="1"/>
    <cellStyle name="Neutral 2 12" xfId="58015" hidden="1"/>
    <cellStyle name="Neutral 2 12" xfId="58083" hidden="1"/>
    <cellStyle name="Neutral 2 12" xfId="58118" hidden="1"/>
    <cellStyle name="Neutral 2 12" xfId="57756" hidden="1"/>
    <cellStyle name="Neutral 2 12" xfId="58168" hidden="1"/>
    <cellStyle name="Neutral 2 12" xfId="58156" hidden="1"/>
    <cellStyle name="Neutral 2 12" xfId="58224" hidden="1"/>
    <cellStyle name="Neutral 2 12" xfId="58259" hidden="1"/>
    <cellStyle name="Neutral 2 12" xfId="58324" hidden="1"/>
    <cellStyle name="Neutral 2 12" xfId="58385" hidden="1"/>
    <cellStyle name="Neutral 2 12" xfId="58373" hidden="1"/>
    <cellStyle name="Neutral 2 12" xfId="58441" hidden="1"/>
    <cellStyle name="Neutral 2 12" xfId="58476" hidden="1"/>
    <cellStyle name="Neutral 2 12" xfId="58567" hidden="1"/>
    <cellStyle name="Neutral 2 12" xfId="58677" hidden="1"/>
    <cellStyle name="Neutral 2 12" xfId="58665" hidden="1"/>
    <cellStyle name="Neutral 2 12" xfId="58733" hidden="1"/>
    <cellStyle name="Neutral 2 12" xfId="58768" hidden="1"/>
    <cellStyle name="Neutral 2 12" xfId="58559" hidden="1"/>
    <cellStyle name="Neutral 2 12" xfId="58819" hidden="1"/>
    <cellStyle name="Neutral 2 12" xfId="58807" hidden="1"/>
    <cellStyle name="Neutral 2 12" xfId="58875" hidden="1"/>
    <cellStyle name="Neutral 2 12" xfId="58910" hidden="1"/>
    <cellStyle name="Neutral 2 13" xfId="247" hidden="1"/>
    <cellStyle name="Neutral 2 13" xfId="566" hidden="1"/>
    <cellStyle name="Neutral 2 13" xfId="552" hidden="1"/>
    <cellStyle name="Neutral 2 13" xfId="622" hidden="1"/>
    <cellStyle name="Neutral 2 13" xfId="657" hidden="1"/>
    <cellStyle name="Neutral 2 13" xfId="835" hidden="1"/>
    <cellStyle name="Neutral 2 13" xfId="974" hidden="1"/>
    <cellStyle name="Neutral 2 13" xfId="960" hidden="1"/>
    <cellStyle name="Neutral 2 13" xfId="1030" hidden="1"/>
    <cellStyle name="Neutral 2 13" xfId="1065" hidden="1"/>
    <cellStyle name="Neutral 2 13" xfId="1075" hidden="1"/>
    <cellStyle name="Neutral 2 13" xfId="1121" hidden="1"/>
    <cellStyle name="Neutral 2 13" xfId="1107" hidden="1"/>
    <cellStyle name="Neutral 2 13" xfId="1177" hidden="1"/>
    <cellStyle name="Neutral 2 13" xfId="1212" hidden="1"/>
    <cellStyle name="Neutral 2 13" xfId="850" hidden="1"/>
    <cellStyle name="Neutral 2 13" xfId="1262" hidden="1"/>
    <cellStyle name="Neutral 2 13" xfId="1248" hidden="1"/>
    <cellStyle name="Neutral 2 13" xfId="1318" hidden="1"/>
    <cellStyle name="Neutral 2 13" xfId="1353" hidden="1"/>
    <cellStyle name="Neutral 2 13" xfId="1418" hidden="1"/>
    <cellStyle name="Neutral 2 13" xfId="1479" hidden="1"/>
    <cellStyle name="Neutral 2 13" xfId="1465" hidden="1"/>
    <cellStyle name="Neutral 2 13" xfId="1535" hidden="1"/>
    <cellStyle name="Neutral 2 13" xfId="1570" hidden="1"/>
    <cellStyle name="Neutral 2 13" xfId="1661" hidden="1"/>
    <cellStyle name="Neutral 2 13" xfId="1771" hidden="1"/>
    <cellStyle name="Neutral 2 13" xfId="1757" hidden="1"/>
    <cellStyle name="Neutral 2 13" xfId="1827" hidden="1"/>
    <cellStyle name="Neutral 2 13" xfId="1862" hidden="1"/>
    <cellStyle name="Neutral 2 13" xfId="1870" hidden="1"/>
    <cellStyle name="Neutral 2 13" xfId="1913" hidden="1"/>
    <cellStyle name="Neutral 2 13" xfId="1899" hidden="1"/>
    <cellStyle name="Neutral 2 13" xfId="1969" hidden="1"/>
    <cellStyle name="Neutral 2 13" xfId="2004" hidden="1"/>
    <cellStyle name="Neutral 2 13" xfId="2156" hidden="1"/>
    <cellStyle name="Neutral 2 13" xfId="2444" hidden="1"/>
    <cellStyle name="Neutral 2 13" xfId="2430" hidden="1"/>
    <cellStyle name="Neutral 2 13" xfId="2500" hidden="1"/>
    <cellStyle name="Neutral 2 13" xfId="2535" hidden="1"/>
    <cellStyle name="Neutral 2 13" xfId="2705" hidden="1"/>
    <cellStyle name="Neutral 2 13" xfId="2844" hidden="1"/>
    <cellStyle name="Neutral 2 13" xfId="2830" hidden="1"/>
    <cellStyle name="Neutral 2 13" xfId="2900" hidden="1"/>
    <cellStyle name="Neutral 2 13" xfId="2935" hidden="1"/>
    <cellStyle name="Neutral 2 13" xfId="2945" hidden="1"/>
    <cellStyle name="Neutral 2 13" xfId="2991" hidden="1"/>
    <cellStyle name="Neutral 2 13" xfId="2977" hidden="1"/>
    <cellStyle name="Neutral 2 13" xfId="3047" hidden="1"/>
    <cellStyle name="Neutral 2 13" xfId="3082" hidden="1"/>
    <cellStyle name="Neutral 2 13" xfId="2720" hidden="1"/>
    <cellStyle name="Neutral 2 13" xfId="3132" hidden="1"/>
    <cellStyle name="Neutral 2 13" xfId="3118" hidden="1"/>
    <cellStyle name="Neutral 2 13" xfId="3188" hidden="1"/>
    <cellStyle name="Neutral 2 13" xfId="3223" hidden="1"/>
    <cellStyle name="Neutral 2 13" xfId="3288" hidden="1"/>
    <cellStyle name="Neutral 2 13" xfId="3349" hidden="1"/>
    <cellStyle name="Neutral 2 13" xfId="3335" hidden="1"/>
    <cellStyle name="Neutral 2 13" xfId="3405" hidden="1"/>
    <cellStyle name="Neutral 2 13" xfId="3440" hidden="1"/>
    <cellStyle name="Neutral 2 13" xfId="3531" hidden="1"/>
    <cellStyle name="Neutral 2 13" xfId="3641" hidden="1"/>
    <cellStyle name="Neutral 2 13" xfId="3627" hidden="1"/>
    <cellStyle name="Neutral 2 13" xfId="3697" hidden="1"/>
    <cellStyle name="Neutral 2 13" xfId="3732" hidden="1"/>
    <cellStyle name="Neutral 2 13" xfId="3740" hidden="1"/>
    <cellStyle name="Neutral 2 13" xfId="3783" hidden="1"/>
    <cellStyle name="Neutral 2 13" xfId="3769" hidden="1"/>
    <cellStyle name="Neutral 2 13" xfId="3839" hidden="1"/>
    <cellStyle name="Neutral 2 13" xfId="3874" hidden="1"/>
    <cellStyle name="Neutral 2 13" xfId="2544" hidden="1"/>
    <cellStyle name="Neutral 2 13" xfId="3950" hidden="1"/>
    <cellStyle name="Neutral 2 13" xfId="3936" hidden="1"/>
    <cellStyle name="Neutral 2 13" xfId="4006" hidden="1"/>
    <cellStyle name="Neutral 2 13" xfId="4041" hidden="1"/>
    <cellStyle name="Neutral 2 13" xfId="4211" hidden="1"/>
    <cellStyle name="Neutral 2 13" xfId="4350" hidden="1"/>
    <cellStyle name="Neutral 2 13" xfId="4336" hidden="1"/>
    <cellStyle name="Neutral 2 13" xfId="4406" hidden="1"/>
    <cellStyle name="Neutral 2 13" xfId="4441" hidden="1"/>
    <cellStyle name="Neutral 2 13" xfId="4451" hidden="1"/>
    <cellStyle name="Neutral 2 13" xfId="4497" hidden="1"/>
    <cellStyle name="Neutral 2 13" xfId="4483" hidden="1"/>
    <cellStyle name="Neutral 2 13" xfId="4553" hidden="1"/>
    <cellStyle name="Neutral 2 13" xfId="4588" hidden="1"/>
    <cellStyle name="Neutral 2 13" xfId="4226" hidden="1"/>
    <cellStyle name="Neutral 2 13" xfId="4638" hidden="1"/>
    <cellStyle name="Neutral 2 13" xfId="4624" hidden="1"/>
    <cellStyle name="Neutral 2 13" xfId="4694" hidden="1"/>
    <cellStyle name="Neutral 2 13" xfId="4729" hidden="1"/>
    <cellStyle name="Neutral 2 13" xfId="4794" hidden="1"/>
    <cellStyle name="Neutral 2 13" xfId="4855" hidden="1"/>
    <cellStyle name="Neutral 2 13" xfId="4841" hidden="1"/>
    <cellStyle name="Neutral 2 13" xfId="4911" hidden="1"/>
    <cellStyle name="Neutral 2 13" xfId="4946" hidden="1"/>
    <cellStyle name="Neutral 2 13" xfId="5037" hidden="1"/>
    <cellStyle name="Neutral 2 13" xfId="5147" hidden="1"/>
    <cellStyle name="Neutral 2 13" xfId="5133" hidden="1"/>
    <cellStyle name="Neutral 2 13" xfId="5203" hidden="1"/>
    <cellStyle name="Neutral 2 13" xfId="5238" hidden="1"/>
    <cellStyle name="Neutral 2 13" xfId="5246" hidden="1"/>
    <cellStyle name="Neutral 2 13" xfId="5289" hidden="1"/>
    <cellStyle name="Neutral 2 13" xfId="5275" hidden="1"/>
    <cellStyle name="Neutral 2 13" xfId="5345" hidden="1"/>
    <cellStyle name="Neutral 2 13" xfId="5380" hidden="1"/>
    <cellStyle name="Neutral 2 13" xfId="4050" hidden="1"/>
    <cellStyle name="Neutral 2 13" xfId="5455" hidden="1"/>
    <cellStyle name="Neutral 2 13" xfId="5441" hidden="1"/>
    <cellStyle name="Neutral 2 13" xfId="5511" hidden="1"/>
    <cellStyle name="Neutral 2 13" xfId="5546" hidden="1"/>
    <cellStyle name="Neutral 2 13" xfId="5715" hidden="1"/>
    <cellStyle name="Neutral 2 13" xfId="5854" hidden="1"/>
    <cellStyle name="Neutral 2 13" xfId="5840" hidden="1"/>
    <cellStyle name="Neutral 2 13" xfId="5910" hidden="1"/>
    <cellStyle name="Neutral 2 13" xfId="5945" hidden="1"/>
    <cellStyle name="Neutral 2 13" xfId="5955" hidden="1"/>
    <cellStyle name="Neutral 2 13" xfId="6001" hidden="1"/>
    <cellStyle name="Neutral 2 13" xfId="5987" hidden="1"/>
    <cellStyle name="Neutral 2 13" xfId="6057" hidden="1"/>
    <cellStyle name="Neutral 2 13" xfId="6092" hidden="1"/>
    <cellStyle name="Neutral 2 13" xfId="5730" hidden="1"/>
    <cellStyle name="Neutral 2 13" xfId="6142" hidden="1"/>
    <cellStyle name="Neutral 2 13" xfId="6128" hidden="1"/>
    <cellStyle name="Neutral 2 13" xfId="6198" hidden="1"/>
    <cellStyle name="Neutral 2 13" xfId="6233" hidden="1"/>
    <cellStyle name="Neutral 2 13" xfId="6298" hidden="1"/>
    <cellStyle name="Neutral 2 13" xfId="6359" hidden="1"/>
    <cellStyle name="Neutral 2 13" xfId="6345" hidden="1"/>
    <cellStyle name="Neutral 2 13" xfId="6415" hidden="1"/>
    <cellStyle name="Neutral 2 13" xfId="6450" hidden="1"/>
    <cellStyle name="Neutral 2 13" xfId="6541" hidden="1"/>
    <cellStyle name="Neutral 2 13" xfId="6651" hidden="1"/>
    <cellStyle name="Neutral 2 13" xfId="6637" hidden="1"/>
    <cellStyle name="Neutral 2 13" xfId="6707" hidden="1"/>
    <cellStyle name="Neutral 2 13" xfId="6742" hidden="1"/>
    <cellStyle name="Neutral 2 13" xfId="6750" hidden="1"/>
    <cellStyle name="Neutral 2 13" xfId="6793" hidden="1"/>
    <cellStyle name="Neutral 2 13" xfId="6779" hidden="1"/>
    <cellStyle name="Neutral 2 13" xfId="6849" hidden="1"/>
    <cellStyle name="Neutral 2 13" xfId="6884" hidden="1"/>
    <cellStyle name="Neutral 2 13" xfId="5555" hidden="1"/>
    <cellStyle name="Neutral 2 13" xfId="6957" hidden="1"/>
    <cellStyle name="Neutral 2 13" xfId="6943" hidden="1"/>
    <cellStyle name="Neutral 2 13" xfId="7013" hidden="1"/>
    <cellStyle name="Neutral 2 13" xfId="7048" hidden="1"/>
    <cellStyle name="Neutral 2 13" xfId="7213" hidden="1"/>
    <cellStyle name="Neutral 2 13" xfId="7352" hidden="1"/>
    <cellStyle name="Neutral 2 13" xfId="7338" hidden="1"/>
    <cellStyle name="Neutral 2 13" xfId="7408" hidden="1"/>
    <cellStyle name="Neutral 2 13" xfId="7443" hidden="1"/>
    <cellStyle name="Neutral 2 13" xfId="7453" hidden="1"/>
    <cellStyle name="Neutral 2 13" xfId="7499" hidden="1"/>
    <cellStyle name="Neutral 2 13" xfId="7485" hidden="1"/>
    <cellStyle name="Neutral 2 13" xfId="7555" hidden="1"/>
    <cellStyle name="Neutral 2 13" xfId="7590" hidden="1"/>
    <cellStyle name="Neutral 2 13" xfId="7228" hidden="1"/>
    <cellStyle name="Neutral 2 13" xfId="7640" hidden="1"/>
    <cellStyle name="Neutral 2 13" xfId="7626" hidden="1"/>
    <cellStyle name="Neutral 2 13" xfId="7696" hidden="1"/>
    <cellStyle name="Neutral 2 13" xfId="7731" hidden="1"/>
    <cellStyle name="Neutral 2 13" xfId="7796" hidden="1"/>
    <cellStyle name="Neutral 2 13" xfId="7857" hidden="1"/>
    <cellStyle name="Neutral 2 13" xfId="7843" hidden="1"/>
    <cellStyle name="Neutral 2 13" xfId="7913" hidden="1"/>
    <cellStyle name="Neutral 2 13" xfId="7948" hidden="1"/>
    <cellStyle name="Neutral 2 13" xfId="8039" hidden="1"/>
    <cellStyle name="Neutral 2 13" xfId="8149" hidden="1"/>
    <cellStyle name="Neutral 2 13" xfId="8135" hidden="1"/>
    <cellStyle name="Neutral 2 13" xfId="8205" hidden="1"/>
    <cellStyle name="Neutral 2 13" xfId="8240" hidden="1"/>
    <cellStyle name="Neutral 2 13" xfId="8248" hidden="1"/>
    <cellStyle name="Neutral 2 13" xfId="8291" hidden="1"/>
    <cellStyle name="Neutral 2 13" xfId="8277" hidden="1"/>
    <cellStyle name="Neutral 2 13" xfId="8347" hidden="1"/>
    <cellStyle name="Neutral 2 13" xfId="8382" hidden="1"/>
    <cellStyle name="Neutral 2 13" xfId="7057" hidden="1"/>
    <cellStyle name="Neutral 2 13" xfId="8452" hidden="1"/>
    <cellStyle name="Neutral 2 13" xfId="8438" hidden="1"/>
    <cellStyle name="Neutral 2 13" xfId="8508" hidden="1"/>
    <cellStyle name="Neutral 2 13" xfId="8543" hidden="1"/>
    <cellStyle name="Neutral 2 13" xfId="8706" hidden="1"/>
    <cellStyle name="Neutral 2 13" xfId="8845" hidden="1"/>
    <cellStyle name="Neutral 2 13" xfId="8831" hidden="1"/>
    <cellStyle name="Neutral 2 13" xfId="8901" hidden="1"/>
    <cellStyle name="Neutral 2 13" xfId="8936" hidden="1"/>
    <cellStyle name="Neutral 2 13" xfId="8946" hidden="1"/>
    <cellStyle name="Neutral 2 13" xfId="8992" hidden="1"/>
    <cellStyle name="Neutral 2 13" xfId="8978" hidden="1"/>
    <cellStyle name="Neutral 2 13" xfId="9048" hidden="1"/>
    <cellStyle name="Neutral 2 13" xfId="9083" hidden="1"/>
    <cellStyle name="Neutral 2 13" xfId="8721" hidden="1"/>
    <cellStyle name="Neutral 2 13" xfId="9133" hidden="1"/>
    <cellStyle name="Neutral 2 13" xfId="9119" hidden="1"/>
    <cellStyle name="Neutral 2 13" xfId="9189" hidden="1"/>
    <cellStyle name="Neutral 2 13" xfId="9224" hidden="1"/>
    <cellStyle name="Neutral 2 13" xfId="9289" hidden="1"/>
    <cellStyle name="Neutral 2 13" xfId="9350" hidden="1"/>
    <cellStyle name="Neutral 2 13" xfId="9336" hidden="1"/>
    <cellStyle name="Neutral 2 13" xfId="9406" hidden="1"/>
    <cellStyle name="Neutral 2 13" xfId="9441" hidden="1"/>
    <cellStyle name="Neutral 2 13" xfId="9532" hidden="1"/>
    <cellStyle name="Neutral 2 13" xfId="9642" hidden="1"/>
    <cellStyle name="Neutral 2 13" xfId="9628" hidden="1"/>
    <cellStyle name="Neutral 2 13" xfId="9698" hidden="1"/>
    <cellStyle name="Neutral 2 13" xfId="9733" hidden="1"/>
    <cellStyle name="Neutral 2 13" xfId="9741" hidden="1"/>
    <cellStyle name="Neutral 2 13" xfId="9784" hidden="1"/>
    <cellStyle name="Neutral 2 13" xfId="9770" hidden="1"/>
    <cellStyle name="Neutral 2 13" xfId="9840" hidden="1"/>
    <cellStyle name="Neutral 2 13" xfId="9875" hidden="1"/>
    <cellStyle name="Neutral 2 13" xfId="8552" hidden="1"/>
    <cellStyle name="Neutral 2 13" xfId="9943" hidden="1"/>
    <cellStyle name="Neutral 2 13" xfId="9929" hidden="1"/>
    <cellStyle name="Neutral 2 13" xfId="9999" hidden="1"/>
    <cellStyle name="Neutral 2 13" xfId="10034" hidden="1"/>
    <cellStyle name="Neutral 2 13" xfId="10192" hidden="1"/>
    <cellStyle name="Neutral 2 13" xfId="10331" hidden="1"/>
    <cellStyle name="Neutral 2 13" xfId="10317" hidden="1"/>
    <cellStyle name="Neutral 2 13" xfId="10387" hidden="1"/>
    <cellStyle name="Neutral 2 13" xfId="10422" hidden="1"/>
    <cellStyle name="Neutral 2 13" xfId="10432" hidden="1"/>
    <cellStyle name="Neutral 2 13" xfId="10478" hidden="1"/>
    <cellStyle name="Neutral 2 13" xfId="10464" hidden="1"/>
    <cellStyle name="Neutral 2 13" xfId="10534" hidden="1"/>
    <cellStyle name="Neutral 2 13" xfId="10569" hidden="1"/>
    <cellStyle name="Neutral 2 13" xfId="10207" hidden="1"/>
    <cellStyle name="Neutral 2 13" xfId="10619" hidden="1"/>
    <cellStyle name="Neutral 2 13" xfId="10605" hidden="1"/>
    <cellStyle name="Neutral 2 13" xfId="10675" hidden="1"/>
    <cellStyle name="Neutral 2 13" xfId="10710" hidden="1"/>
    <cellStyle name="Neutral 2 13" xfId="10775" hidden="1"/>
    <cellStyle name="Neutral 2 13" xfId="10836" hidden="1"/>
    <cellStyle name="Neutral 2 13" xfId="10822" hidden="1"/>
    <cellStyle name="Neutral 2 13" xfId="10892" hidden="1"/>
    <cellStyle name="Neutral 2 13" xfId="10927" hidden="1"/>
    <cellStyle name="Neutral 2 13" xfId="11018" hidden="1"/>
    <cellStyle name="Neutral 2 13" xfId="11128" hidden="1"/>
    <cellStyle name="Neutral 2 13" xfId="11114" hidden="1"/>
    <cellStyle name="Neutral 2 13" xfId="11184" hidden="1"/>
    <cellStyle name="Neutral 2 13" xfId="11219" hidden="1"/>
    <cellStyle name="Neutral 2 13" xfId="11227" hidden="1"/>
    <cellStyle name="Neutral 2 13" xfId="11270" hidden="1"/>
    <cellStyle name="Neutral 2 13" xfId="11256" hidden="1"/>
    <cellStyle name="Neutral 2 13" xfId="11326" hidden="1"/>
    <cellStyle name="Neutral 2 13" xfId="11361" hidden="1"/>
    <cellStyle name="Neutral 2 13" xfId="10043" hidden="1"/>
    <cellStyle name="Neutral 2 13" xfId="11426" hidden="1"/>
    <cellStyle name="Neutral 2 13" xfId="11412" hidden="1"/>
    <cellStyle name="Neutral 2 13" xfId="11482" hidden="1"/>
    <cellStyle name="Neutral 2 13" xfId="11517" hidden="1"/>
    <cellStyle name="Neutral 2 13" xfId="11672" hidden="1"/>
    <cellStyle name="Neutral 2 13" xfId="11811" hidden="1"/>
    <cellStyle name="Neutral 2 13" xfId="11797" hidden="1"/>
    <cellStyle name="Neutral 2 13" xfId="11867" hidden="1"/>
    <cellStyle name="Neutral 2 13" xfId="11902" hidden="1"/>
    <cellStyle name="Neutral 2 13" xfId="11912" hidden="1"/>
    <cellStyle name="Neutral 2 13" xfId="11958" hidden="1"/>
    <cellStyle name="Neutral 2 13" xfId="11944" hidden="1"/>
    <cellStyle name="Neutral 2 13" xfId="12014" hidden="1"/>
    <cellStyle name="Neutral 2 13" xfId="12049" hidden="1"/>
    <cellStyle name="Neutral 2 13" xfId="11687" hidden="1"/>
    <cellStyle name="Neutral 2 13" xfId="12099" hidden="1"/>
    <cellStyle name="Neutral 2 13" xfId="12085" hidden="1"/>
    <cellStyle name="Neutral 2 13" xfId="12155" hidden="1"/>
    <cellStyle name="Neutral 2 13" xfId="12190" hidden="1"/>
    <cellStyle name="Neutral 2 13" xfId="12255" hidden="1"/>
    <cellStyle name="Neutral 2 13" xfId="12316" hidden="1"/>
    <cellStyle name="Neutral 2 13" xfId="12302" hidden="1"/>
    <cellStyle name="Neutral 2 13" xfId="12372" hidden="1"/>
    <cellStyle name="Neutral 2 13" xfId="12407" hidden="1"/>
    <cellStyle name="Neutral 2 13" xfId="12498" hidden="1"/>
    <cellStyle name="Neutral 2 13" xfId="12608" hidden="1"/>
    <cellStyle name="Neutral 2 13" xfId="12594" hidden="1"/>
    <cellStyle name="Neutral 2 13" xfId="12664" hidden="1"/>
    <cellStyle name="Neutral 2 13" xfId="12699" hidden="1"/>
    <cellStyle name="Neutral 2 13" xfId="12707" hidden="1"/>
    <cellStyle name="Neutral 2 13" xfId="12750" hidden="1"/>
    <cellStyle name="Neutral 2 13" xfId="12736" hidden="1"/>
    <cellStyle name="Neutral 2 13" xfId="12806" hidden="1"/>
    <cellStyle name="Neutral 2 13" xfId="12841" hidden="1"/>
    <cellStyle name="Neutral 2 13" xfId="11526" hidden="1"/>
    <cellStyle name="Neutral 2 13" xfId="12905" hidden="1"/>
    <cellStyle name="Neutral 2 13" xfId="12891" hidden="1"/>
    <cellStyle name="Neutral 2 13" xfId="12961" hidden="1"/>
    <cellStyle name="Neutral 2 13" xfId="12996" hidden="1"/>
    <cellStyle name="Neutral 2 13" xfId="13143" hidden="1"/>
    <cellStyle name="Neutral 2 13" xfId="13282" hidden="1"/>
    <cellStyle name="Neutral 2 13" xfId="13268" hidden="1"/>
    <cellStyle name="Neutral 2 13" xfId="13338" hidden="1"/>
    <cellStyle name="Neutral 2 13" xfId="13373" hidden="1"/>
    <cellStyle name="Neutral 2 13" xfId="13383" hidden="1"/>
    <cellStyle name="Neutral 2 13" xfId="13429" hidden="1"/>
    <cellStyle name="Neutral 2 13" xfId="13415" hidden="1"/>
    <cellStyle name="Neutral 2 13" xfId="13485" hidden="1"/>
    <cellStyle name="Neutral 2 13" xfId="13520" hidden="1"/>
    <cellStyle name="Neutral 2 13" xfId="13158" hidden="1"/>
    <cellStyle name="Neutral 2 13" xfId="13570" hidden="1"/>
    <cellStyle name="Neutral 2 13" xfId="13556" hidden="1"/>
    <cellStyle name="Neutral 2 13" xfId="13626" hidden="1"/>
    <cellStyle name="Neutral 2 13" xfId="13661" hidden="1"/>
    <cellStyle name="Neutral 2 13" xfId="13726" hidden="1"/>
    <cellStyle name="Neutral 2 13" xfId="13787" hidden="1"/>
    <cellStyle name="Neutral 2 13" xfId="13773" hidden="1"/>
    <cellStyle name="Neutral 2 13" xfId="13843" hidden="1"/>
    <cellStyle name="Neutral 2 13" xfId="13878" hidden="1"/>
    <cellStyle name="Neutral 2 13" xfId="13969" hidden="1"/>
    <cellStyle name="Neutral 2 13" xfId="14079" hidden="1"/>
    <cellStyle name="Neutral 2 13" xfId="14065" hidden="1"/>
    <cellStyle name="Neutral 2 13" xfId="14135" hidden="1"/>
    <cellStyle name="Neutral 2 13" xfId="14170" hidden="1"/>
    <cellStyle name="Neutral 2 13" xfId="14178" hidden="1"/>
    <cellStyle name="Neutral 2 13" xfId="14221" hidden="1"/>
    <cellStyle name="Neutral 2 13" xfId="14207" hidden="1"/>
    <cellStyle name="Neutral 2 13" xfId="14277" hidden="1"/>
    <cellStyle name="Neutral 2 13" xfId="14312" hidden="1"/>
    <cellStyle name="Neutral 2 13" xfId="13004" hidden="1"/>
    <cellStyle name="Neutral 2 13" xfId="14372" hidden="1"/>
    <cellStyle name="Neutral 2 13" xfId="14358" hidden="1"/>
    <cellStyle name="Neutral 2 13" xfId="14428" hidden="1"/>
    <cellStyle name="Neutral 2 13" xfId="14463" hidden="1"/>
    <cellStyle name="Neutral 2 13" xfId="14605" hidden="1"/>
    <cellStyle name="Neutral 2 13" xfId="14744" hidden="1"/>
    <cellStyle name="Neutral 2 13" xfId="14730" hidden="1"/>
    <cellStyle name="Neutral 2 13" xfId="14800" hidden="1"/>
    <cellStyle name="Neutral 2 13" xfId="14835" hidden="1"/>
    <cellStyle name="Neutral 2 13" xfId="14845" hidden="1"/>
    <cellStyle name="Neutral 2 13" xfId="14891" hidden="1"/>
    <cellStyle name="Neutral 2 13" xfId="14877" hidden="1"/>
    <cellStyle name="Neutral 2 13" xfId="14947" hidden="1"/>
    <cellStyle name="Neutral 2 13" xfId="14982" hidden="1"/>
    <cellStyle name="Neutral 2 13" xfId="14620" hidden="1"/>
    <cellStyle name="Neutral 2 13" xfId="15032" hidden="1"/>
    <cellStyle name="Neutral 2 13" xfId="15018" hidden="1"/>
    <cellStyle name="Neutral 2 13" xfId="15088" hidden="1"/>
    <cellStyle name="Neutral 2 13" xfId="15123" hidden="1"/>
    <cellStyle name="Neutral 2 13" xfId="15188" hidden="1"/>
    <cellStyle name="Neutral 2 13" xfId="15249" hidden="1"/>
    <cellStyle name="Neutral 2 13" xfId="15235" hidden="1"/>
    <cellStyle name="Neutral 2 13" xfId="15305" hidden="1"/>
    <cellStyle name="Neutral 2 13" xfId="15340" hidden="1"/>
    <cellStyle name="Neutral 2 13" xfId="15431" hidden="1"/>
    <cellStyle name="Neutral 2 13" xfId="15541" hidden="1"/>
    <cellStyle name="Neutral 2 13" xfId="15527" hidden="1"/>
    <cellStyle name="Neutral 2 13" xfId="15597" hidden="1"/>
    <cellStyle name="Neutral 2 13" xfId="15632" hidden="1"/>
    <cellStyle name="Neutral 2 13" xfId="15640" hidden="1"/>
    <cellStyle name="Neutral 2 13" xfId="15683" hidden="1"/>
    <cellStyle name="Neutral 2 13" xfId="15669" hidden="1"/>
    <cellStyle name="Neutral 2 13" xfId="15739" hidden="1"/>
    <cellStyle name="Neutral 2 13" xfId="15774" hidden="1"/>
    <cellStyle name="Neutral 2 13" xfId="14471" hidden="1"/>
    <cellStyle name="Neutral 2 13" xfId="15834" hidden="1"/>
    <cellStyle name="Neutral 2 13" xfId="15820" hidden="1"/>
    <cellStyle name="Neutral 2 13" xfId="15890" hidden="1"/>
    <cellStyle name="Neutral 2 13" xfId="15925" hidden="1"/>
    <cellStyle name="Neutral 2 13" xfId="16061" hidden="1"/>
    <cellStyle name="Neutral 2 13" xfId="16200" hidden="1"/>
    <cellStyle name="Neutral 2 13" xfId="16186" hidden="1"/>
    <cellStyle name="Neutral 2 13" xfId="16256" hidden="1"/>
    <cellStyle name="Neutral 2 13" xfId="16291" hidden="1"/>
    <cellStyle name="Neutral 2 13" xfId="16301" hidden="1"/>
    <cellStyle name="Neutral 2 13" xfId="16347" hidden="1"/>
    <cellStyle name="Neutral 2 13" xfId="16333" hidden="1"/>
    <cellStyle name="Neutral 2 13" xfId="16403" hidden="1"/>
    <cellStyle name="Neutral 2 13" xfId="16438" hidden="1"/>
    <cellStyle name="Neutral 2 13" xfId="16076" hidden="1"/>
    <cellStyle name="Neutral 2 13" xfId="16488" hidden="1"/>
    <cellStyle name="Neutral 2 13" xfId="16474" hidden="1"/>
    <cellStyle name="Neutral 2 13" xfId="16544" hidden="1"/>
    <cellStyle name="Neutral 2 13" xfId="16579" hidden="1"/>
    <cellStyle name="Neutral 2 13" xfId="16644" hidden="1"/>
    <cellStyle name="Neutral 2 13" xfId="16705" hidden="1"/>
    <cellStyle name="Neutral 2 13" xfId="16691" hidden="1"/>
    <cellStyle name="Neutral 2 13" xfId="16761" hidden="1"/>
    <cellStyle name="Neutral 2 13" xfId="16796" hidden="1"/>
    <cellStyle name="Neutral 2 13" xfId="16887" hidden="1"/>
    <cellStyle name="Neutral 2 13" xfId="16997" hidden="1"/>
    <cellStyle name="Neutral 2 13" xfId="16983" hidden="1"/>
    <cellStyle name="Neutral 2 13" xfId="17053" hidden="1"/>
    <cellStyle name="Neutral 2 13" xfId="17088" hidden="1"/>
    <cellStyle name="Neutral 2 13" xfId="17096" hidden="1"/>
    <cellStyle name="Neutral 2 13" xfId="17139" hidden="1"/>
    <cellStyle name="Neutral 2 13" xfId="17125" hidden="1"/>
    <cellStyle name="Neutral 2 13" xfId="17195" hidden="1"/>
    <cellStyle name="Neutral 2 13" xfId="17230" hidden="1"/>
    <cellStyle name="Neutral 2 13" xfId="15933" hidden="1"/>
    <cellStyle name="Neutral 2 13" xfId="17279" hidden="1"/>
    <cellStyle name="Neutral 2 13" xfId="17265" hidden="1"/>
    <cellStyle name="Neutral 2 13" xfId="17335" hidden="1"/>
    <cellStyle name="Neutral 2 13" xfId="17370" hidden="1"/>
    <cellStyle name="Neutral 2 13" xfId="17503" hidden="1"/>
    <cellStyle name="Neutral 2 13" xfId="17642" hidden="1"/>
    <cellStyle name="Neutral 2 13" xfId="17628" hidden="1"/>
    <cellStyle name="Neutral 2 13" xfId="17698" hidden="1"/>
    <cellStyle name="Neutral 2 13" xfId="17733" hidden="1"/>
    <cellStyle name="Neutral 2 13" xfId="17743" hidden="1"/>
    <cellStyle name="Neutral 2 13" xfId="17789" hidden="1"/>
    <cellStyle name="Neutral 2 13" xfId="17775" hidden="1"/>
    <cellStyle name="Neutral 2 13" xfId="17845" hidden="1"/>
    <cellStyle name="Neutral 2 13" xfId="17880" hidden="1"/>
    <cellStyle name="Neutral 2 13" xfId="17518" hidden="1"/>
    <cellStyle name="Neutral 2 13" xfId="17930" hidden="1"/>
    <cellStyle name="Neutral 2 13" xfId="17916" hidden="1"/>
    <cellStyle name="Neutral 2 13" xfId="17986" hidden="1"/>
    <cellStyle name="Neutral 2 13" xfId="18021" hidden="1"/>
    <cellStyle name="Neutral 2 13" xfId="18086" hidden="1"/>
    <cellStyle name="Neutral 2 13" xfId="18147" hidden="1"/>
    <cellStyle name="Neutral 2 13" xfId="18133" hidden="1"/>
    <cellStyle name="Neutral 2 13" xfId="18203" hidden="1"/>
    <cellStyle name="Neutral 2 13" xfId="18238" hidden="1"/>
    <cellStyle name="Neutral 2 13" xfId="18329" hidden="1"/>
    <cellStyle name="Neutral 2 13" xfId="18439" hidden="1"/>
    <cellStyle name="Neutral 2 13" xfId="18425" hidden="1"/>
    <cellStyle name="Neutral 2 13" xfId="18495" hidden="1"/>
    <cellStyle name="Neutral 2 13" xfId="18530" hidden="1"/>
    <cellStyle name="Neutral 2 13" xfId="18538" hidden="1"/>
    <cellStyle name="Neutral 2 13" xfId="18581" hidden="1"/>
    <cellStyle name="Neutral 2 13" xfId="18567" hidden="1"/>
    <cellStyle name="Neutral 2 13" xfId="18637" hidden="1"/>
    <cellStyle name="Neutral 2 13" xfId="18672" hidden="1"/>
    <cellStyle name="Neutral 2 13" xfId="18976" hidden="1"/>
    <cellStyle name="Neutral 2 13" xfId="19079" hidden="1"/>
    <cellStyle name="Neutral 2 13" xfId="19065" hidden="1"/>
    <cellStyle name="Neutral 2 13" xfId="19135" hidden="1"/>
    <cellStyle name="Neutral 2 13" xfId="19170" hidden="1"/>
    <cellStyle name="Neutral 2 13" xfId="19310" hidden="1"/>
    <cellStyle name="Neutral 2 13" xfId="19449" hidden="1"/>
    <cellStyle name="Neutral 2 13" xfId="19435" hidden="1"/>
    <cellStyle name="Neutral 2 13" xfId="19505" hidden="1"/>
    <cellStyle name="Neutral 2 13" xfId="19540" hidden="1"/>
    <cellStyle name="Neutral 2 13" xfId="19550" hidden="1"/>
    <cellStyle name="Neutral 2 13" xfId="19596" hidden="1"/>
    <cellStyle name="Neutral 2 13" xfId="19582" hidden="1"/>
    <cellStyle name="Neutral 2 13" xfId="19652" hidden="1"/>
    <cellStyle name="Neutral 2 13" xfId="19687" hidden="1"/>
    <cellStyle name="Neutral 2 13" xfId="19325" hidden="1"/>
    <cellStyle name="Neutral 2 13" xfId="19737" hidden="1"/>
    <cellStyle name="Neutral 2 13" xfId="19723" hidden="1"/>
    <cellStyle name="Neutral 2 13" xfId="19793" hidden="1"/>
    <cellStyle name="Neutral 2 13" xfId="19828" hidden="1"/>
    <cellStyle name="Neutral 2 13" xfId="19893" hidden="1"/>
    <cellStyle name="Neutral 2 13" xfId="19954" hidden="1"/>
    <cellStyle name="Neutral 2 13" xfId="19940" hidden="1"/>
    <cellStyle name="Neutral 2 13" xfId="20010" hidden="1"/>
    <cellStyle name="Neutral 2 13" xfId="20045" hidden="1"/>
    <cellStyle name="Neutral 2 13" xfId="20136" hidden="1"/>
    <cellStyle name="Neutral 2 13" xfId="20246" hidden="1"/>
    <cellStyle name="Neutral 2 13" xfId="20232" hidden="1"/>
    <cellStyle name="Neutral 2 13" xfId="20302" hidden="1"/>
    <cellStyle name="Neutral 2 13" xfId="20337" hidden="1"/>
    <cellStyle name="Neutral 2 13" xfId="20345" hidden="1"/>
    <cellStyle name="Neutral 2 13" xfId="20388" hidden="1"/>
    <cellStyle name="Neutral 2 13" xfId="20374" hidden="1"/>
    <cellStyle name="Neutral 2 13" xfId="20444" hidden="1"/>
    <cellStyle name="Neutral 2 13" xfId="20479" hidden="1"/>
    <cellStyle name="Neutral 2 13" xfId="20544" hidden="1"/>
    <cellStyle name="Neutral 2 13" xfId="20605" hidden="1"/>
    <cellStyle name="Neutral 2 13" xfId="20591" hidden="1"/>
    <cellStyle name="Neutral 2 13" xfId="20661" hidden="1"/>
    <cellStyle name="Neutral 2 13" xfId="20696" hidden="1"/>
    <cellStyle name="Neutral 2 13" xfId="20807" hidden="1"/>
    <cellStyle name="Neutral 2 13" xfId="20996" hidden="1"/>
    <cellStyle name="Neutral 2 13" xfId="20982" hidden="1"/>
    <cellStyle name="Neutral 2 13" xfId="21052" hidden="1"/>
    <cellStyle name="Neutral 2 13" xfId="21087" hidden="1"/>
    <cellStyle name="Neutral 2 13" xfId="21195" hidden="1"/>
    <cellStyle name="Neutral 2 13" xfId="21305" hidden="1"/>
    <cellStyle name="Neutral 2 13" xfId="21291" hidden="1"/>
    <cellStyle name="Neutral 2 13" xfId="21361" hidden="1"/>
    <cellStyle name="Neutral 2 13" xfId="21396" hidden="1"/>
    <cellStyle name="Neutral 2 13" xfId="21406" hidden="1"/>
    <cellStyle name="Neutral 2 13" xfId="21449" hidden="1"/>
    <cellStyle name="Neutral 2 13" xfId="21435" hidden="1"/>
    <cellStyle name="Neutral 2 13" xfId="21505" hidden="1"/>
    <cellStyle name="Neutral 2 13" xfId="21540" hidden="1"/>
    <cellStyle name="Neutral 2 13" xfId="20826" hidden="1"/>
    <cellStyle name="Neutral 2 13" xfId="21606" hidden="1"/>
    <cellStyle name="Neutral 2 13" xfId="21592" hidden="1"/>
    <cellStyle name="Neutral 2 13" xfId="21662" hidden="1"/>
    <cellStyle name="Neutral 2 13" xfId="21697" hidden="1"/>
    <cellStyle name="Neutral 2 13" xfId="21836" hidden="1"/>
    <cellStyle name="Neutral 2 13" xfId="21976" hidden="1"/>
    <cellStyle name="Neutral 2 13" xfId="21962" hidden="1"/>
    <cellStyle name="Neutral 2 13" xfId="22032" hidden="1"/>
    <cellStyle name="Neutral 2 13" xfId="22067" hidden="1"/>
    <cellStyle name="Neutral 2 13" xfId="22079" hidden="1"/>
    <cellStyle name="Neutral 2 13" xfId="22125" hidden="1"/>
    <cellStyle name="Neutral 2 13" xfId="22111" hidden="1"/>
    <cellStyle name="Neutral 2 13" xfId="22181" hidden="1"/>
    <cellStyle name="Neutral 2 13" xfId="22216" hidden="1"/>
    <cellStyle name="Neutral 2 13" xfId="21851" hidden="1"/>
    <cellStyle name="Neutral 2 13" xfId="22268" hidden="1"/>
    <cellStyle name="Neutral 2 13" xfId="22254" hidden="1"/>
    <cellStyle name="Neutral 2 13" xfId="22324" hidden="1"/>
    <cellStyle name="Neutral 2 13" xfId="22359" hidden="1"/>
    <cellStyle name="Neutral 2 13" xfId="22426" hidden="1"/>
    <cellStyle name="Neutral 2 13" xfId="22487" hidden="1"/>
    <cellStyle name="Neutral 2 13" xfId="22473" hidden="1"/>
    <cellStyle name="Neutral 2 13" xfId="22543" hidden="1"/>
    <cellStyle name="Neutral 2 13" xfId="22578" hidden="1"/>
    <cellStyle name="Neutral 2 13" xfId="22669" hidden="1"/>
    <cellStyle name="Neutral 2 13" xfId="22779" hidden="1"/>
    <cellStyle name="Neutral 2 13" xfId="22765" hidden="1"/>
    <cellStyle name="Neutral 2 13" xfId="22835" hidden="1"/>
    <cellStyle name="Neutral 2 13" xfId="22870" hidden="1"/>
    <cellStyle name="Neutral 2 13" xfId="22878" hidden="1"/>
    <cellStyle name="Neutral 2 13" xfId="22921" hidden="1"/>
    <cellStyle name="Neutral 2 13" xfId="22907" hidden="1"/>
    <cellStyle name="Neutral 2 13" xfId="22977" hidden="1"/>
    <cellStyle name="Neutral 2 13" xfId="23012" hidden="1"/>
    <cellStyle name="Neutral 2 13" xfId="20819" hidden="1"/>
    <cellStyle name="Neutral 2 13" xfId="23061" hidden="1"/>
    <cellStyle name="Neutral 2 13" xfId="23047" hidden="1"/>
    <cellStyle name="Neutral 2 13" xfId="23117" hidden="1"/>
    <cellStyle name="Neutral 2 13" xfId="23152" hidden="1"/>
    <cellStyle name="Neutral 2 13" xfId="23289" hidden="1"/>
    <cellStyle name="Neutral 2 13" xfId="23428" hidden="1"/>
    <cellStyle name="Neutral 2 13" xfId="23414" hidden="1"/>
    <cellStyle name="Neutral 2 13" xfId="23484" hidden="1"/>
    <cellStyle name="Neutral 2 13" xfId="23519" hidden="1"/>
    <cellStyle name="Neutral 2 13" xfId="23531" hidden="1"/>
    <cellStyle name="Neutral 2 13" xfId="23577" hidden="1"/>
    <cellStyle name="Neutral 2 13" xfId="23563" hidden="1"/>
    <cellStyle name="Neutral 2 13" xfId="23633" hidden="1"/>
    <cellStyle name="Neutral 2 13" xfId="23668" hidden="1"/>
    <cellStyle name="Neutral 2 13" xfId="23304" hidden="1"/>
    <cellStyle name="Neutral 2 13" xfId="23720" hidden="1"/>
    <cellStyle name="Neutral 2 13" xfId="23706" hidden="1"/>
    <cellStyle name="Neutral 2 13" xfId="23776" hidden="1"/>
    <cellStyle name="Neutral 2 13" xfId="23811" hidden="1"/>
    <cellStyle name="Neutral 2 13" xfId="23877" hidden="1"/>
    <cellStyle name="Neutral 2 13" xfId="23938" hidden="1"/>
    <cellStyle name="Neutral 2 13" xfId="23924" hidden="1"/>
    <cellStyle name="Neutral 2 13" xfId="23994" hidden="1"/>
    <cellStyle name="Neutral 2 13" xfId="24029" hidden="1"/>
    <cellStyle name="Neutral 2 13" xfId="24120" hidden="1"/>
    <cellStyle name="Neutral 2 13" xfId="24230" hidden="1"/>
    <cellStyle name="Neutral 2 13" xfId="24216" hidden="1"/>
    <cellStyle name="Neutral 2 13" xfId="24286" hidden="1"/>
    <cellStyle name="Neutral 2 13" xfId="24321" hidden="1"/>
    <cellStyle name="Neutral 2 13" xfId="24329" hidden="1"/>
    <cellStyle name="Neutral 2 13" xfId="24372" hidden="1"/>
    <cellStyle name="Neutral 2 13" xfId="24358" hidden="1"/>
    <cellStyle name="Neutral 2 13" xfId="24428" hidden="1"/>
    <cellStyle name="Neutral 2 13" xfId="24463" hidden="1"/>
    <cellStyle name="Neutral 2 13" xfId="20820" hidden="1"/>
    <cellStyle name="Neutral 2 13" xfId="24512" hidden="1"/>
    <cellStyle name="Neutral 2 13" xfId="24498" hidden="1"/>
    <cellStyle name="Neutral 2 13" xfId="24568" hidden="1"/>
    <cellStyle name="Neutral 2 13" xfId="24603" hidden="1"/>
    <cellStyle name="Neutral 2 13" xfId="24736" hidden="1"/>
    <cellStyle name="Neutral 2 13" xfId="24875" hidden="1"/>
    <cellStyle name="Neutral 2 13" xfId="24861" hidden="1"/>
    <cellStyle name="Neutral 2 13" xfId="24931" hidden="1"/>
    <cellStyle name="Neutral 2 13" xfId="24966" hidden="1"/>
    <cellStyle name="Neutral 2 13" xfId="24976" hidden="1"/>
    <cellStyle name="Neutral 2 13" xfId="25022" hidden="1"/>
    <cellStyle name="Neutral 2 13" xfId="25008" hidden="1"/>
    <cellStyle name="Neutral 2 13" xfId="25078" hidden="1"/>
    <cellStyle name="Neutral 2 13" xfId="25113" hidden="1"/>
    <cellStyle name="Neutral 2 13" xfId="24751" hidden="1"/>
    <cellStyle name="Neutral 2 13" xfId="25163" hidden="1"/>
    <cellStyle name="Neutral 2 13" xfId="25149" hidden="1"/>
    <cellStyle name="Neutral 2 13" xfId="25219" hidden="1"/>
    <cellStyle name="Neutral 2 13" xfId="25254" hidden="1"/>
    <cellStyle name="Neutral 2 13" xfId="25319" hidden="1"/>
    <cellStyle name="Neutral 2 13" xfId="25380" hidden="1"/>
    <cellStyle name="Neutral 2 13" xfId="25366" hidden="1"/>
    <cellStyle name="Neutral 2 13" xfId="25436" hidden="1"/>
    <cellStyle name="Neutral 2 13" xfId="25471" hidden="1"/>
    <cellStyle name="Neutral 2 13" xfId="25562" hidden="1"/>
    <cellStyle name="Neutral 2 13" xfId="25672" hidden="1"/>
    <cellStyle name="Neutral 2 13" xfId="25658" hidden="1"/>
    <cellStyle name="Neutral 2 13" xfId="25728" hidden="1"/>
    <cellStyle name="Neutral 2 13" xfId="25763" hidden="1"/>
    <cellStyle name="Neutral 2 13" xfId="25771" hidden="1"/>
    <cellStyle name="Neutral 2 13" xfId="25814" hidden="1"/>
    <cellStyle name="Neutral 2 13" xfId="25800" hidden="1"/>
    <cellStyle name="Neutral 2 13" xfId="25870" hidden="1"/>
    <cellStyle name="Neutral 2 13" xfId="25905" hidden="1"/>
    <cellStyle name="Neutral 2 13" xfId="25972" hidden="1"/>
    <cellStyle name="Neutral 2 13" xfId="26107" hidden="1"/>
    <cellStyle name="Neutral 2 13" xfId="26093" hidden="1"/>
    <cellStyle name="Neutral 2 13" xfId="26163" hidden="1"/>
    <cellStyle name="Neutral 2 13" xfId="26198" hidden="1"/>
    <cellStyle name="Neutral 2 13" xfId="26332" hidden="1"/>
    <cellStyle name="Neutral 2 13" xfId="26471" hidden="1"/>
    <cellStyle name="Neutral 2 13" xfId="26457" hidden="1"/>
    <cellStyle name="Neutral 2 13" xfId="26527" hidden="1"/>
    <cellStyle name="Neutral 2 13" xfId="26562" hidden="1"/>
    <cellStyle name="Neutral 2 13" xfId="26572" hidden="1"/>
    <cellStyle name="Neutral 2 13" xfId="26618" hidden="1"/>
    <cellStyle name="Neutral 2 13" xfId="26604" hidden="1"/>
    <cellStyle name="Neutral 2 13" xfId="26674" hidden="1"/>
    <cellStyle name="Neutral 2 13" xfId="26709" hidden="1"/>
    <cellStyle name="Neutral 2 13" xfId="26347" hidden="1"/>
    <cellStyle name="Neutral 2 13" xfId="26759" hidden="1"/>
    <cellStyle name="Neutral 2 13" xfId="26745" hidden="1"/>
    <cellStyle name="Neutral 2 13" xfId="26815" hidden="1"/>
    <cellStyle name="Neutral 2 13" xfId="26850" hidden="1"/>
    <cellStyle name="Neutral 2 13" xfId="26915" hidden="1"/>
    <cellStyle name="Neutral 2 13" xfId="26976" hidden="1"/>
    <cellStyle name="Neutral 2 13" xfId="26962" hidden="1"/>
    <cellStyle name="Neutral 2 13" xfId="27032" hidden="1"/>
    <cellStyle name="Neutral 2 13" xfId="27067" hidden="1"/>
    <cellStyle name="Neutral 2 13" xfId="27158" hidden="1"/>
    <cellStyle name="Neutral 2 13" xfId="27268" hidden="1"/>
    <cellStyle name="Neutral 2 13" xfId="27254" hidden="1"/>
    <cellStyle name="Neutral 2 13" xfId="27324" hidden="1"/>
    <cellStyle name="Neutral 2 13" xfId="27359" hidden="1"/>
    <cellStyle name="Neutral 2 13" xfId="27367" hidden="1"/>
    <cellStyle name="Neutral 2 13" xfId="27410" hidden="1"/>
    <cellStyle name="Neutral 2 13" xfId="27396" hidden="1"/>
    <cellStyle name="Neutral 2 13" xfId="27466" hidden="1"/>
    <cellStyle name="Neutral 2 13" xfId="27501" hidden="1"/>
    <cellStyle name="Neutral 2 13" xfId="26205" hidden="1"/>
    <cellStyle name="Neutral 2 13" xfId="27550" hidden="1"/>
    <cellStyle name="Neutral 2 13" xfId="27536" hidden="1"/>
    <cellStyle name="Neutral 2 13" xfId="27606" hidden="1"/>
    <cellStyle name="Neutral 2 13" xfId="27641" hidden="1"/>
    <cellStyle name="Neutral 2 13" xfId="27774" hidden="1"/>
    <cellStyle name="Neutral 2 13" xfId="27913" hidden="1"/>
    <cellStyle name="Neutral 2 13" xfId="27899" hidden="1"/>
    <cellStyle name="Neutral 2 13" xfId="27969" hidden="1"/>
    <cellStyle name="Neutral 2 13" xfId="28004" hidden="1"/>
    <cellStyle name="Neutral 2 13" xfId="28014" hidden="1"/>
    <cellStyle name="Neutral 2 13" xfId="28060" hidden="1"/>
    <cellStyle name="Neutral 2 13" xfId="28046" hidden="1"/>
    <cellStyle name="Neutral 2 13" xfId="28116" hidden="1"/>
    <cellStyle name="Neutral 2 13" xfId="28151" hidden="1"/>
    <cellStyle name="Neutral 2 13" xfId="27789" hidden="1"/>
    <cellStyle name="Neutral 2 13" xfId="28201" hidden="1"/>
    <cellStyle name="Neutral 2 13" xfId="28187" hidden="1"/>
    <cellStyle name="Neutral 2 13" xfId="28257" hidden="1"/>
    <cellStyle name="Neutral 2 13" xfId="28292" hidden="1"/>
    <cellStyle name="Neutral 2 13" xfId="28357" hidden="1"/>
    <cellStyle name="Neutral 2 13" xfId="28418" hidden="1"/>
    <cellStyle name="Neutral 2 13" xfId="28404" hidden="1"/>
    <cellStyle name="Neutral 2 13" xfId="28474" hidden="1"/>
    <cellStyle name="Neutral 2 13" xfId="28509" hidden="1"/>
    <cellStyle name="Neutral 2 13" xfId="28600" hidden="1"/>
    <cellStyle name="Neutral 2 13" xfId="28710" hidden="1"/>
    <cellStyle name="Neutral 2 13" xfId="28696" hidden="1"/>
    <cellStyle name="Neutral 2 13" xfId="28766" hidden="1"/>
    <cellStyle name="Neutral 2 13" xfId="28801" hidden="1"/>
    <cellStyle name="Neutral 2 13" xfId="28809" hidden="1"/>
    <cellStyle name="Neutral 2 13" xfId="28852" hidden="1"/>
    <cellStyle name="Neutral 2 13" xfId="28838" hidden="1"/>
    <cellStyle name="Neutral 2 13" xfId="28908" hidden="1"/>
    <cellStyle name="Neutral 2 13" xfId="28943" hidden="1"/>
    <cellStyle name="Neutral 2 13" xfId="29009" hidden="1"/>
    <cellStyle name="Neutral 2 13" xfId="29070" hidden="1"/>
    <cellStyle name="Neutral 2 13" xfId="29056" hidden="1"/>
    <cellStyle name="Neutral 2 13" xfId="29126" hidden="1"/>
    <cellStyle name="Neutral 2 13" xfId="29161" hidden="1"/>
    <cellStyle name="Neutral 2 13" xfId="29294" hidden="1"/>
    <cellStyle name="Neutral 2 13" xfId="29433" hidden="1"/>
    <cellStyle name="Neutral 2 13" xfId="29419" hidden="1"/>
    <cellStyle name="Neutral 2 13" xfId="29489" hidden="1"/>
    <cellStyle name="Neutral 2 13" xfId="29524" hidden="1"/>
    <cellStyle name="Neutral 2 13" xfId="29534" hidden="1"/>
    <cellStyle name="Neutral 2 13" xfId="29580" hidden="1"/>
    <cellStyle name="Neutral 2 13" xfId="29566" hidden="1"/>
    <cellStyle name="Neutral 2 13" xfId="29636" hidden="1"/>
    <cellStyle name="Neutral 2 13" xfId="29671" hidden="1"/>
    <cellStyle name="Neutral 2 13" xfId="29309" hidden="1"/>
    <cellStyle name="Neutral 2 13" xfId="29721" hidden="1"/>
    <cellStyle name="Neutral 2 13" xfId="29707" hidden="1"/>
    <cellStyle name="Neutral 2 13" xfId="29777" hidden="1"/>
    <cellStyle name="Neutral 2 13" xfId="29812" hidden="1"/>
    <cellStyle name="Neutral 2 13" xfId="29877" hidden="1"/>
    <cellStyle name="Neutral 2 13" xfId="29938" hidden="1"/>
    <cellStyle name="Neutral 2 13" xfId="29924" hidden="1"/>
    <cellStyle name="Neutral 2 13" xfId="29994" hidden="1"/>
    <cellStyle name="Neutral 2 13" xfId="30029" hidden="1"/>
    <cellStyle name="Neutral 2 13" xfId="30120" hidden="1"/>
    <cellStyle name="Neutral 2 13" xfId="30230" hidden="1"/>
    <cellStyle name="Neutral 2 13" xfId="30216" hidden="1"/>
    <cellStyle name="Neutral 2 13" xfId="30286" hidden="1"/>
    <cellStyle name="Neutral 2 13" xfId="30321" hidden="1"/>
    <cellStyle name="Neutral 2 13" xfId="30329" hidden="1"/>
    <cellStyle name="Neutral 2 13" xfId="30372" hidden="1"/>
    <cellStyle name="Neutral 2 13" xfId="30358" hidden="1"/>
    <cellStyle name="Neutral 2 13" xfId="30428" hidden="1"/>
    <cellStyle name="Neutral 2 13" xfId="30463" hidden="1"/>
    <cellStyle name="Neutral 2 13" xfId="30528" hidden="1"/>
    <cellStyle name="Neutral 2 13" xfId="30589" hidden="1"/>
    <cellStyle name="Neutral 2 13" xfId="30575" hidden="1"/>
    <cellStyle name="Neutral 2 13" xfId="30645" hidden="1"/>
    <cellStyle name="Neutral 2 13" xfId="30680" hidden="1"/>
    <cellStyle name="Neutral 2 13" xfId="30791" hidden="1"/>
    <cellStyle name="Neutral 2 13" xfId="30980" hidden="1"/>
    <cellStyle name="Neutral 2 13" xfId="30966" hidden="1"/>
    <cellStyle name="Neutral 2 13" xfId="31036" hidden="1"/>
    <cellStyle name="Neutral 2 13" xfId="31071" hidden="1"/>
    <cellStyle name="Neutral 2 13" xfId="31179" hidden="1"/>
    <cellStyle name="Neutral 2 13" xfId="31289" hidden="1"/>
    <cellStyle name="Neutral 2 13" xfId="31275" hidden="1"/>
    <cellStyle name="Neutral 2 13" xfId="31345" hidden="1"/>
    <cellStyle name="Neutral 2 13" xfId="31380" hidden="1"/>
    <cellStyle name="Neutral 2 13" xfId="31390" hidden="1"/>
    <cellStyle name="Neutral 2 13" xfId="31433" hidden="1"/>
    <cellStyle name="Neutral 2 13" xfId="31419" hidden="1"/>
    <cellStyle name="Neutral 2 13" xfId="31489" hidden="1"/>
    <cellStyle name="Neutral 2 13" xfId="31524" hidden="1"/>
    <cellStyle name="Neutral 2 13" xfId="30810" hidden="1"/>
    <cellStyle name="Neutral 2 13" xfId="31590" hidden="1"/>
    <cellStyle name="Neutral 2 13" xfId="31576" hidden="1"/>
    <cellStyle name="Neutral 2 13" xfId="31646" hidden="1"/>
    <cellStyle name="Neutral 2 13" xfId="31681" hidden="1"/>
    <cellStyle name="Neutral 2 13" xfId="31820" hidden="1"/>
    <cellStyle name="Neutral 2 13" xfId="31960" hidden="1"/>
    <cellStyle name="Neutral 2 13" xfId="31946" hidden="1"/>
    <cellStyle name="Neutral 2 13" xfId="32016" hidden="1"/>
    <cellStyle name="Neutral 2 13" xfId="32051" hidden="1"/>
    <cellStyle name="Neutral 2 13" xfId="32063" hidden="1"/>
    <cellStyle name="Neutral 2 13" xfId="32109" hidden="1"/>
    <cellStyle name="Neutral 2 13" xfId="32095" hidden="1"/>
    <cellStyle name="Neutral 2 13" xfId="32165" hidden="1"/>
    <cellStyle name="Neutral 2 13" xfId="32200" hidden="1"/>
    <cellStyle name="Neutral 2 13" xfId="31835" hidden="1"/>
    <cellStyle name="Neutral 2 13" xfId="32252" hidden="1"/>
    <cellStyle name="Neutral 2 13" xfId="32238" hidden="1"/>
    <cellStyle name="Neutral 2 13" xfId="32308" hidden="1"/>
    <cellStyle name="Neutral 2 13" xfId="32343" hidden="1"/>
    <cellStyle name="Neutral 2 13" xfId="32410" hidden="1"/>
    <cellStyle name="Neutral 2 13" xfId="32471" hidden="1"/>
    <cellStyle name="Neutral 2 13" xfId="32457" hidden="1"/>
    <cellStyle name="Neutral 2 13" xfId="32527" hidden="1"/>
    <cellStyle name="Neutral 2 13" xfId="32562" hidden="1"/>
    <cellStyle name="Neutral 2 13" xfId="32653" hidden="1"/>
    <cellStyle name="Neutral 2 13" xfId="32763" hidden="1"/>
    <cellStyle name="Neutral 2 13" xfId="32749" hidden="1"/>
    <cellStyle name="Neutral 2 13" xfId="32819" hidden="1"/>
    <cellStyle name="Neutral 2 13" xfId="32854" hidden="1"/>
    <cellStyle name="Neutral 2 13" xfId="32862" hidden="1"/>
    <cellStyle name="Neutral 2 13" xfId="32905" hidden="1"/>
    <cellStyle name="Neutral 2 13" xfId="32891" hidden="1"/>
    <cellStyle name="Neutral 2 13" xfId="32961" hidden="1"/>
    <cellStyle name="Neutral 2 13" xfId="32996" hidden="1"/>
    <cellStyle name="Neutral 2 13" xfId="30803" hidden="1"/>
    <cellStyle name="Neutral 2 13" xfId="33045" hidden="1"/>
    <cellStyle name="Neutral 2 13" xfId="33031" hidden="1"/>
    <cellStyle name="Neutral 2 13" xfId="33101" hidden="1"/>
    <cellStyle name="Neutral 2 13" xfId="33136" hidden="1"/>
    <cellStyle name="Neutral 2 13" xfId="33272" hidden="1"/>
    <cellStyle name="Neutral 2 13" xfId="33411" hidden="1"/>
    <cellStyle name="Neutral 2 13" xfId="33397" hidden="1"/>
    <cellStyle name="Neutral 2 13" xfId="33467" hidden="1"/>
    <cellStyle name="Neutral 2 13" xfId="33502" hidden="1"/>
    <cellStyle name="Neutral 2 13" xfId="33514" hidden="1"/>
    <cellStyle name="Neutral 2 13" xfId="33560" hidden="1"/>
    <cellStyle name="Neutral 2 13" xfId="33546" hidden="1"/>
    <cellStyle name="Neutral 2 13" xfId="33616" hidden="1"/>
    <cellStyle name="Neutral 2 13" xfId="33651" hidden="1"/>
    <cellStyle name="Neutral 2 13" xfId="33287" hidden="1"/>
    <cellStyle name="Neutral 2 13" xfId="33703" hidden="1"/>
    <cellStyle name="Neutral 2 13" xfId="33689" hidden="1"/>
    <cellStyle name="Neutral 2 13" xfId="33759" hidden="1"/>
    <cellStyle name="Neutral 2 13" xfId="33794" hidden="1"/>
    <cellStyle name="Neutral 2 13" xfId="33860" hidden="1"/>
    <cellStyle name="Neutral 2 13" xfId="33921" hidden="1"/>
    <cellStyle name="Neutral 2 13" xfId="33907" hidden="1"/>
    <cellStyle name="Neutral 2 13" xfId="33977" hidden="1"/>
    <cellStyle name="Neutral 2 13" xfId="34012" hidden="1"/>
    <cellStyle name="Neutral 2 13" xfId="34103" hidden="1"/>
    <cellStyle name="Neutral 2 13" xfId="34213" hidden="1"/>
    <cellStyle name="Neutral 2 13" xfId="34199" hidden="1"/>
    <cellStyle name="Neutral 2 13" xfId="34269" hidden="1"/>
    <cellStyle name="Neutral 2 13" xfId="34304" hidden="1"/>
    <cellStyle name="Neutral 2 13" xfId="34312" hidden="1"/>
    <cellStyle name="Neutral 2 13" xfId="34355" hidden="1"/>
    <cellStyle name="Neutral 2 13" xfId="34341" hidden="1"/>
    <cellStyle name="Neutral 2 13" xfId="34411" hidden="1"/>
    <cellStyle name="Neutral 2 13" xfId="34446" hidden="1"/>
    <cellStyle name="Neutral 2 13" xfId="30804" hidden="1"/>
    <cellStyle name="Neutral 2 13" xfId="34495" hidden="1"/>
    <cellStyle name="Neutral 2 13" xfId="34481" hidden="1"/>
    <cellStyle name="Neutral 2 13" xfId="34551" hidden="1"/>
    <cellStyle name="Neutral 2 13" xfId="34586" hidden="1"/>
    <cellStyle name="Neutral 2 13" xfId="34719" hidden="1"/>
    <cellStyle name="Neutral 2 13" xfId="34858" hidden="1"/>
    <cellStyle name="Neutral 2 13" xfId="34844" hidden="1"/>
    <cellStyle name="Neutral 2 13" xfId="34914" hidden="1"/>
    <cellStyle name="Neutral 2 13" xfId="34949" hidden="1"/>
    <cellStyle name="Neutral 2 13" xfId="34959" hidden="1"/>
    <cellStyle name="Neutral 2 13" xfId="35005" hidden="1"/>
    <cellStyle name="Neutral 2 13" xfId="34991" hidden="1"/>
    <cellStyle name="Neutral 2 13" xfId="35061" hidden="1"/>
    <cellStyle name="Neutral 2 13" xfId="35096" hidden="1"/>
    <cellStyle name="Neutral 2 13" xfId="34734" hidden="1"/>
    <cellStyle name="Neutral 2 13" xfId="35146" hidden="1"/>
    <cellStyle name="Neutral 2 13" xfId="35132" hidden="1"/>
    <cellStyle name="Neutral 2 13" xfId="35202" hidden="1"/>
    <cellStyle name="Neutral 2 13" xfId="35237" hidden="1"/>
    <cellStyle name="Neutral 2 13" xfId="35302" hidden="1"/>
    <cellStyle name="Neutral 2 13" xfId="35363" hidden="1"/>
    <cellStyle name="Neutral 2 13" xfId="35349" hidden="1"/>
    <cellStyle name="Neutral 2 13" xfId="35419" hidden="1"/>
    <cellStyle name="Neutral 2 13" xfId="35454" hidden="1"/>
    <cellStyle name="Neutral 2 13" xfId="35545" hidden="1"/>
    <cellStyle name="Neutral 2 13" xfId="35655" hidden="1"/>
    <cellStyle name="Neutral 2 13" xfId="35641" hidden="1"/>
    <cellStyle name="Neutral 2 13" xfId="35711" hidden="1"/>
    <cellStyle name="Neutral 2 13" xfId="35746" hidden="1"/>
    <cellStyle name="Neutral 2 13" xfId="35754" hidden="1"/>
    <cellStyle name="Neutral 2 13" xfId="35797" hidden="1"/>
    <cellStyle name="Neutral 2 13" xfId="35783" hidden="1"/>
    <cellStyle name="Neutral 2 13" xfId="35853" hidden="1"/>
    <cellStyle name="Neutral 2 13" xfId="35888" hidden="1"/>
    <cellStyle name="Neutral 2 13" xfId="35955" hidden="1"/>
    <cellStyle name="Neutral 2 13" xfId="36090" hidden="1"/>
    <cellStyle name="Neutral 2 13" xfId="36076" hidden="1"/>
    <cellStyle name="Neutral 2 13" xfId="36146" hidden="1"/>
    <cellStyle name="Neutral 2 13" xfId="36181" hidden="1"/>
    <cellStyle name="Neutral 2 13" xfId="36315" hidden="1"/>
    <cellStyle name="Neutral 2 13" xfId="36454" hidden="1"/>
    <cellStyle name="Neutral 2 13" xfId="36440" hidden="1"/>
    <cellStyle name="Neutral 2 13" xfId="36510" hidden="1"/>
    <cellStyle name="Neutral 2 13" xfId="36545" hidden="1"/>
    <cellStyle name="Neutral 2 13" xfId="36555" hidden="1"/>
    <cellStyle name="Neutral 2 13" xfId="36601" hidden="1"/>
    <cellStyle name="Neutral 2 13" xfId="36587" hidden="1"/>
    <cellStyle name="Neutral 2 13" xfId="36657" hidden="1"/>
    <cellStyle name="Neutral 2 13" xfId="36692" hidden="1"/>
    <cellStyle name="Neutral 2 13" xfId="36330" hidden="1"/>
    <cellStyle name="Neutral 2 13" xfId="36742" hidden="1"/>
    <cellStyle name="Neutral 2 13" xfId="36728" hidden="1"/>
    <cellStyle name="Neutral 2 13" xfId="36798" hidden="1"/>
    <cellStyle name="Neutral 2 13" xfId="36833" hidden="1"/>
    <cellStyle name="Neutral 2 13" xfId="36898" hidden="1"/>
    <cellStyle name="Neutral 2 13" xfId="36959" hidden="1"/>
    <cellStyle name="Neutral 2 13" xfId="36945" hidden="1"/>
    <cellStyle name="Neutral 2 13" xfId="37015" hidden="1"/>
    <cellStyle name="Neutral 2 13" xfId="37050" hidden="1"/>
    <cellStyle name="Neutral 2 13" xfId="37141" hidden="1"/>
    <cellStyle name="Neutral 2 13" xfId="37251" hidden="1"/>
    <cellStyle name="Neutral 2 13" xfId="37237" hidden="1"/>
    <cellStyle name="Neutral 2 13" xfId="37307" hidden="1"/>
    <cellStyle name="Neutral 2 13" xfId="37342" hidden="1"/>
    <cellStyle name="Neutral 2 13" xfId="37350" hidden="1"/>
    <cellStyle name="Neutral 2 13" xfId="37393" hidden="1"/>
    <cellStyle name="Neutral 2 13" xfId="37379" hidden="1"/>
    <cellStyle name="Neutral 2 13" xfId="37449" hidden="1"/>
    <cellStyle name="Neutral 2 13" xfId="37484" hidden="1"/>
    <cellStyle name="Neutral 2 13" xfId="36188" hidden="1"/>
    <cellStyle name="Neutral 2 13" xfId="37533" hidden="1"/>
    <cellStyle name="Neutral 2 13" xfId="37519" hidden="1"/>
    <cellStyle name="Neutral 2 13" xfId="37589" hidden="1"/>
    <cellStyle name="Neutral 2 13" xfId="37624" hidden="1"/>
    <cellStyle name="Neutral 2 13" xfId="37757" hidden="1"/>
    <cellStyle name="Neutral 2 13" xfId="37896" hidden="1"/>
    <cellStyle name="Neutral 2 13" xfId="37882" hidden="1"/>
    <cellStyle name="Neutral 2 13" xfId="37952" hidden="1"/>
    <cellStyle name="Neutral 2 13" xfId="37987" hidden="1"/>
    <cellStyle name="Neutral 2 13" xfId="37997" hidden="1"/>
    <cellStyle name="Neutral 2 13" xfId="38043" hidden="1"/>
    <cellStyle name="Neutral 2 13" xfId="38029" hidden="1"/>
    <cellStyle name="Neutral 2 13" xfId="38099" hidden="1"/>
    <cellStyle name="Neutral 2 13" xfId="38134" hidden="1"/>
    <cellStyle name="Neutral 2 13" xfId="37772" hidden="1"/>
    <cellStyle name="Neutral 2 13" xfId="38184" hidden="1"/>
    <cellStyle name="Neutral 2 13" xfId="38170" hidden="1"/>
    <cellStyle name="Neutral 2 13" xfId="38240" hidden="1"/>
    <cellStyle name="Neutral 2 13" xfId="38275" hidden="1"/>
    <cellStyle name="Neutral 2 13" xfId="38340" hidden="1"/>
    <cellStyle name="Neutral 2 13" xfId="38401" hidden="1"/>
    <cellStyle name="Neutral 2 13" xfId="38387" hidden="1"/>
    <cellStyle name="Neutral 2 13" xfId="38457" hidden="1"/>
    <cellStyle name="Neutral 2 13" xfId="38492" hidden="1"/>
    <cellStyle name="Neutral 2 13" xfId="38583" hidden="1"/>
    <cellStyle name="Neutral 2 13" xfId="38693" hidden="1"/>
    <cellStyle name="Neutral 2 13" xfId="38679" hidden="1"/>
    <cellStyle name="Neutral 2 13" xfId="38749" hidden="1"/>
    <cellStyle name="Neutral 2 13" xfId="38784" hidden="1"/>
    <cellStyle name="Neutral 2 13" xfId="38792" hidden="1"/>
    <cellStyle name="Neutral 2 13" xfId="38835" hidden="1"/>
    <cellStyle name="Neutral 2 13" xfId="38821" hidden="1"/>
    <cellStyle name="Neutral 2 13" xfId="38891" hidden="1"/>
    <cellStyle name="Neutral 2 13" xfId="38926" hidden="1"/>
    <cellStyle name="Neutral 2 13" xfId="39007" hidden="1"/>
    <cellStyle name="Neutral 2 13" xfId="39073" hidden="1"/>
    <cellStyle name="Neutral 2 13" xfId="39059" hidden="1"/>
    <cellStyle name="Neutral 2 13" xfId="39129" hidden="1"/>
    <cellStyle name="Neutral 2 13" xfId="39164" hidden="1"/>
    <cellStyle name="Neutral 2 13" xfId="39297" hidden="1"/>
    <cellStyle name="Neutral 2 13" xfId="39436" hidden="1"/>
    <cellStyle name="Neutral 2 13" xfId="39422" hidden="1"/>
    <cellStyle name="Neutral 2 13" xfId="39492" hidden="1"/>
    <cellStyle name="Neutral 2 13" xfId="39527" hidden="1"/>
    <cellStyle name="Neutral 2 13" xfId="39537" hidden="1"/>
    <cellStyle name="Neutral 2 13" xfId="39583" hidden="1"/>
    <cellStyle name="Neutral 2 13" xfId="39569" hidden="1"/>
    <cellStyle name="Neutral 2 13" xfId="39639" hidden="1"/>
    <cellStyle name="Neutral 2 13" xfId="39674" hidden="1"/>
    <cellStyle name="Neutral 2 13" xfId="39312" hidden="1"/>
    <cellStyle name="Neutral 2 13" xfId="39724" hidden="1"/>
    <cellStyle name="Neutral 2 13" xfId="39710" hidden="1"/>
    <cellStyle name="Neutral 2 13" xfId="39780" hidden="1"/>
    <cellStyle name="Neutral 2 13" xfId="39815" hidden="1"/>
    <cellStyle name="Neutral 2 13" xfId="39880" hidden="1"/>
    <cellStyle name="Neutral 2 13" xfId="39941" hidden="1"/>
    <cellStyle name="Neutral 2 13" xfId="39927" hidden="1"/>
    <cellStyle name="Neutral 2 13" xfId="39997" hidden="1"/>
    <cellStyle name="Neutral 2 13" xfId="40032" hidden="1"/>
    <cellStyle name="Neutral 2 13" xfId="40123" hidden="1"/>
    <cellStyle name="Neutral 2 13" xfId="40233" hidden="1"/>
    <cellStyle name="Neutral 2 13" xfId="40219" hidden="1"/>
    <cellStyle name="Neutral 2 13" xfId="40289" hidden="1"/>
    <cellStyle name="Neutral 2 13" xfId="40324" hidden="1"/>
    <cellStyle name="Neutral 2 13" xfId="40332" hidden="1"/>
    <cellStyle name="Neutral 2 13" xfId="40375" hidden="1"/>
    <cellStyle name="Neutral 2 13" xfId="40361" hidden="1"/>
    <cellStyle name="Neutral 2 13" xfId="40431" hidden="1"/>
    <cellStyle name="Neutral 2 13" xfId="40466" hidden="1"/>
    <cellStyle name="Neutral 2 13" xfId="40531" hidden="1"/>
    <cellStyle name="Neutral 2 13" xfId="40592" hidden="1"/>
    <cellStyle name="Neutral 2 13" xfId="40578" hidden="1"/>
    <cellStyle name="Neutral 2 13" xfId="40648" hidden="1"/>
    <cellStyle name="Neutral 2 13" xfId="40683" hidden="1"/>
    <cellStyle name="Neutral 2 13" xfId="40794" hidden="1"/>
    <cellStyle name="Neutral 2 13" xfId="40983" hidden="1"/>
    <cellStyle name="Neutral 2 13" xfId="40969" hidden="1"/>
    <cellStyle name="Neutral 2 13" xfId="41039" hidden="1"/>
    <cellStyle name="Neutral 2 13" xfId="41074" hidden="1"/>
    <cellStyle name="Neutral 2 13" xfId="41182" hidden="1"/>
    <cellStyle name="Neutral 2 13" xfId="41292" hidden="1"/>
    <cellStyle name="Neutral 2 13" xfId="41278" hidden="1"/>
    <cellStyle name="Neutral 2 13" xfId="41348" hidden="1"/>
    <cellStyle name="Neutral 2 13" xfId="41383" hidden="1"/>
    <cellStyle name="Neutral 2 13" xfId="41393" hidden="1"/>
    <cellStyle name="Neutral 2 13" xfId="41436" hidden="1"/>
    <cellStyle name="Neutral 2 13" xfId="41422" hidden="1"/>
    <cellStyle name="Neutral 2 13" xfId="41492" hidden="1"/>
    <cellStyle name="Neutral 2 13" xfId="41527" hidden="1"/>
    <cellStyle name="Neutral 2 13" xfId="40813" hidden="1"/>
    <cellStyle name="Neutral 2 13" xfId="41593" hidden="1"/>
    <cellStyle name="Neutral 2 13" xfId="41579" hidden="1"/>
    <cellStyle name="Neutral 2 13" xfId="41649" hidden="1"/>
    <cellStyle name="Neutral 2 13" xfId="41684" hidden="1"/>
    <cellStyle name="Neutral 2 13" xfId="41823" hidden="1"/>
    <cellStyle name="Neutral 2 13" xfId="41963" hidden="1"/>
    <cellStyle name="Neutral 2 13" xfId="41949" hidden="1"/>
    <cellStyle name="Neutral 2 13" xfId="42019" hidden="1"/>
    <cellStyle name="Neutral 2 13" xfId="42054" hidden="1"/>
    <cellStyle name="Neutral 2 13" xfId="42066" hidden="1"/>
    <cellStyle name="Neutral 2 13" xfId="42112" hidden="1"/>
    <cellStyle name="Neutral 2 13" xfId="42098" hidden="1"/>
    <cellStyle name="Neutral 2 13" xfId="42168" hidden="1"/>
    <cellStyle name="Neutral 2 13" xfId="42203" hidden="1"/>
    <cellStyle name="Neutral 2 13" xfId="41838" hidden="1"/>
    <cellStyle name="Neutral 2 13" xfId="42255" hidden="1"/>
    <cellStyle name="Neutral 2 13" xfId="42241" hidden="1"/>
    <cellStyle name="Neutral 2 13" xfId="42311" hidden="1"/>
    <cellStyle name="Neutral 2 13" xfId="42346" hidden="1"/>
    <cellStyle name="Neutral 2 13" xfId="42413" hidden="1"/>
    <cellStyle name="Neutral 2 13" xfId="42474" hidden="1"/>
    <cellStyle name="Neutral 2 13" xfId="42460" hidden="1"/>
    <cellStyle name="Neutral 2 13" xfId="42530" hidden="1"/>
    <cellStyle name="Neutral 2 13" xfId="42565" hidden="1"/>
    <cellStyle name="Neutral 2 13" xfId="42656" hidden="1"/>
    <cellStyle name="Neutral 2 13" xfId="42766" hidden="1"/>
    <cellStyle name="Neutral 2 13" xfId="42752" hidden="1"/>
    <cellStyle name="Neutral 2 13" xfId="42822" hidden="1"/>
    <cellStyle name="Neutral 2 13" xfId="42857" hidden="1"/>
    <cellStyle name="Neutral 2 13" xfId="42865" hidden="1"/>
    <cellStyle name="Neutral 2 13" xfId="42908" hidden="1"/>
    <cellStyle name="Neutral 2 13" xfId="42894" hidden="1"/>
    <cellStyle name="Neutral 2 13" xfId="42964" hidden="1"/>
    <cellStyle name="Neutral 2 13" xfId="42999" hidden="1"/>
    <cellStyle name="Neutral 2 13" xfId="40806" hidden="1"/>
    <cellStyle name="Neutral 2 13" xfId="43048" hidden="1"/>
    <cellStyle name="Neutral 2 13" xfId="43034" hidden="1"/>
    <cellStyle name="Neutral 2 13" xfId="43104" hidden="1"/>
    <cellStyle name="Neutral 2 13" xfId="43139" hidden="1"/>
    <cellStyle name="Neutral 2 13" xfId="43275" hidden="1"/>
    <cellStyle name="Neutral 2 13" xfId="43414" hidden="1"/>
    <cellStyle name="Neutral 2 13" xfId="43400" hidden="1"/>
    <cellStyle name="Neutral 2 13" xfId="43470" hidden="1"/>
    <cellStyle name="Neutral 2 13" xfId="43505" hidden="1"/>
    <cellStyle name="Neutral 2 13" xfId="43517" hidden="1"/>
    <cellStyle name="Neutral 2 13" xfId="43563" hidden="1"/>
    <cellStyle name="Neutral 2 13" xfId="43549" hidden="1"/>
    <cellStyle name="Neutral 2 13" xfId="43619" hidden="1"/>
    <cellStyle name="Neutral 2 13" xfId="43654" hidden="1"/>
    <cellStyle name="Neutral 2 13" xfId="43290" hidden="1"/>
    <cellStyle name="Neutral 2 13" xfId="43706" hidden="1"/>
    <cellStyle name="Neutral 2 13" xfId="43692" hidden="1"/>
    <cellStyle name="Neutral 2 13" xfId="43762" hidden="1"/>
    <cellStyle name="Neutral 2 13" xfId="43797" hidden="1"/>
    <cellStyle name="Neutral 2 13" xfId="43863" hidden="1"/>
    <cellStyle name="Neutral 2 13" xfId="43924" hidden="1"/>
    <cellStyle name="Neutral 2 13" xfId="43910" hidden="1"/>
    <cellStyle name="Neutral 2 13" xfId="43980" hidden="1"/>
    <cellStyle name="Neutral 2 13" xfId="44015" hidden="1"/>
    <cellStyle name="Neutral 2 13" xfId="44106" hidden="1"/>
    <cellStyle name="Neutral 2 13" xfId="44216" hidden="1"/>
    <cellStyle name="Neutral 2 13" xfId="44202" hidden="1"/>
    <cellStyle name="Neutral 2 13" xfId="44272" hidden="1"/>
    <cellStyle name="Neutral 2 13" xfId="44307" hidden="1"/>
    <cellStyle name="Neutral 2 13" xfId="44315" hidden="1"/>
    <cellStyle name="Neutral 2 13" xfId="44358" hidden="1"/>
    <cellStyle name="Neutral 2 13" xfId="44344" hidden="1"/>
    <cellStyle name="Neutral 2 13" xfId="44414" hidden="1"/>
    <cellStyle name="Neutral 2 13" xfId="44449" hidden="1"/>
    <cellStyle name="Neutral 2 13" xfId="40807" hidden="1"/>
    <cellStyle name="Neutral 2 13" xfId="44498" hidden="1"/>
    <cellStyle name="Neutral 2 13" xfId="44484" hidden="1"/>
    <cellStyle name="Neutral 2 13" xfId="44554" hidden="1"/>
    <cellStyle name="Neutral 2 13" xfId="44589" hidden="1"/>
    <cellStyle name="Neutral 2 13" xfId="44722" hidden="1"/>
    <cellStyle name="Neutral 2 13" xfId="44861" hidden="1"/>
    <cellStyle name="Neutral 2 13" xfId="44847" hidden="1"/>
    <cellStyle name="Neutral 2 13" xfId="44917" hidden="1"/>
    <cellStyle name="Neutral 2 13" xfId="44952" hidden="1"/>
    <cellStyle name="Neutral 2 13" xfId="44962" hidden="1"/>
    <cellStyle name="Neutral 2 13" xfId="45008" hidden="1"/>
    <cellStyle name="Neutral 2 13" xfId="44994" hidden="1"/>
    <cellStyle name="Neutral 2 13" xfId="45064" hidden="1"/>
    <cellStyle name="Neutral 2 13" xfId="45099" hidden="1"/>
    <cellStyle name="Neutral 2 13" xfId="44737" hidden="1"/>
    <cellStyle name="Neutral 2 13" xfId="45149" hidden="1"/>
    <cellStyle name="Neutral 2 13" xfId="45135" hidden="1"/>
    <cellStyle name="Neutral 2 13" xfId="45205" hidden="1"/>
    <cellStyle name="Neutral 2 13" xfId="45240" hidden="1"/>
    <cellStyle name="Neutral 2 13" xfId="45305" hidden="1"/>
    <cellStyle name="Neutral 2 13" xfId="45366" hidden="1"/>
    <cellStyle name="Neutral 2 13" xfId="45352" hidden="1"/>
    <cellStyle name="Neutral 2 13" xfId="45422" hidden="1"/>
    <cellStyle name="Neutral 2 13" xfId="45457" hidden="1"/>
    <cellStyle name="Neutral 2 13" xfId="45548" hidden="1"/>
    <cellStyle name="Neutral 2 13" xfId="45658" hidden="1"/>
    <cellStyle name="Neutral 2 13" xfId="45644" hidden="1"/>
    <cellStyle name="Neutral 2 13" xfId="45714" hidden="1"/>
    <cellStyle name="Neutral 2 13" xfId="45749" hidden="1"/>
    <cellStyle name="Neutral 2 13" xfId="45757" hidden="1"/>
    <cellStyle name="Neutral 2 13" xfId="45800" hidden="1"/>
    <cellStyle name="Neutral 2 13" xfId="45786" hidden="1"/>
    <cellStyle name="Neutral 2 13" xfId="45856" hidden="1"/>
    <cellStyle name="Neutral 2 13" xfId="45891" hidden="1"/>
    <cellStyle name="Neutral 2 13" xfId="45958" hidden="1"/>
    <cellStyle name="Neutral 2 13" xfId="46093" hidden="1"/>
    <cellStyle name="Neutral 2 13" xfId="46079" hidden="1"/>
    <cellStyle name="Neutral 2 13" xfId="46149" hidden="1"/>
    <cellStyle name="Neutral 2 13" xfId="46184" hidden="1"/>
    <cellStyle name="Neutral 2 13" xfId="46318" hidden="1"/>
    <cellStyle name="Neutral 2 13" xfId="46457" hidden="1"/>
    <cellStyle name="Neutral 2 13" xfId="46443" hidden="1"/>
    <cellStyle name="Neutral 2 13" xfId="46513" hidden="1"/>
    <cellStyle name="Neutral 2 13" xfId="46548" hidden="1"/>
    <cellStyle name="Neutral 2 13" xfId="46558" hidden="1"/>
    <cellStyle name="Neutral 2 13" xfId="46604" hidden="1"/>
    <cellStyle name="Neutral 2 13" xfId="46590" hidden="1"/>
    <cellStyle name="Neutral 2 13" xfId="46660" hidden="1"/>
    <cellStyle name="Neutral 2 13" xfId="46695" hidden="1"/>
    <cellStyle name="Neutral 2 13" xfId="46333" hidden="1"/>
    <cellStyle name="Neutral 2 13" xfId="46745" hidden="1"/>
    <cellStyle name="Neutral 2 13" xfId="46731" hidden="1"/>
    <cellStyle name="Neutral 2 13" xfId="46801" hidden="1"/>
    <cellStyle name="Neutral 2 13" xfId="46836" hidden="1"/>
    <cellStyle name="Neutral 2 13" xfId="46901" hidden="1"/>
    <cellStyle name="Neutral 2 13" xfId="46962" hidden="1"/>
    <cellStyle name="Neutral 2 13" xfId="46948" hidden="1"/>
    <cellStyle name="Neutral 2 13" xfId="47018" hidden="1"/>
    <cellStyle name="Neutral 2 13" xfId="47053" hidden="1"/>
    <cellStyle name="Neutral 2 13" xfId="47144" hidden="1"/>
    <cellStyle name="Neutral 2 13" xfId="47254" hidden="1"/>
    <cellStyle name="Neutral 2 13" xfId="47240" hidden="1"/>
    <cellStyle name="Neutral 2 13" xfId="47310" hidden="1"/>
    <cellStyle name="Neutral 2 13" xfId="47345" hidden="1"/>
    <cellStyle name="Neutral 2 13" xfId="47353" hidden="1"/>
    <cellStyle name="Neutral 2 13" xfId="47396" hidden="1"/>
    <cellStyle name="Neutral 2 13" xfId="47382" hidden="1"/>
    <cellStyle name="Neutral 2 13" xfId="47452" hidden="1"/>
    <cellStyle name="Neutral 2 13" xfId="47487" hidden="1"/>
    <cellStyle name="Neutral 2 13" xfId="46191" hidden="1"/>
    <cellStyle name="Neutral 2 13" xfId="47536" hidden="1"/>
    <cellStyle name="Neutral 2 13" xfId="47522" hidden="1"/>
    <cellStyle name="Neutral 2 13" xfId="47592" hidden="1"/>
    <cellStyle name="Neutral 2 13" xfId="47627" hidden="1"/>
    <cellStyle name="Neutral 2 13" xfId="47760" hidden="1"/>
    <cellStyle name="Neutral 2 13" xfId="47899" hidden="1"/>
    <cellStyle name="Neutral 2 13" xfId="47885" hidden="1"/>
    <cellStyle name="Neutral 2 13" xfId="47955" hidden="1"/>
    <cellStyle name="Neutral 2 13" xfId="47990" hidden="1"/>
    <cellStyle name="Neutral 2 13" xfId="48000" hidden="1"/>
    <cellStyle name="Neutral 2 13" xfId="48046" hidden="1"/>
    <cellStyle name="Neutral 2 13" xfId="48032" hidden="1"/>
    <cellStyle name="Neutral 2 13" xfId="48102" hidden="1"/>
    <cellStyle name="Neutral 2 13" xfId="48137" hidden="1"/>
    <cellStyle name="Neutral 2 13" xfId="47775" hidden="1"/>
    <cellStyle name="Neutral 2 13" xfId="48187" hidden="1"/>
    <cellStyle name="Neutral 2 13" xfId="48173" hidden="1"/>
    <cellStyle name="Neutral 2 13" xfId="48243" hidden="1"/>
    <cellStyle name="Neutral 2 13" xfId="48278" hidden="1"/>
    <cellStyle name="Neutral 2 13" xfId="48343" hidden="1"/>
    <cellStyle name="Neutral 2 13" xfId="48404" hidden="1"/>
    <cellStyle name="Neutral 2 13" xfId="48390" hidden="1"/>
    <cellStyle name="Neutral 2 13" xfId="48460" hidden="1"/>
    <cellStyle name="Neutral 2 13" xfId="48495" hidden="1"/>
    <cellStyle name="Neutral 2 13" xfId="48586" hidden="1"/>
    <cellStyle name="Neutral 2 13" xfId="48696" hidden="1"/>
    <cellStyle name="Neutral 2 13" xfId="48682" hidden="1"/>
    <cellStyle name="Neutral 2 13" xfId="48752" hidden="1"/>
    <cellStyle name="Neutral 2 13" xfId="48787" hidden="1"/>
    <cellStyle name="Neutral 2 13" xfId="48795" hidden="1"/>
    <cellStyle name="Neutral 2 13" xfId="48838" hidden="1"/>
    <cellStyle name="Neutral 2 13" xfId="48824" hidden="1"/>
    <cellStyle name="Neutral 2 13" xfId="48894" hidden="1"/>
    <cellStyle name="Neutral 2 13" xfId="48929" hidden="1"/>
    <cellStyle name="Neutral 2 13" xfId="48994" hidden="1"/>
    <cellStyle name="Neutral 2 13" xfId="49055" hidden="1"/>
    <cellStyle name="Neutral 2 13" xfId="49041" hidden="1"/>
    <cellStyle name="Neutral 2 13" xfId="49111" hidden="1"/>
    <cellStyle name="Neutral 2 13" xfId="49146" hidden="1"/>
    <cellStyle name="Neutral 2 13" xfId="49279" hidden="1"/>
    <cellStyle name="Neutral 2 13" xfId="49418" hidden="1"/>
    <cellStyle name="Neutral 2 13" xfId="49404" hidden="1"/>
    <cellStyle name="Neutral 2 13" xfId="49474" hidden="1"/>
    <cellStyle name="Neutral 2 13" xfId="49509" hidden="1"/>
    <cellStyle name="Neutral 2 13" xfId="49519" hidden="1"/>
    <cellStyle name="Neutral 2 13" xfId="49565" hidden="1"/>
    <cellStyle name="Neutral 2 13" xfId="49551" hidden="1"/>
    <cellStyle name="Neutral 2 13" xfId="49621" hidden="1"/>
    <cellStyle name="Neutral 2 13" xfId="49656" hidden="1"/>
    <cellStyle name="Neutral 2 13" xfId="49294" hidden="1"/>
    <cellStyle name="Neutral 2 13" xfId="49706" hidden="1"/>
    <cellStyle name="Neutral 2 13" xfId="49692" hidden="1"/>
    <cellStyle name="Neutral 2 13" xfId="49762" hidden="1"/>
    <cellStyle name="Neutral 2 13" xfId="49797" hidden="1"/>
    <cellStyle name="Neutral 2 13" xfId="49862" hidden="1"/>
    <cellStyle name="Neutral 2 13" xfId="49923" hidden="1"/>
    <cellStyle name="Neutral 2 13" xfId="49909" hidden="1"/>
    <cellStyle name="Neutral 2 13" xfId="49979" hidden="1"/>
    <cellStyle name="Neutral 2 13" xfId="50014" hidden="1"/>
    <cellStyle name="Neutral 2 13" xfId="50105" hidden="1"/>
    <cellStyle name="Neutral 2 13" xfId="50215" hidden="1"/>
    <cellStyle name="Neutral 2 13" xfId="50201" hidden="1"/>
    <cellStyle name="Neutral 2 13" xfId="50271" hidden="1"/>
    <cellStyle name="Neutral 2 13" xfId="50306" hidden="1"/>
    <cellStyle name="Neutral 2 13" xfId="50314" hidden="1"/>
    <cellStyle name="Neutral 2 13" xfId="50357" hidden="1"/>
    <cellStyle name="Neutral 2 13" xfId="50343" hidden="1"/>
    <cellStyle name="Neutral 2 13" xfId="50413" hidden="1"/>
    <cellStyle name="Neutral 2 13" xfId="50448" hidden="1"/>
    <cellStyle name="Neutral 2 13" xfId="50513" hidden="1"/>
    <cellStyle name="Neutral 2 13" xfId="50574" hidden="1"/>
    <cellStyle name="Neutral 2 13" xfId="50560" hidden="1"/>
    <cellStyle name="Neutral 2 13" xfId="50630" hidden="1"/>
    <cellStyle name="Neutral 2 13" xfId="50665" hidden="1"/>
    <cellStyle name="Neutral 2 13" xfId="50776" hidden="1"/>
    <cellStyle name="Neutral 2 13" xfId="50965" hidden="1"/>
    <cellStyle name="Neutral 2 13" xfId="50951" hidden="1"/>
    <cellStyle name="Neutral 2 13" xfId="51021" hidden="1"/>
    <cellStyle name="Neutral 2 13" xfId="51056" hidden="1"/>
    <cellStyle name="Neutral 2 13" xfId="51164" hidden="1"/>
    <cellStyle name="Neutral 2 13" xfId="51274" hidden="1"/>
    <cellStyle name="Neutral 2 13" xfId="51260" hidden="1"/>
    <cellStyle name="Neutral 2 13" xfId="51330" hidden="1"/>
    <cellStyle name="Neutral 2 13" xfId="51365" hidden="1"/>
    <cellStyle name="Neutral 2 13" xfId="51375" hidden="1"/>
    <cellStyle name="Neutral 2 13" xfId="51418" hidden="1"/>
    <cellStyle name="Neutral 2 13" xfId="51404" hidden="1"/>
    <cellStyle name="Neutral 2 13" xfId="51474" hidden="1"/>
    <cellStyle name="Neutral 2 13" xfId="51509" hidden="1"/>
    <cellStyle name="Neutral 2 13" xfId="50795" hidden="1"/>
    <cellStyle name="Neutral 2 13" xfId="51575" hidden="1"/>
    <cellStyle name="Neutral 2 13" xfId="51561" hidden="1"/>
    <cellStyle name="Neutral 2 13" xfId="51631" hidden="1"/>
    <cellStyle name="Neutral 2 13" xfId="51666" hidden="1"/>
    <cellStyle name="Neutral 2 13" xfId="51805" hidden="1"/>
    <cellStyle name="Neutral 2 13" xfId="51945" hidden="1"/>
    <cellStyle name="Neutral 2 13" xfId="51931" hidden="1"/>
    <cellStyle name="Neutral 2 13" xfId="52001" hidden="1"/>
    <cellStyle name="Neutral 2 13" xfId="52036" hidden="1"/>
    <cellStyle name="Neutral 2 13" xfId="52048" hidden="1"/>
    <cellStyle name="Neutral 2 13" xfId="52094" hidden="1"/>
    <cellStyle name="Neutral 2 13" xfId="52080" hidden="1"/>
    <cellStyle name="Neutral 2 13" xfId="52150" hidden="1"/>
    <cellStyle name="Neutral 2 13" xfId="52185" hidden="1"/>
    <cellStyle name="Neutral 2 13" xfId="51820" hidden="1"/>
    <cellStyle name="Neutral 2 13" xfId="52237" hidden="1"/>
    <cellStyle name="Neutral 2 13" xfId="52223" hidden="1"/>
    <cellStyle name="Neutral 2 13" xfId="52293" hidden="1"/>
    <cellStyle name="Neutral 2 13" xfId="52328" hidden="1"/>
    <cellStyle name="Neutral 2 13" xfId="52395" hidden="1"/>
    <cellStyle name="Neutral 2 13" xfId="52456" hidden="1"/>
    <cellStyle name="Neutral 2 13" xfId="52442" hidden="1"/>
    <cellStyle name="Neutral 2 13" xfId="52512" hidden="1"/>
    <cellStyle name="Neutral 2 13" xfId="52547" hidden="1"/>
    <cellStyle name="Neutral 2 13" xfId="52638" hidden="1"/>
    <cellStyle name="Neutral 2 13" xfId="52748" hidden="1"/>
    <cellStyle name="Neutral 2 13" xfId="52734" hidden="1"/>
    <cellStyle name="Neutral 2 13" xfId="52804" hidden="1"/>
    <cellStyle name="Neutral 2 13" xfId="52839" hidden="1"/>
    <cellStyle name="Neutral 2 13" xfId="52847" hidden="1"/>
    <cellStyle name="Neutral 2 13" xfId="52890" hidden="1"/>
    <cellStyle name="Neutral 2 13" xfId="52876" hidden="1"/>
    <cellStyle name="Neutral 2 13" xfId="52946" hidden="1"/>
    <cellStyle name="Neutral 2 13" xfId="52981" hidden="1"/>
    <cellStyle name="Neutral 2 13" xfId="50788" hidden="1"/>
    <cellStyle name="Neutral 2 13" xfId="53030" hidden="1"/>
    <cellStyle name="Neutral 2 13" xfId="53016" hidden="1"/>
    <cellStyle name="Neutral 2 13" xfId="53086" hidden="1"/>
    <cellStyle name="Neutral 2 13" xfId="53121" hidden="1"/>
    <cellStyle name="Neutral 2 13" xfId="53257" hidden="1"/>
    <cellStyle name="Neutral 2 13" xfId="53396" hidden="1"/>
    <cellStyle name="Neutral 2 13" xfId="53382" hidden="1"/>
    <cellStyle name="Neutral 2 13" xfId="53452" hidden="1"/>
    <cellStyle name="Neutral 2 13" xfId="53487" hidden="1"/>
    <cellStyle name="Neutral 2 13" xfId="53499" hidden="1"/>
    <cellStyle name="Neutral 2 13" xfId="53545" hidden="1"/>
    <cellStyle name="Neutral 2 13" xfId="53531" hidden="1"/>
    <cellStyle name="Neutral 2 13" xfId="53601" hidden="1"/>
    <cellStyle name="Neutral 2 13" xfId="53636" hidden="1"/>
    <cellStyle name="Neutral 2 13" xfId="53272" hidden="1"/>
    <cellStyle name="Neutral 2 13" xfId="53688" hidden="1"/>
    <cellStyle name="Neutral 2 13" xfId="53674" hidden="1"/>
    <cellStyle name="Neutral 2 13" xfId="53744" hidden="1"/>
    <cellStyle name="Neutral 2 13" xfId="53779" hidden="1"/>
    <cellStyle name="Neutral 2 13" xfId="53845" hidden="1"/>
    <cellStyle name="Neutral 2 13" xfId="53906" hidden="1"/>
    <cellStyle name="Neutral 2 13" xfId="53892" hidden="1"/>
    <cellStyle name="Neutral 2 13" xfId="53962" hidden="1"/>
    <cellStyle name="Neutral 2 13" xfId="53997" hidden="1"/>
    <cellStyle name="Neutral 2 13" xfId="54088" hidden="1"/>
    <cellStyle name="Neutral 2 13" xfId="54198" hidden="1"/>
    <cellStyle name="Neutral 2 13" xfId="54184" hidden="1"/>
    <cellStyle name="Neutral 2 13" xfId="54254" hidden="1"/>
    <cellStyle name="Neutral 2 13" xfId="54289" hidden="1"/>
    <cellStyle name="Neutral 2 13" xfId="54297" hidden="1"/>
    <cellStyle name="Neutral 2 13" xfId="54340" hidden="1"/>
    <cellStyle name="Neutral 2 13" xfId="54326" hidden="1"/>
    <cellStyle name="Neutral 2 13" xfId="54396" hidden="1"/>
    <cellStyle name="Neutral 2 13" xfId="54431" hidden="1"/>
    <cellStyle name="Neutral 2 13" xfId="50789" hidden="1"/>
    <cellStyle name="Neutral 2 13" xfId="54480" hidden="1"/>
    <cellStyle name="Neutral 2 13" xfId="54466" hidden="1"/>
    <cellStyle name="Neutral 2 13" xfId="54536" hidden="1"/>
    <cellStyle name="Neutral 2 13" xfId="54571" hidden="1"/>
    <cellStyle name="Neutral 2 13" xfId="54704" hidden="1"/>
    <cellStyle name="Neutral 2 13" xfId="54843" hidden="1"/>
    <cellStyle name="Neutral 2 13" xfId="54829" hidden="1"/>
    <cellStyle name="Neutral 2 13" xfId="54899" hidden="1"/>
    <cellStyle name="Neutral 2 13" xfId="54934" hidden="1"/>
    <cellStyle name="Neutral 2 13" xfId="54944" hidden="1"/>
    <cellStyle name="Neutral 2 13" xfId="54990" hidden="1"/>
    <cellStyle name="Neutral 2 13" xfId="54976" hidden="1"/>
    <cellStyle name="Neutral 2 13" xfId="55046" hidden="1"/>
    <cellStyle name="Neutral 2 13" xfId="55081" hidden="1"/>
    <cellStyle name="Neutral 2 13" xfId="54719" hidden="1"/>
    <cellStyle name="Neutral 2 13" xfId="55131" hidden="1"/>
    <cellStyle name="Neutral 2 13" xfId="55117" hidden="1"/>
    <cellStyle name="Neutral 2 13" xfId="55187" hidden="1"/>
    <cellStyle name="Neutral 2 13" xfId="55222" hidden="1"/>
    <cellStyle name="Neutral 2 13" xfId="55287" hidden="1"/>
    <cellStyle name="Neutral 2 13" xfId="55348" hidden="1"/>
    <cellStyle name="Neutral 2 13" xfId="55334" hidden="1"/>
    <cellStyle name="Neutral 2 13" xfId="55404" hidden="1"/>
    <cellStyle name="Neutral 2 13" xfId="55439" hidden="1"/>
    <cellStyle name="Neutral 2 13" xfId="55530" hidden="1"/>
    <cellStyle name="Neutral 2 13" xfId="55640" hidden="1"/>
    <cellStyle name="Neutral 2 13" xfId="55626" hidden="1"/>
    <cellStyle name="Neutral 2 13" xfId="55696" hidden="1"/>
    <cellStyle name="Neutral 2 13" xfId="55731" hidden="1"/>
    <cellStyle name="Neutral 2 13" xfId="55739" hidden="1"/>
    <cellStyle name="Neutral 2 13" xfId="55782" hidden="1"/>
    <cellStyle name="Neutral 2 13" xfId="55768" hidden="1"/>
    <cellStyle name="Neutral 2 13" xfId="55838" hidden="1"/>
    <cellStyle name="Neutral 2 13" xfId="55873" hidden="1"/>
    <cellStyle name="Neutral 2 13" xfId="55940" hidden="1"/>
    <cellStyle name="Neutral 2 13" xfId="56075" hidden="1"/>
    <cellStyle name="Neutral 2 13" xfId="56061" hidden="1"/>
    <cellStyle name="Neutral 2 13" xfId="56131" hidden="1"/>
    <cellStyle name="Neutral 2 13" xfId="56166" hidden="1"/>
    <cellStyle name="Neutral 2 13" xfId="56300" hidden="1"/>
    <cellStyle name="Neutral 2 13" xfId="56439" hidden="1"/>
    <cellStyle name="Neutral 2 13" xfId="56425" hidden="1"/>
    <cellStyle name="Neutral 2 13" xfId="56495" hidden="1"/>
    <cellStyle name="Neutral 2 13" xfId="56530" hidden="1"/>
    <cellStyle name="Neutral 2 13" xfId="56540" hidden="1"/>
    <cellStyle name="Neutral 2 13" xfId="56586" hidden="1"/>
    <cellStyle name="Neutral 2 13" xfId="56572" hidden="1"/>
    <cellStyle name="Neutral 2 13" xfId="56642" hidden="1"/>
    <cellStyle name="Neutral 2 13" xfId="56677" hidden="1"/>
    <cellStyle name="Neutral 2 13" xfId="56315" hidden="1"/>
    <cellStyle name="Neutral 2 13" xfId="56727" hidden="1"/>
    <cellStyle name="Neutral 2 13" xfId="56713" hidden="1"/>
    <cellStyle name="Neutral 2 13" xfId="56783" hidden="1"/>
    <cellStyle name="Neutral 2 13" xfId="56818" hidden="1"/>
    <cellStyle name="Neutral 2 13" xfId="56883" hidden="1"/>
    <cellStyle name="Neutral 2 13" xfId="56944" hidden="1"/>
    <cellStyle name="Neutral 2 13" xfId="56930" hidden="1"/>
    <cellStyle name="Neutral 2 13" xfId="57000" hidden="1"/>
    <cellStyle name="Neutral 2 13" xfId="57035" hidden="1"/>
    <cellStyle name="Neutral 2 13" xfId="57126" hidden="1"/>
    <cellStyle name="Neutral 2 13" xfId="57236" hidden="1"/>
    <cellStyle name="Neutral 2 13" xfId="57222" hidden="1"/>
    <cellStyle name="Neutral 2 13" xfId="57292" hidden="1"/>
    <cellStyle name="Neutral 2 13" xfId="57327" hidden="1"/>
    <cellStyle name="Neutral 2 13" xfId="57335" hidden="1"/>
    <cellStyle name="Neutral 2 13" xfId="57378" hidden="1"/>
    <cellStyle name="Neutral 2 13" xfId="57364" hidden="1"/>
    <cellStyle name="Neutral 2 13" xfId="57434" hidden="1"/>
    <cellStyle name="Neutral 2 13" xfId="57469" hidden="1"/>
    <cellStyle name="Neutral 2 13" xfId="56173" hidden="1"/>
    <cellStyle name="Neutral 2 13" xfId="57518" hidden="1"/>
    <cellStyle name="Neutral 2 13" xfId="57504" hidden="1"/>
    <cellStyle name="Neutral 2 13" xfId="57574" hidden="1"/>
    <cellStyle name="Neutral 2 13" xfId="57609" hidden="1"/>
    <cellStyle name="Neutral 2 13" xfId="57742" hidden="1"/>
    <cellStyle name="Neutral 2 13" xfId="57881" hidden="1"/>
    <cellStyle name="Neutral 2 13" xfId="57867" hidden="1"/>
    <cellStyle name="Neutral 2 13" xfId="57937" hidden="1"/>
    <cellStyle name="Neutral 2 13" xfId="57972" hidden="1"/>
    <cellStyle name="Neutral 2 13" xfId="57982" hidden="1"/>
    <cellStyle name="Neutral 2 13" xfId="58028" hidden="1"/>
    <cellStyle name="Neutral 2 13" xfId="58014" hidden="1"/>
    <cellStyle name="Neutral 2 13" xfId="58084" hidden="1"/>
    <cellStyle name="Neutral 2 13" xfId="58119" hidden="1"/>
    <cellStyle name="Neutral 2 13" xfId="57757" hidden="1"/>
    <cellStyle name="Neutral 2 13" xfId="58169" hidden="1"/>
    <cellStyle name="Neutral 2 13" xfId="58155" hidden="1"/>
    <cellStyle name="Neutral 2 13" xfId="58225" hidden="1"/>
    <cellStyle name="Neutral 2 13" xfId="58260" hidden="1"/>
    <cellStyle name="Neutral 2 13" xfId="58325" hidden="1"/>
    <cellStyle name="Neutral 2 13" xfId="58386" hidden="1"/>
    <cellStyle name="Neutral 2 13" xfId="58372" hidden="1"/>
    <cellStyle name="Neutral 2 13" xfId="58442" hidden="1"/>
    <cellStyle name="Neutral 2 13" xfId="58477" hidden="1"/>
    <cellStyle name="Neutral 2 13" xfId="58568" hidden="1"/>
    <cellStyle name="Neutral 2 13" xfId="58678" hidden="1"/>
    <cellStyle name="Neutral 2 13" xfId="58664" hidden="1"/>
    <cellStyle name="Neutral 2 13" xfId="58734" hidden="1"/>
    <cellStyle name="Neutral 2 13" xfId="58769" hidden="1"/>
    <cellStyle name="Neutral 2 13" xfId="58777" hidden="1"/>
    <cellStyle name="Neutral 2 13" xfId="58820" hidden="1"/>
    <cellStyle name="Neutral 2 13" xfId="58806" hidden="1"/>
    <cellStyle name="Neutral 2 13" xfId="58876" hidden="1"/>
    <cellStyle name="Neutral 2 13" xfId="58911" hidden="1"/>
    <cellStyle name="Neutral 2 14" xfId="248" hidden="1"/>
    <cellStyle name="Neutral 2 14" xfId="567" hidden="1"/>
    <cellStyle name="Neutral 2 14" xfId="551" hidden="1"/>
    <cellStyle name="Neutral 2 14" xfId="623" hidden="1"/>
    <cellStyle name="Neutral 2 14" xfId="658" hidden="1"/>
    <cellStyle name="Neutral 2 14" xfId="836" hidden="1"/>
    <cellStyle name="Neutral 2 14" xfId="975" hidden="1"/>
    <cellStyle name="Neutral 2 14" xfId="959" hidden="1"/>
    <cellStyle name="Neutral 2 14" xfId="1031" hidden="1"/>
    <cellStyle name="Neutral 2 14" xfId="1066" hidden="1"/>
    <cellStyle name="Neutral 2 14" xfId="727" hidden="1"/>
    <cellStyle name="Neutral 2 14" xfId="1122" hidden="1"/>
    <cellStyle name="Neutral 2 14" xfId="1106" hidden="1"/>
    <cellStyle name="Neutral 2 14" xfId="1178" hidden="1"/>
    <cellStyle name="Neutral 2 14" xfId="1213" hidden="1"/>
    <cellStyle name="Neutral 2 14" xfId="851" hidden="1"/>
    <cellStyle name="Neutral 2 14" xfId="1263" hidden="1"/>
    <cellStyle name="Neutral 2 14" xfId="1247" hidden="1"/>
    <cellStyle name="Neutral 2 14" xfId="1319" hidden="1"/>
    <cellStyle name="Neutral 2 14" xfId="1354" hidden="1"/>
    <cellStyle name="Neutral 2 14" xfId="1419" hidden="1"/>
    <cellStyle name="Neutral 2 14" xfId="1480" hidden="1"/>
    <cellStyle name="Neutral 2 14" xfId="1464" hidden="1"/>
    <cellStyle name="Neutral 2 14" xfId="1536" hidden="1"/>
    <cellStyle name="Neutral 2 14" xfId="1571" hidden="1"/>
    <cellStyle name="Neutral 2 14" xfId="1662" hidden="1"/>
    <cellStyle name="Neutral 2 14" xfId="1772" hidden="1"/>
    <cellStyle name="Neutral 2 14" xfId="1756" hidden="1"/>
    <cellStyle name="Neutral 2 14" xfId="1828" hidden="1"/>
    <cellStyle name="Neutral 2 14" xfId="1863" hidden="1"/>
    <cellStyle name="Neutral 2 14" xfId="1583" hidden="1"/>
    <cellStyle name="Neutral 2 14" xfId="1914" hidden="1"/>
    <cellStyle name="Neutral 2 14" xfId="1898" hidden="1"/>
    <cellStyle name="Neutral 2 14" xfId="1970" hidden="1"/>
    <cellStyle name="Neutral 2 14" xfId="2005" hidden="1"/>
    <cellStyle name="Neutral 2 14" xfId="2157" hidden="1"/>
    <cellStyle name="Neutral 2 14" xfId="2445" hidden="1"/>
    <cellStyle name="Neutral 2 14" xfId="2429" hidden="1"/>
    <cellStyle name="Neutral 2 14" xfId="2501" hidden="1"/>
    <cellStyle name="Neutral 2 14" xfId="2536" hidden="1"/>
    <cellStyle name="Neutral 2 14" xfId="2706" hidden="1"/>
    <cellStyle name="Neutral 2 14" xfId="2845" hidden="1"/>
    <cellStyle name="Neutral 2 14" xfId="2829" hidden="1"/>
    <cellStyle name="Neutral 2 14" xfId="2901" hidden="1"/>
    <cellStyle name="Neutral 2 14" xfId="2936" hidden="1"/>
    <cellStyle name="Neutral 2 14" xfId="2597" hidden="1"/>
    <cellStyle name="Neutral 2 14" xfId="2992" hidden="1"/>
    <cellStyle name="Neutral 2 14" xfId="2976" hidden="1"/>
    <cellStyle name="Neutral 2 14" xfId="3048" hidden="1"/>
    <cellStyle name="Neutral 2 14" xfId="3083" hidden="1"/>
    <cellStyle name="Neutral 2 14" xfId="2721" hidden="1"/>
    <cellStyle name="Neutral 2 14" xfId="3133" hidden="1"/>
    <cellStyle name="Neutral 2 14" xfId="3117" hidden="1"/>
    <cellStyle name="Neutral 2 14" xfId="3189" hidden="1"/>
    <cellStyle name="Neutral 2 14" xfId="3224" hidden="1"/>
    <cellStyle name="Neutral 2 14" xfId="3289" hidden="1"/>
    <cellStyle name="Neutral 2 14" xfId="3350" hidden="1"/>
    <cellStyle name="Neutral 2 14" xfId="3334" hidden="1"/>
    <cellStyle name="Neutral 2 14" xfId="3406" hidden="1"/>
    <cellStyle name="Neutral 2 14" xfId="3441" hidden="1"/>
    <cellStyle name="Neutral 2 14" xfId="3532" hidden="1"/>
    <cellStyle name="Neutral 2 14" xfId="3642" hidden="1"/>
    <cellStyle name="Neutral 2 14" xfId="3626" hidden="1"/>
    <cellStyle name="Neutral 2 14" xfId="3698" hidden="1"/>
    <cellStyle name="Neutral 2 14" xfId="3733" hidden="1"/>
    <cellStyle name="Neutral 2 14" xfId="3453" hidden="1"/>
    <cellStyle name="Neutral 2 14" xfId="3784" hidden="1"/>
    <cellStyle name="Neutral 2 14" xfId="3768" hidden="1"/>
    <cellStyle name="Neutral 2 14" xfId="3840" hidden="1"/>
    <cellStyle name="Neutral 2 14" xfId="3875" hidden="1"/>
    <cellStyle name="Neutral 2 14" xfId="2542" hidden="1"/>
    <cellStyle name="Neutral 2 14" xfId="3951" hidden="1"/>
    <cellStyle name="Neutral 2 14" xfId="3935" hidden="1"/>
    <cellStyle name="Neutral 2 14" xfId="4007" hidden="1"/>
    <cellStyle name="Neutral 2 14" xfId="4042" hidden="1"/>
    <cellStyle name="Neutral 2 14" xfId="4212" hidden="1"/>
    <cellStyle name="Neutral 2 14" xfId="4351" hidden="1"/>
    <cellStyle name="Neutral 2 14" xfId="4335" hidden="1"/>
    <cellStyle name="Neutral 2 14" xfId="4407" hidden="1"/>
    <cellStyle name="Neutral 2 14" xfId="4442" hidden="1"/>
    <cellStyle name="Neutral 2 14" xfId="4103" hidden="1"/>
    <cellStyle name="Neutral 2 14" xfId="4498" hidden="1"/>
    <cellStyle name="Neutral 2 14" xfId="4482" hidden="1"/>
    <cellStyle name="Neutral 2 14" xfId="4554" hidden="1"/>
    <cellStyle name="Neutral 2 14" xfId="4589" hidden="1"/>
    <cellStyle name="Neutral 2 14" xfId="4227" hidden="1"/>
    <cellStyle name="Neutral 2 14" xfId="4639" hidden="1"/>
    <cellStyle name="Neutral 2 14" xfId="4623" hidden="1"/>
    <cellStyle name="Neutral 2 14" xfId="4695" hidden="1"/>
    <cellStyle name="Neutral 2 14" xfId="4730" hidden="1"/>
    <cellStyle name="Neutral 2 14" xfId="4795" hidden="1"/>
    <cellStyle name="Neutral 2 14" xfId="4856" hidden="1"/>
    <cellStyle name="Neutral 2 14" xfId="4840" hidden="1"/>
    <cellStyle name="Neutral 2 14" xfId="4912" hidden="1"/>
    <cellStyle name="Neutral 2 14" xfId="4947" hidden="1"/>
    <cellStyle name="Neutral 2 14" xfId="5038" hidden="1"/>
    <cellStyle name="Neutral 2 14" xfId="5148" hidden="1"/>
    <cellStyle name="Neutral 2 14" xfId="5132" hidden="1"/>
    <cellStyle name="Neutral 2 14" xfId="5204" hidden="1"/>
    <cellStyle name="Neutral 2 14" xfId="5239" hidden="1"/>
    <cellStyle name="Neutral 2 14" xfId="4959" hidden="1"/>
    <cellStyle name="Neutral 2 14" xfId="5290" hidden="1"/>
    <cellStyle name="Neutral 2 14" xfId="5274" hidden="1"/>
    <cellStyle name="Neutral 2 14" xfId="5346" hidden="1"/>
    <cellStyle name="Neutral 2 14" xfId="5381" hidden="1"/>
    <cellStyle name="Neutral 2 14" xfId="4048" hidden="1"/>
    <cellStyle name="Neutral 2 14" xfId="5456" hidden="1"/>
    <cellStyle name="Neutral 2 14" xfId="5440" hidden="1"/>
    <cellStyle name="Neutral 2 14" xfId="5512" hidden="1"/>
    <cellStyle name="Neutral 2 14" xfId="5547" hidden="1"/>
    <cellStyle name="Neutral 2 14" xfId="5716" hidden="1"/>
    <cellStyle name="Neutral 2 14" xfId="5855" hidden="1"/>
    <cellStyle name="Neutral 2 14" xfId="5839" hidden="1"/>
    <cellStyle name="Neutral 2 14" xfId="5911" hidden="1"/>
    <cellStyle name="Neutral 2 14" xfId="5946" hidden="1"/>
    <cellStyle name="Neutral 2 14" xfId="5607" hidden="1"/>
    <cellStyle name="Neutral 2 14" xfId="6002" hidden="1"/>
    <cellStyle name="Neutral 2 14" xfId="5986" hidden="1"/>
    <cellStyle name="Neutral 2 14" xfId="6058" hidden="1"/>
    <cellStyle name="Neutral 2 14" xfId="6093" hidden="1"/>
    <cellStyle name="Neutral 2 14" xfId="5731" hidden="1"/>
    <cellStyle name="Neutral 2 14" xfId="6143" hidden="1"/>
    <cellStyle name="Neutral 2 14" xfId="6127" hidden="1"/>
    <cellStyle name="Neutral 2 14" xfId="6199" hidden="1"/>
    <cellStyle name="Neutral 2 14" xfId="6234" hidden="1"/>
    <cellStyle name="Neutral 2 14" xfId="6299" hidden="1"/>
    <cellStyle name="Neutral 2 14" xfId="6360" hidden="1"/>
    <cellStyle name="Neutral 2 14" xfId="6344" hidden="1"/>
    <cellStyle name="Neutral 2 14" xfId="6416" hidden="1"/>
    <cellStyle name="Neutral 2 14" xfId="6451" hidden="1"/>
    <cellStyle name="Neutral 2 14" xfId="6542" hidden="1"/>
    <cellStyle name="Neutral 2 14" xfId="6652" hidden="1"/>
    <cellStyle name="Neutral 2 14" xfId="6636" hidden="1"/>
    <cellStyle name="Neutral 2 14" xfId="6708" hidden="1"/>
    <cellStyle name="Neutral 2 14" xfId="6743" hidden="1"/>
    <cellStyle name="Neutral 2 14" xfId="6463" hidden="1"/>
    <cellStyle name="Neutral 2 14" xfId="6794" hidden="1"/>
    <cellStyle name="Neutral 2 14" xfId="6778" hidden="1"/>
    <cellStyle name="Neutral 2 14" xfId="6850" hidden="1"/>
    <cellStyle name="Neutral 2 14" xfId="6885" hidden="1"/>
    <cellStyle name="Neutral 2 14" xfId="5553" hidden="1"/>
    <cellStyle name="Neutral 2 14" xfId="6958" hidden="1"/>
    <cellStyle name="Neutral 2 14" xfId="6942" hidden="1"/>
    <cellStyle name="Neutral 2 14" xfId="7014" hidden="1"/>
    <cellStyle name="Neutral 2 14" xfId="7049" hidden="1"/>
    <cellStyle name="Neutral 2 14" xfId="7214" hidden="1"/>
    <cellStyle name="Neutral 2 14" xfId="7353" hidden="1"/>
    <cellStyle name="Neutral 2 14" xfId="7337" hidden="1"/>
    <cellStyle name="Neutral 2 14" xfId="7409" hidden="1"/>
    <cellStyle name="Neutral 2 14" xfId="7444" hidden="1"/>
    <cellStyle name="Neutral 2 14" xfId="7105" hidden="1"/>
    <cellStyle name="Neutral 2 14" xfId="7500" hidden="1"/>
    <cellStyle name="Neutral 2 14" xfId="7484" hidden="1"/>
    <cellStyle name="Neutral 2 14" xfId="7556" hidden="1"/>
    <cellStyle name="Neutral 2 14" xfId="7591" hidden="1"/>
    <cellStyle name="Neutral 2 14" xfId="7229" hidden="1"/>
    <cellStyle name="Neutral 2 14" xfId="7641" hidden="1"/>
    <cellStyle name="Neutral 2 14" xfId="7625" hidden="1"/>
    <cellStyle name="Neutral 2 14" xfId="7697" hidden="1"/>
    <cellStyle name="Neutral 2 14" xfId="7732" hidden="1"/>
    <cellStyle name="Neutral 2 14" xfId="7797" hidden="1"/>
    <cellStyle name="Neutral 2 14" xfId="7858" hidden="1"/>
    <cellStyle name="Neutral 2 14" xfId="7842" hidden="1"/>
    <cellStyle name="Neutral 2 14" xfId="7914" hidden="1"/>
    <cellStyle name="Neutral 2 14" xfId="7949" hidden="1"/>
    <cellStyle name="Neutral 2 14" xfId="8040" hidden="1"/>
    <cellStyle name="Neutral 2 14" xfId="8150" hidden="1"/>
    <cellStyle name="Neutral 2 14" xfId="8134" hidden="1"/>
    <cellStyle name="Neutral 2 14" xfId="8206" hidden="1"/>
    <cellStyle name="Neutral 2 14" xfId="8241" hidden="1"/>
    <cellStyle name="Neutral 2 14" xfId="7961" hidden="1"/>
    <cellStyle name="Neutral 2 14" xfId="8292" hidden="1"/>
    <cellStyle name="Neutral 2 14" xfId="8276" hidden="1"/>
    <cellStyle name="Neutral 2 14" xfId="8348" hidden="1"/>
    <cellStyle name="Neutral 2 14" xfId="8383" hidden="1"/>
    <cellStyle name="Neutral 2 14" xfId="7055" hidden="1"/>
    <cellStyle name="Neutral 2 14" xfId="8453" hidden="1"/>
    <cellStyle name="Neutral 2 14" xfId="8437" hidden="1"/>
    <cellStyle name="Neutral 2 14" xfId="8509" hidden="1"/>
    <cellStyle name="Neutral 2 14" xfId="8544" hidden="1"/>
    <cellStyle name="Neutral 2 14" xfId="8707" hidden="1"/>
    <cellStyle name="Neutral 2 14" xfId="8846" hidden="1"/>
    <cellStyle name="Neutral 2 14" xfId="8830" hidden="1"/>
    <cellStyle name="Neutral 2 14" xfId="8902" hidden="1"/>
    <cellStyle name="Neutral 2 14" xfId="8937" hidden="1"/>
    <cellStyle name="Neutral 2 14" xfId="8598" hidden="1"/>
    <cellStyle name="Neutral 2 14" xfId="8993" hidden="1"/>
    <cellStyle name="Neutral 2 14" xfId="8977" hidden="1"/>
    <cellStyle name="Neutral 2 14" xfId="9049" hidden="1"/>
    <cellStyle name="Neutral 2 14" xfId="9084" hidden="1"/>
    <cellStyle name="Neutral 2 14" xfId="8722" hidden="1"/>
    <cellStyle name="Neutral 2 14" xfId="9134" hidden="1"/>
    <cellStyle name="Neutral 2 14" xfId="9118" hidden="1"/>
    <cellStyle name="Neutral 2 14" xfId="9190" hidden="1"/>
    <cellStyle name="Neutral 2 14" xfId="9225" hidden="1"/>
    <cellStyle name="Neutral 2 14" xfId="9290" hidden="1"/>
    <cellStyle name="Neutral 2 14" xfId="9351" hidden="1"/>
    <cellStyle name="Neutral 2 14" xfId="9335" hidden="1"/>
    <cellStyle name="Neutral 2 14" xfId="9407" hidden="1"/>
    <cellStyle name="Neutral 2 14" xfId="9442" hidden="1"/>
    <cellStyle name="Neutral 2 14" xfId="9533" hidden="1"/>
    <cellStyle name="Neutral 2 14" xfId="9643" hidden="1"/>
    <cellStyle name="Neutral 2 14" xfId="9627" hidden="1"/>
    <cellStyle name="Neutral 2 14" xfId="9699" hidden="1"/>
    <cellStyle name="Neutral 2 14" xfId="9734" hidden="1"/>
    <cellStyle name="Neutral 2 14" xfId="9454" hidden="1"/>
    <cellStyle name="Neutral 2 14" xfId="9785" hidden="1"/>
    <cellStyle name="Neutral 2 14" xfId="9769" hidden="1"/>
    <cellStyle name="Neutral 2 14" xfId="9841" hidden="1"/>
    <cellStyle name="Neutral 2 14" xfId="9876" hidden="1"/>
    <cellStyle name="Neutral 2 14" xfId="8550" hidden="1"/>
    <cellStyle name="Neutral 2 14" xfId="9944" hidden="1"/>
    <cellStyle name="Neutral 2 14" xfId="9928" hidden="1"/>
    <cellStyle name="Neutral 2 14" xfId="10000" hidden="1"/>
    <cellStyle name="Neutral 2 14" xfId="10035" hidden="1"/>
    <cellStyle name="Neutral 2 14" xfId="10193" hidden="1"/>
    <cellStyle name="Neutral 2 14" xfId="10332" hidden="1"/>
    <cellStyle name="Neutral 2 14" xfId="10316" hidden="1"/>
    <cellStyle name="Neutral 2 14" xfId="10388" hidden="1"/>
    <cellStyle name="Neutral 2 14" xfId="10423" hidden="1"/>
    <cellStyle name="Neutral 2 14" xfId="10084" hidden="1"/>
    <cellStyle name="Neutral 2 14" xfId="10479" hidden="1"/>
    <cellStyle name="Neutral 2 14" xfId="10463" hidden="1"/>
    <cellStyle name="Neutral 2 14" xfId="10535" hidden="1"/>
    <cellStyle name="Neutral 2 14" xfId="10570" hidden="1"/>
    <cellStyle name="Neutral 2 14" xfId="10208" hidden="1"/>
    <cellStyle name="Neutral 2 14" xfId="10620" hidden="1"/>
    <cellStyle name="Neutral 2 14" xfId="10604" hidden="1"/>
    <cellStyle name="Neutral 2 14" xfId="10676" hidden="1"/>
    <cellStyle name="Neutral 2 14" xfId="10711" hidden="1"/>
    <cellStyle name="Neutral 2 14" xfId="10776" hidden="1"/>
    <cellStyle name="Neutral 2 14" xfId="10837" hidden="1"/>
    <cellStyle name="Neutral 2 14" xfId="10821" hidden="1"/>
    <cellStyle name="Neutral 2 14" xfId="10893" hidden="1"/>
    <cellStyle name="Neutral 2 14" xfId="10928" hidden="1"/>
    <cellStyle name="Neutral 2 14" xfId="11019" hidden="1"/>
    <cellStyle name="Neutral 2 14" xfId="11129" hidden="1"/>
    <cellStyle name="Neutral 2 14" xfId="11113" hidden="1"/>
    <cellStyle name="Neutral 2 14" xfId="11185" hidden="1"/>
    <cellStyle name="Neutral 2 14" xfId="11220" hidden="1"/>
    <cellStyle name="Neutral 2 14" xfId="10940" hidden="1"/>
    <cellStyle name="Neutral 2 14" xfId="11271" hidden="1"/>
    <cellStyle name="Neutral 2 14" xfId="11255" hidden="1"/>
    <cellStyle name="Neutral 2 14" xfId="11327" hidden="1"/>
    <cellStyle name="Neutral 2 14" xfId="11362" hidden="1"/>
    <cellStyle name="Neutral 2 14" xfId="10041" hidden="1"/>
    <cellStyle name="Neutral 2 14" xfId="11427" hidden="1"/>
    <cellStyle name="Neutral 2 14" xfId="11411" hidden="1"/>
    <cellStyle name="Neutral 2 14" xfId="11483" hidden="1"/>
    <cellStyle name="Neutral 2 14" xfId="11518" hidden="1"/>
    <cellStyle name="Neutral 2 14" xfId="11673" hidden="1"/>
    <cellStyle name="Neutral 2 14" xfId="11812" hidden="1"/>
    <cellStyle name="Neutral 2 14" xfId="11796" hidden="1"/>
    <cellStyle name="Neutral 2 14" xfId="11868" hidden="1"/>
    <cellStyle name="Neutral 2 14" xfId="11903" hidden="1"/>
    <cellStyle name="Neutral 2 14" xfId="11564" hidden="1"/>
    <cellStyle name="Neutral 2 14" xfId="11959" hidden="1"/>
    <cellStyle name="Neutral 2 14" xfId="11943" hidden="1"/>
    <cellStyle name="Neutral 2 14" xfId="12015" hidden="1"/>
    <cellStyle name="Neutral 2 14" xfId="12050" hidden="1"/>
    <cellStyle name="Neutral 2 14" xfId="11688" hidden="1"/>
    <cellStyle name="Neutral 2 14" xfId="12100" hidden="1"/>
    <cellStyle name="Neutral 2 14" xfId="12084" hidden="1"/>
    <cellStyle name="Neutral 2 14" xfId="12156" hidden="1"/>
    <cellStyle name="Neutral 2 14" xfId="12191" hidden="1"/>
    <cellStyle name="Neutral 2 14" xfId="12256" hidden="1"/>
    <cellStyle name="Neutral 2 14" xfId="12317" hidden="1"/>
    <cellStyle name="Neutral 2 14" xfId="12301" hidden="1"/>
    <cellStyle name="Neutral 2 14" xfId="12373" hidden="1"/>
    <cellStyle name="Neutral 2 14" xfId="12408" hidden="1"/>
    <cellStyle name="Neutral 2 14" xfId="12499" hidden="1"/>
    <cellStyle name="Neutral 2 14" xfId="12609" hidden="1"/>
    <cellStyle name="Neutral 2 14" xfId="12593" hidden="1"/>
    <cellStyle name="Neutral 2 14" xfId="12665" hidden="1"/>
    <cellStyle name="Neutral 2 14" xfId="12700" hidden="1"/>
    <cellStyle name="Neutral 2 14" xfId="12420" hidden="1"/>
    <cellStyle name="Neutral 2 14" xfId="12751" hidden="1"/>
    <cellStyle name="Neutral 2 14" xfId="12735" hidden="1"/>
    <cellStyle name="Neutral 2 14" xfId="12807" hidden="1"/>
    <cellStyle name="Neutral 2 14" xfId="12842" hidden="1"/>
    <cellStyle name="Neutral 2 14" xfId="11524" hidden="1"/>
    <cellStyle name="Neutral 2 14" xfId="12906" hidden="1"/>
    <cellStyle name="Neutral 2 14" xfId="12890" hidden="1"/>
    <cellStyle name="Neutral 2 14" xfId="12962" hidden="1"/>
    <cellStyle name="Neutral 2 14" xfId="12997" hidden="1"/>
    <cellStyle name="Neutral 2 14" xfId="13144" hidden="1"/>
    <cellStyle name="Neutral 2 14" xfId="13283" hidden="1"/>
    <cellStyle name="Neutral 2 14" xfId="13267" hidden="1"/>
    <cellStyle name="Neutral 2 14" xfId="13339" hidden="1"/>
    <cellStyle name="Neutral 2 14" xfId="13374" hidden="1"/>
    <cellStyle name="Neutral 2 14" xfId="13035" hidden="1"/>
    <cellStyle name="Neutral 2 14" xfId="13430" hidden="1"/>
    <cellStyle name="Neutral 2 14" xfId="13414" hidden="1"/>
    <cellStyle name="Neutral 2 14" xfId="13486" hidden="1"/>
    <cellStyle name="Neutral 2 14" xfId="13521" hidden="1"/>
    <cellStyle name="Neutral 2 14" xfId="13159" hidden="1"/>
    <cellStyle name="Neutral 2 14" xfId="13571" hidden="1"/>
    <cellStyle name="Neutral 2 14" xfId="13555" hidden="1"/>
    <cellStyle name="Neutral 2 14" xfId="13627" hidden="1"/>
    <cellStyle name="Neutral 2 14" xfId="13662" hidden="1"/>
    <cellStyle name="Neutral 2 14" xfId="13727" hidden="1"/>
    <cellStyle name="Neutral 2 14" xfId="13788" hidden="1"/>
    <cellStyle name="Neutral 2 14" xfId="13772" hidden="1"/>
    <cellStyle name="Neutral 2 14" xfId="13844" hidden="1"/>
    <cellStyle name="Neutral 2 14" xfId="13879" hidden="1"/>
    <cellStyle name="Neutral 2 14" xfId="13970" hidden="1"/>
    <cellStyle name="Neutral 2 14" xfId="14080" hidden="1"/>
    <cellStyle name="Neutral 2 14" xfId="14064" hidden="1"/>
    <cellStyle name="Neutral 2 14" xfId="14136" hidden="1"/>
    <cellStyle name="Neutral 2 14" xfId="14171" hidden="1"/>
    <cellStyle name="Neutral 2 14" xfId="13891" hidden="1"/>
    <cellStyle name="Neutral 2 14" xfId="14222" hidden="1"/>
    <cellStyle name="Neutral 2 14" xfId="14206" hidden="1"/>
    <cellStyle name="Neutral 2 14" xfId="14278" hidden="1"/>
    <cellStyle name="Neutral 2 14" xfId="14313" hidden="1"/>
    <cellStyle name="Neutral 2 14" xfId="13003" hidden="1"/>
    <cellStyle name="Neutral 2 14" xfId="14373" hidden="1"/>
    <cellStyle name="Neutral 2 14" xfId="14357" hidden="1"/>
    <cellStyle name="Neutral 2 14" xfId="14429" hidden="1"/>
    <cellStyle name="Neutral 2 14" xfId="14464" hidden="1"/>
    <cellStyle name="Neutral 2 14" xfId="14606" hidden="1"/>
    <cellStyle name="Neutral 2 14" xfId="14745" hidden="1"/>
    <cellStyle name="Neutral 2 14" xfId="14729" hidden="1"/>
    <cellStyle name="Neutral 2 14" xfId="14801" hidden="1"/>
    <cellStyle name="Neutral 2 14" xfId="14836" hidden="1"/>
    <cellStyle name="Neutral 2 14" xfId="14497" hidden="1"/>
    <cellStyle name="Neutral 2 14" xfId="14892" hidden="1"/>
    <cellStyle name="Neutral 2 14" xfId="14876" hidden="1"/>
    <cellStyle name="Neutral 2 14" xfId="14948" hidden="1"/>
    <cellStyle name="Neutral 2 14" xfId="14983" hidden="1"/>
    <cellStyle name="Neutral 2 14" xfId="14621" hidden="1"/>
    <cellStyle name="Neutral 2 14" xfId="15033" hidden="1"/>
    <cellStyle name="Neutral 2 14" xfId="15017" hidden="1"/>
    <cellStyle name="Neutral 2 14" xfId="15089" hidden="1"/>
    <cellStyle name="Neutral 2 14" xfId="15124" hidden="1"/>
    <cellStyle name="Neutral 2 14" xfId="15189" hidden="1"/>
    <cellStyle name="Neutral 2 14" xfId="15250" hidden="1"/>
    <cellStyle name="Neutral 2 14" xfId="15234" hidden="1"/>
    <cellStyle name="Neutral 2 14" xfId="15306" hidden="1"/>
    <cellStyle name="Neutral 2 14" xfId="15341" hidden="1"/>
    <cellStyle name="Neutral 2 14" xfId="15432" hidden="1"/>
    <cellStyle name="Neutral 2 14" xfId="15542" hidden="1"/>
    <cellStyle name="Neutral 2 14" xfId="15526" hidden="1"/>
    <cellStyle name="Neutral 2 14" xfId="15598" hidden="1"/>
    <cellStyle name="Neutral 2 14" xfId="15633" hidden="1"/>
    <cellStyle name="Neutral 2 14" xfId="15353" hidden="1"/>
    <cellStyle name="Neutral 2 14" xfId="15684" hidden="1"/>
    <cellStyle name="Neutral 2 14" xfId="15668" hidden="1"/>
    <cellStyle name="Neutral 2 14" xfId="15740" hidden="1"/>
    <cellStyle name="Neutral 2 14" xfId="15775" hidden="1"/>
    <cellStyle name="Neutral 2 14" xfId="14470" hidden="1"/>
    <cellStyle name="Neutral 2 14" xfId="15835" hidden="1"/>
    <cellStyle name="Neutral 2 14" xfId="15819" hidden="1"/>
    <cellStyle name="Neutral 2 14" xfId="15891" hidden="1"/>
    <cellStyle name="Neutral 2 14" xfId="15926" hidden="1"/>
    <cellStyle name="Neutral 2 14" xfId="16062" hidden="1"/>
    <cellStyle name="Neutral 2 14" xfId="16201" hidden="1"/>
    <cellStyle name="Neutral 2 14" xfId="16185" hidden="1"/>
    <cellStyle name="Neutral 2 14" xfId="16257" hidden="1"/>
    <cellStyle name="Neutral 2 14" xfId="16292" hidden="1"/>
    <cellStyle name="Neutral 2 14" xfId="15953" hidden="1"/>
    <cellStyle name="Neutral 2 14" xfId="16348" hidden="1"/>
    <cellStyle name="Neutral 2 14" xfId="16332" hidden="1"/>
    <cellStyle name="Neutral 2 14" xfId="16404" hidden="1"/>
    <cellStyle name="Neutral 2 14" xfId="16439" hidden="1"/>
    <cellStyle name="Neutral 2 14" xfId="16077" hidden="1"/>
    <cellStyle name="Neutral 2 14" xfId="16489" hidden="1"/>
    <cellStyle name="Neutral 2 14" xfId="16473" hidden="1"/>
    <cellStyle name="Neutral 2 14" xfId="16545" hidden="1"/>
    <cellStyle name="Neutral 2 14" xfId="16580" hidden="1"/>
    <cellStyle name="Neutral 2 14" xfId="16645" hidden="1"/>
    <cellStyle name="Neutral 2 14" xfId="16706" hidden="1"/>
    <cellStyle name="Neutral 2 14" xfId="16690" hidden="1"/>
    <cellStyle name="Neutral 2 14" xfId="16762" hidden="1"/>
    <cellStyle name="Neutral 2 14" xfId="16797" hidden="1"/>
    <cellStyle name="Neutral 2 14" xfId="16888" hidden="1"/>
    <cellStyle name="Neutral 2 14" xfId="16998" hidden="1"/>
    <cellStyle name="Neutral 2 14" xfId="16982" hidden="1"/>
    <cellStyle name="Neutral 2 14" xfId="17054" hidden="1"/>
    <cellStyle name="Neutral 2 14" xfId="17089" hidden="1"/>
    <cellStyle name="Neutral 2 14" xfId="16809" hidden="1"/>
    <cellStyle name="Neutral 2 14" xfId="17140" hidden="1"/>
    <cellStyle name="Neutral 2 14" xfId="17124" hidden="1"/>
    <cellStyle name="Neutral 2 14" xfId="17196" hidden="1"/>
    <cellStyle name="Neutral 2 14" xfId="17231" hidden="1"/>
    <cellStyle name="Neutral 2 14" xfId="15932" hidden="1"/>
    <cellStyle name="Neutral 2 14" xfId="17280" hidden="1"/>
    <cellStyle name="Neutral 2 14" xfId="17264" hidden="1"/>
    <cellStyle name="Neutral 2 14" xfId="17336" hidden="1"/>
    <cellStyle name="Neutral 2 14" xfId="17371" hidden="1"/>
    <cellStyle name="Neutral 2 14" xfId="17504" hidden="1"/>
    <cellStyle name="Neutral 2 14" xfId="17643" hidden="1"/>
    <cellStyle name="Neutral 2 14" xfId="17627" hidden="1"/>
    <cellStyle name="Neutral 2 14" xfId="17699" hidden="1"/>
    <cellStyle name="Neutral 2 14" xfId="17734" hidden="1"/>
    <cellStyle name="Neutral 2 14" xfId="17395" hidden="1"/>
    <cellStyle name="Neutral 2 14" xfId="17790" hidden="1"/>
    <cellStyle name="Neutral 2 14" xfId="17774" hidden="1"/>
    <cellStyle name="Neutral 2 14" xfId="17846" hidden="1"/>
    <cellStyle name="Neutral 2 14" xfId="17881" hidden="1"/>
    <cellStyle name="Neutral 2 14" xfId="17519" hidden="1"/>
    <cellStyle name="Neutral 2 14" xfId="17931" hidden="1"/>
    <cellStyle name="Neutral 2 14" xfId="17915" hidden="1"/>
    <cellStyle name="Neutral 2 14" xfId="17987" hidden="1"/>
    <cellStyle name="Neutral 2 14" xfId="18022" hidden="1"/>
    <cellStyle name="Neutral 2 14" xfId="18087" hidden="1"/>
    <cellStyle name="Neutral 2 14" xfId="18148" hidden="1"/>
    <cellStyle name="Neutral 2 14" xfId="18132" hidden="1"/>
    <cellStyle name="Neutral 2 14" xfId="18204" hidden="1"/>
    <cellStyle name="Neutral 2 14" xfId="18239" hidden="1"/>
    <cellStyle name="Neutral 2 14" xfId="18330" hidden="1"/>
    <cellStyle name="Neutral 2 14" xfId="18440" hidden="1"/>
    <cellStyle name="Neutral 2 14" xfId="18424" hidden="1"/>
    <cellStyle name="Neutral 2 14" xfId="18496" hidden="1"/>
    <cellStyle name="Neutral 2 14" xfId="18531" hidden="1"/>
    <cellStyle name="Neutral 2 14" xfId="18251" hidden="1"/>
    <cellStyle name="Neutral 2 14" xfId="18582" hidden="1"/>
    <cellStyle name="Neutral 2 14" xfId="18566" hidden="1"/>
    <cellStyle name="Neutral 2 14" xfId="18638" hidden="1"/>
    <cellStyle name="Neutral 2 14" xfId="18673" hidden="1"/>
    <cellStyle name="Neutral 2 14" xfId="18977" hidden="1"/>
    <cellStyle name="Neutral 2 14" xfId="19080" hidden="1"/>
    <cellStyle name="Neutral 2 14" xfId="19064" hidden="1"/>
    <cellStyle name="Neutral 2 14" xfId="19136" hidden="1"/>
    <cellStyle name="Neutral 2 14" xfId="19171" hidden="1"/>
    <cellStyle name="Neutral 2 14" xfId="19311" hidden="1"/>
    <cellStyle name="Neutral 2 14" xfId="19450" hidden="1"/>
    <cellStyle name="Neutral 2 14" xfId="19434" hidden="1"/>
    <cellStyle name="Neutral 2 14" xfId="19506" hidden="1"/>
    <cellStyle name="Neutral 2 14" xfId="19541" hidden="1"/>
    <cellStyle name="Neutral 2 14" xfId="19202" hidden="1"/>
    <cellStyle name="Neutral 2 14" xfId="19597" hidden="1"/>
    <cellStyle name="Neutral 2 14" xfId="19581" hidden="1"/>
    <cellStyle name="Neutral 2 14" xfId="19653" hidden="1"/>
    <cellStyle name="Neutral 2 14" xfId="19688" hidden="1"/>
    <cellStyle name="Neutral 2 14" xfId="19326" hidden="1"/>
    <cellStyle name="Neutral 2 14" xfId="19738" hidden="1"/>
    <cellStyle name="Neutral 2 14" xfId="19722" hidden="1"/>
    <cellStyle name="Neutral 2 14" xfId="19794" hidden="1"/>
    <cellStyle name="Neutral 2 14" xfId="19829" hidden="1"/>
    <cellStyle name="Neutral 2 14" xfId="19894" hidden="1"/>
    <cellStyle name="Neutral 2 14" xfId="19955" hidden="1"/>
    <cellStyle name="Neutral 2 14" xfId="19939" hidden="1"/>
    <cellStyle name="Neutral 2 14" xfId="20011" hidden="1"/>
    <cellStyle name="Neutral 2 14" xfId="20046" hidden="1"/>
    <cellStyle name="Neutral 2 14" xfId="20137" hidden="1"/>
    <cellStyle name="Neutral 2 14" xfId="20247" hidden="1"/>
    <cellStyle name="Neutral 2 14" xfId="20231" hidden="1"/>
    <cellStyle name="Neutral 2 14" xfId="20303" hidden="1"/>
    <cellStyle name="Neutral 2 14" xfId="20338" hidden="1"/>
    <cellStyle name="Neutral 2 14" xfId="20058" hidden="1"/>
    <cellStyle name="Neutral 2 14" xfId="20389" hidden="1"/>
    <cellStyle name="Neutral 2 14" xfId="20373" hidden="1"/>
    <cellStyle name="Neutral 2 14" xfId="20445" hidden="1"/>
    <cellStyle name="Neutral 2 14" xfId="20480" hidden="1"/>
    <cellStyle name="Neutral 2 14" xfId="20545" hidden="1"/>
    <cellStyle name="Neutral 2 14" xfId="20606" hidden="1"/>
    <cellStyle name="Neutral 2 14" xfId="20590" hidden="1"/>
    <cellStyle name="Neutral 2 14" xfId="20662" hidden="1"/>
    <cellStyle name="Neutral 2 14" xfId="20697" hidden="1"/>
    <cellStyle name="Neutral 2 14" xfId="20808" hidden="1"/>
    <cellStyle name="Neutral 2 14" xfId="20997" hidden="1"/>
    <cellStyle name="Neutral 2 14" xfId="20981" hidden="1"/>
    <cellStyle name="Neutral 2 14" xfId="21053" hidden="1"/>
    <cellStyle name="Neutral 2 14" xfId="21088" hidden="1"/>
    <cellStyle name="Neutral 2 14" xfId="21196" hidden="1"/>
    <cellStyle name="Neutral 2 14" xfId="21306" hidden="1"/>
    <cellStyle name="Neutral 2 14" xfId="21290" hidden="1"/>
    <cellStyle name="Neutral 2 14" xfId="21362" hidden="1"/>
    <cellStyle name="Neutral 2 14" xfId="21397" hidden="1"/>
    <cellStyle name="Neutral 2 14" xfId="21117" hidden="1"/>
    <cellStyle name="Neutral 2 14" xfId="21450" hidden="1"/>
    <cellStyle name="Neutral 2 14" xfId="21434" hidden="1"/>
    <cellStyle name="Neutral 2 14" xfId="21506" hidden="1"/>
    <cellStyle name="Neutral 2 14" xfId="21541" hidden="1"/>
    <cellStyle name="Neutral 2 14" xfId="20825" hidden="1"/>
    <cellStyle name="Neutral 2 14" xfId="21607" hidden="1"/>
    <cellStyle name="Neutral 2 14" xfId="21591" hidden="1"/>
    <cellStyle name="Neutral 2 14" xfId="21663" hidden="1"/>
    <cellStyle name="Neutral 2 14" xfId="21698" hidden="1"/>
    <cellStyle name="Neutral 2 14" xfId="21837" hidden="1"/>
    <cellStyle name="Neutral 2 14" xfId="21977" hidden="1"/>
    <cellStyle name="Neutral 2 14" xfId="21961" hidden="1"/>
    <cellStyle name="Neutral 2 14" xfId="22033" hidden="1"/>
    <cellStyle name="Neutral 2 14" xfId="22068" hidden="1"/>
    <cellStyle name="Neutral 2 14" xfId="21728" hidden="1"/>
    <cellStyle name="Neutral 2 14" xfId="22126" hidden="1"/>
    <cellStyle name="Neutral 2 14" xfId="22110" hidden="1"/>
    <cellStyle name="Neutral 2 14" xfId="22182" hidden="1"/>
    <cellStyle name="Neutral 2 14" xfId="22217" hidden="1"/>
    <cellStyle name="Neutral 2 14" xfId="21852" hidden="1"/>
    <cellStyle name="Neutral 2 14" xfId="22269" hidden="1"/>
    <cellStyle name="Neutral 2 14" xfId="22253" hidden="1"/>
    <cellStyle name="Neutral 2 14" xfId="22325" hidden="1"/>
    <cellStyle name="Neutral 2 14" xfId="22360" hidden="1"/>
    <cellStyle name="Neutral 2 14" xfId="22427" hidden="1"/>
    <cellStyle name="Neutral 2 14" xfId="22488" hidden="1"/>
    <cellStyle name="Neutral 2 14" xfId="22472" hidden="1"/>
    <cellStyle name="Neutral 2 14" xfId="22544" hidden="1"/>
    <cellStyle name="Neutral 2 14" xfId="22579" hidden="1"/>
    <cellStyle name="Neutral 2 14" xfId="22670" hidden="1"/>
    <cellStyle name="Neutral 2 14" xfId="22780" hidden="1"/>
    <cellStyle name="Neutral 2 14" xfId="22764" hidden="1"/>
    <cellStyle name="Neutral 2 14" xfId="22836" hidden="1"/>
    <cellStyle name="Neutral 2 14" xfId="22871" hidden="1"/>
    <cellStyle name="Neutral 2 14" xfId="22591" hidden="1"/>
    <cellStyle name="Neutral 2 14" xfId="22922" hidden="1"/>
    <cellStyle name="Neutral 2 14" xfId="22906" hidden="1"/>
    <cellStyle name="Neutral 2 14" xfId="22978" hidden="1"/>
    <cellStyle name="Neutral 2 14" xfId="23013" hidden="1"/>
    <cellStyle name="Neutral 2 14" xfId="21704" hidden="1"/>
    <cellStyle name="Neutral 2 14" xfId="23062" hidden="1"/>
    <cellStyle name="Neutral 2 14" xfId="23046" hidden="1"/>
    <cellStyle name="Neutral 2 14" xfId="23118" hidden="1"/>
    <cellStyle name="Neutral 2 14" xfId="23153" hidden="1"/>
    <cellStyle name="Neutral 2 14" xfId="23290" hidden="1"/>
    <cellStyle name="Neutral 2 14" xfId="23429" hidden="1"/>
    <cellStyle name="Neutral 2 14" xfId="23413" hidden="1"/>
    <cellStyle name="Neutral 2 14" xfId="23485" hidden="1"/>
    <cellStyle name="Neutral 2 14" xfId="23520" hidden="1"/>
    <cellStyle name="Neutral 2 14" xfId="23181" hidden="1"/>
    <cellStyle name="Neutral 2 14" xfId="23578" hidden="1"/>
    <cellStyle name="Neutral 2 14" xfId="23562" hidden="1"/>
    <cellStyle name="Neutral 2 14" xfId="23634" hidden="1"/>
    <cellStyle name="Neutral 2 14" xfId="23669" hidden="1"/>
    <cellStyle name="Neutral 2 14" xfId="23305" hidden="1"/>
    <cellStyle name="Neutral 2 14" xfId="23721" hidden="1"/>
    <cellStyle name="Neutral 2 14" xfId="23705" hidden="1"/>
    <cellStyle name="Neutral 2 14" xfId="23777" hidden="1"/>
    <cellStyle name="Neutral 2 14" xfId="23812" hidden="1"/>
    <cellStyle name="Neutral 2 14" xfId="23878" hidden="1"/>
    <cellStyle name="Neutral 2 14" xfId="23939" hidden="1"/>
    <cellStyle name="Neutral 2 14" xfId="23923" hidden="1"/>
    <cellStyle name="Neutral 2 14" xfId="23995" hidden="1"/>
    <cellStyle name="Neutral 2 14" xfId="24030" hidden="1"/>
    <cellStyle name="Neutral 2 14" xfId="24121" hidden="1"/>
    <cellStyle name="Neutral 2 14" xfId="24231" hidden="1"/>
    <cellStyle name="Neutral 2 14" xfId="24215" hidden="1"/>
    <cellStyle name="Neutral 2 14" xfId="24287" hidden="1"/>
    <cellStyle name="Neutral 2 14" xfId="24322" hidden="1"/>
    <cellStyle name="Neutral 2 14" xfId="24042" hidden="1"/>
    <cellStyle name="Neutral 2 14" xfId="24373" hidden="1"/>
    <cellStyle name="Neutral 2 14" xfId="24357" hidden="1"/>
    <cellStyle name="Neutral 2 14" xfId="24429" hidden="1"/>
    <cellStyle name="Neutral 2 14" xfId="24464" hidden="1"/>
    <cellStyle name="Neutral 2 14" xfId="21913" hidden="1"/>
    <cellStyle name="Neutral 2 14" xfId="24513" hidden="1"/>
    <cellStyle name="Neutral 2 14" xfId="24497" hidden="1"/>
    <cellStyle name="Neutral 2 14" xfId="24569" hidden="1"/>
    <cellStyle name="Neutral 2 14" xfId="24604" hidden="1"/>
    <cellStyle name="Neutral 2 14" xfId="24737" hidden="1"/>
    <cellStyle name="Neutral 2 14" xfId="24876" hidden="1"/>
    <cellStyle name="Neutral 2 14" xfId="24860" hidden="1"/>
    <cellStyle name="Neutral 2 14" xfId="24932" hidden="1"/>
    <cellStyle name="Neutral 2 14" xfId="24967" hidden="1"/>
    <cellStyle name="Neutral 2 14" xfId="24628" hidden="1"/>
    <cellStyle name="Neutral 2 14" xfId="25023" hidden="1"/>
    <cellStyle name="Neutral 2 14" xfId="25007" hidden="1"/>
    <cellStyle name="Neutral 2 14" xfId="25079" hidden="1"/>
    <cellStyle name="Neutral 2 14" xfId="25114" hidden="1"/>
    <cellStyle name="Neutral 2 14" xfId="24752" hidden="1"/>
    <cellStyle name="Neutral 2 14" xfId="25164" hidden="1"/>
    <cellStyle name="Neutral 2 14" xfId="25148" hidden="1"/>
    <cellStyle name="Neutral 2 14" xfId="25220" hidden="1"/>
    <cellStyle name="Neutral 2 14" xfId="25255" hidden="1"/>
    <cellStyle name="Neutral 2 14" xfId="25320" hidden="1"/>
    <cellStyle name="Neutral 2 14" xfId="25381" hidden="1"/>
    <cellStyle name="Neutral 2 14" xfId="25365" hidden="1"/>
    <cellStyle name="Neutral 2 14" xfId="25437" hidden="1"/>
    <cellStyle name="Neutral 2 14" xfId="25472" hidden="1"/>
    <cellStyle name="Neutral 2 14" xfId="25563" hidden="1"/>
    <cellStyle name="Neutral 2 14" xfId="25673" hidden="1"/>
    <cellStyle name="Neutral 2 14" xfId="25657" hidden="1"/>
    <cellStyle name="Neutral 2 14" xfId="25729" hidden="1"/>
    <cellStyle name="Neutral 2 14" xfId="25764" hidden="1"/>
    <cellStyle name="Neutral 2 14" xfId="25484" hidden="1"/>
    <cellStyle name="Neutral 2 14" xfId="25815" hidden="1"/>
    <cellStyle name="Neutral 2 14" xfId="25799" hidden="1"/>
    <cellStyle name="Neutral 2 14" xfId="25871" hidden="1"/>
    <cellStyle name="Neutral 2 14" xfId="25906" hidden="1"/>
    <cellStyle name="Neutral 2 14" xfId="25973" hidden="1"/>
    <cellStyle name="Neutral 2 14" xfId="26108" hidden="1"/>
    <cellStyle name="Neutral 2 14" xfId="26092" hidden="1"/>
    <cellStyle name="Neutral 2 14" xfId="26164" hidden="1"/>
    <cellStyle name="Neutral 2 14" xfId="26199" hidden="1"/>
    <cellStyle name="Neutral 2 14" xfId="26333" hidden="1"/>
    <cellStyle name="Neutral 2 14" xfId="26472" hidden="1"/>
    <cellStyle name="Neutral 2 14" xfId="26456" hidden="1"/>
    <cellStyle name="Neutral 2 14" xfId="26528" hidden="1"/>
    <cellStyle name="Neutral 2 14" xfId="26563" hidden="1"/>
    <cellStyle name="Neutral 2 14" xfId="26224" hidden="1"/>
    <cellStyle name="Neutral 2 14" xfId="26619" hidden="1"/>
    <cellStyle name="Neutral 2 14" xfId="26603" hidden="1"/>
    <cellStyle name="Neutral 2 14" xfId="26675" hidden="1"/>
    <cellStyle name="Neutral 2 14" xfId="26710" hidden="1"/>
    <cellStyle name="Neutral 2 14" xfId="26348" hidden="1"/>
    <cellStyle name="Neutral 2 14" xfId="26760" hidden="1"/>
    <cellStyle name="Neutral 2 14" xfId="26744" hidden="1"/>
    <cellStyle name="Neutral 2 14" xfId="26816" hidden="1"/>
    <cellStyle name="Neutral 2 14" xfId="26851" hidden="1"/>
    <cellStyle name="Neutral 2 14" xfId="26916" hidden="1"/>
    <cellStyle name="Neutral 2 14" xfId="26977" hidden="1"/>
    <cellStyle name="Neutral 2 14" xfId="26961" hidden="1"/>
    <cellStyle name="Neutral 2 14" xfId="27033" hidden="1"/>
    <cellStyle name="Neutral 2 14" xfId="27068" hidden="1"/>
    <cellStyle name="Neutral 2 14" xfId="27159" hidden="1"/>
    <cellStyle name="Neutral 2 14" xfId="27269" hidden="1"/>
    <cellStyle name="Neutral 2 14" xfId="27253" hidden="1"/>
    <cellStyle name="Neutral 2 14" xfId="27325" hidden="1"/>
    <cellStyle name="Neutral 2 14" xfId="27360" hidden="1"/>
    <cellStyle name="Neutral 2 14" xfId="27080" hidden="1"/>
    <cellStyle name="Neutral 2 14" xfId="27411" hidden="1"/>
    <cellStyle name="Neutral 2 14" xfId="27395" hidden="1"/>
    <cellStyle name="Neutral 2 14" xfId="27467" hidden="1"/>
    <cellStyle name="Neutral 2 14" xfId="27502" hidden="1"/>
    <cellStyle name="Neutral 2 14" xfId="26039" hidden="1"/>
    <cellStyle name="Neutral 2 14" xfId="27551" hidden="1"/>
    <cellStyle name="Neutral 2 14" xfId="27535" hidden="1"/>
    <cellStyle name="Neutral 2 14" xfId="27607" hidden="1"/>
    <cellStyle name="Neutral 2 14" xfId="27642" hidden="1"/>
    <cellStyle name="Neutral 2 14" xfId="27775" hidden="1"/>
    <cellStyle name="Neutral 2 14" xfId="27914" hidden="1"/>
    <cellStyle name="Neutral 2 14" xfId="27898" hidden="1"/>
    <cellStyle name="Neutral 2 14" xfId="27970" hidden="1"/>
    <cellStyle name="Neutral 2 14" xfId="28005" hidden="1"/>
    <cellStyle name="Neutral 2 14" xfId="27666" hidden="1"/>
    <cellStyle name="Neutral 2 14" xfId="28061" hidden="1"/>
    <cellStyle name="Neutral 2 14" xfId="28045" hidden="1"/>
    <cellStyle name="Neutral 2 14" xfId="28117" hidden="1"/>
    <cellStyle name="Neutral 2 14" xfId="28152" hidden="1"/>
    <cellStyle name="Neutral 2 14" xfId="27790" hidden="1"/>
    <cellStyle name="Neutral 2 14" xfId="28202" hidden="1"/>
    <cellStyle name="Neutral 2 14" xfId="28186" hidden="1"/>
    <cellStyle name="Neutral 2 14" xfId="28258" hidden="1"/>
    <cellStyle name="Neutral 2 14" xfId="28293" hidden="1"/>
    <cellStyle name="Neutral 2 14" xfId="28358" hidden="1"/>
    <cellStyle name="Neutral 2 14" xfId="28419" hidden="1"/>
    <cellStyle name="Neutral 2 14" xfId="28403" hidden="1"/>
    <cellStyle name="Neutral 2 14" xfId="28475" hidden="1"/>
    <cellStyle name="Neutral 2 14" xfId="28510" hidden="1"/>
    <cellStyle name="Neutral 2 14" xfId="28601" hidden="1"/>
    <cellStyle name="Neutral 2 14" xfId="28711" hidden="1"/>
    <cellStyle name="Neutral 2 14" xfId="28695" hidden="1"/>
    <cellStyle name="Neutral 2 14" xfId="28767" hidden="1"/>
    <cellStyle name="Neutral 2 14" xfId="28802" hidden="1"/>
    <cellStyle name="Neutral 2 14" xfId="28522" hidden="1"/>
    <cellStyle name="Neutral 2 14" xfId="28853" hidden="1"/>
    <cellStyle name="Neutral 2 14" xfId="28837" hidden="1"/>
    <cellStyle name="Neutral 2 14" xfId="28909" hidden="1"/>
    <cellStyle name="Neutral 2 14" xfId="28944" hidden="1"/>
    <cellStyle name="Neutral 2 14" xfId="29010" hidden="1"/>
    <cellStyle name="Neutral 2 14" xfId="29071" hidden="1"/>
    <cellStyle name="Neutral 2 14" xfId="29055" hidden="1"/>
    <cellStyle name="Neutral 2 14" xfId="29127" hidden="1"/>
    <cellStyle name="Neutral 2 14" xfId="29162" hidden="1"/>
    <cellStyle name="Neutral 2 14" xfId="29295" hidden="1"/>
    <cellStyle name="Neutral 2 14" xfId="29434" hidden="1"/>
    <cellStyle name="Neutral 2 14" xfId="29418" hidden="1"/>
    <cellStyle name="Neutral 2 14" xfId="29490" hidden="1"/>
    <cellStyle name="Neutral 2 14" xfId="29525" hidden="1"/>
    <cellStyle name="Neutral 2 14" xfId="29186" hidden="1"/>
    <cellStyle name="Neutral 2 14" xfId="29581" hidden="1"/>
    <cellStyle name="Neutral 2 14" xfId="29565" hidden="1"/>
    <cellStyle name="Neutral 2 14" xfId="29637" hidden="1"/>
    <cellStyle name="Neutral 2 14" xfId="29672" hidden="1"/>
    <cellStyle name="Neutral 2 14" xfId="29310" hidden="1"/>
    <cellStyle name="Neutral 2 14" xfId="29722" hidden="1"/>
    <cellStyle name="Neutral 2 14" xfId="29706" hidden="1"/>
    <cellStyle name="Neutral 2 14" xfId="29778" hidden="1"/>
    <cellStyle name="Neutral 2 14" xfId="29813" hidden="1"/>
    <cellStyle name="Neutral 2 14" xfId="29878" hidden="1"/>
    <cellStyle name="Neutral 2 14" xfId="29939" hidden="1"/>
    <cellStyle name="Neutral 2 14" xfId="29923" hidden="1"/>
    <cellStyle name="Neutral 2 14" xfId="29995" hidden="1"/>
    <cellStyle name="Neutral 2 14" xfId="30030" hidden="1"/>
    <cellStyle name="Neutral 2 14" xfId="30121" hidden="1"/>
    <cellStyle name="Neutral 2 14" xfId="30231" hidden="1"/>
    <cellStyle name="Neutral 2 14" xfId="30215" hidden="1"/>
    <cellStyle name="Neutral 2 14" xfId="30287" hidden="1"/>
    <cellStyle name="Neutral 2 14" xfId="30322" hidden="1"/>
    <cellStyle name="Neutral 2 14" xfId="30042" hidden="1"/>
    <cellStyle name="Neutral 2 14" xfId="30373" hidden="1"/>
    <cellStyle name="Neutral 2 14" xfId="30357" hidden="1"/>
    <cellStyle name="Neutral 2 14" xfId="30429" hidden="1"/>
    <cellStyle name="Neutral 2 14" xfId="30464" hidden="1"/>
    <cellStyle name="Neutral 2 14" xfId="30529" hidden="1"/>
    <cellStyle name="Neutral 2 14" xfId="30590" hidden="1"/>
    <cellStyle name="Neutral 2 14" xfId="30574" hidden="1"/>
    <cellStyle name="Neutral 2 14" xfId="30646" hidden="1"/>
    <cellStyle name="Neutral 2 14" xfId="30681" hidden="1"/>
    <cellStyle name="Neutral 2 14" xfId="30792" hidden="1"/>
    <cellStyle name="Neutral 2 14" xfId="30981" hidden="1"/>
    <cellStyle name="Neutral 2 14" xfId="30965" hidden="1"/>
    <cellStyle name="Neutral 2 14" xfId="31037" hidden="1"/>
    <cellStyle name="Neutral 2 14" xfId="31072" hidden="1"/>
    <cellStyle name="Neutral 2 14" xfId="31180" hidden="1"/>
    <cellStyle name="Neutral 2 14" xfId="31290" hidden="1"/>
    <cellStyle name="Neutral 2 14" xfId="31274" hidden="1"/>
    <cellStyle name="Neutral 2 14" xfId="31346" hidden="1"/>
    <cellStyle name="Neutral 2 14" xfId="31381" hidden="1"/>
    <cellStyle name="Neutral 2 14" xfId="31101" hidden="1"/>
    <cellStyle name="Neutral 2 14" xfId="31434" hidden="1"/>
    <cellStyle name="Neutral 2 14" xfId="31418" hidden="1"/>
    <cellStyle name="Neutral 2 14" xfId="31490" hidden="1"/>
    <cellStyle name="Neutral 2 14" xfId="31525" hidden="1"/>
    <cellStyle name="Neutral 2 14" xfId="30809" hidden="1"/>
    <cellStyle name="Neutral 2 14" xfId="31591" hidden="1"/>
    <cellStyle name="Neutral 2 14" xfId="31575" hidden="1"/>
    <cellStyle name="Neutral 2 14" xfId="31647" hidden="1"/>
    <cellStyle name="Neutral 2 14" xfId="31682" hidden="1"/>
    <cellStyle name="Neutral 2 14" xfId="31821" hidden="1"/>
    <cellStyle name="Neutral 2 14" xfId="31961" hidden="1"/>
    <cellStyle name="Neutral 2 14" xfId="31945" hidden="1"/>
    <cellStyle name="Neutral 2 14" xfId="32017" hidden="1"/>
    <cellStyle name="Neutral 2 14" xfId="32052" hidden="1"/>
    <cellStyle name="Neutral 2 14" xfId="31712" hidden="1"/>
    <cellStyle name="Neutral 2 14" xfId="32110" hidden="1"/>
    <cellStyle name="Neutral 2 14" xfId="32094" hidden="1"/>
    <cellStyle name="Neutral 2 14" xfId="32166" hidden="1"/>
    <cellStyle name="Neutral 2 14" xfId="32201" hidden="1"/>
    <cellStyle name="Neutral 2 14" xfId="31836" hidden="1"/>
    <cellStyle name="Neutral 2 14" xfId="32253" hidden="1"/>
    <cellStyle name="Neutral 2 14" xfId="32237" hidden="1"/>
    <cellStyle name="Neutral 2 14" xfId="32309" hidden="1"/>
    <cellStyle name="Neutral 2 14" xfId="32344" hidden="1"/>
    <cellStyle name="Neutral 2 14" xfId="32411" hidden="1"/>
    <cellStyle name="Neutral 2 14" xfId="32472" hidden="1"/>
    <cellStyle name="Neutral 2 14" xfId="32456" hidden="1"/>
    <cellStyle name="Neutral 2 14" xfId="32528" hidden="1"/>
    <cellStyle name="Neutral 2 14" xfId="32563" hidden="1"/>
    <cellStyle name="Neutral 2 14" xfId="32654" hidden="1"/>
    <cellStyle name="Neutral 2 14" xfId="32764" hidden="1"/>
    <cellStyle name="Neutral 2 14" xfId="32748" hidden="1"/>
    <cellStyle name="Neutral 2 14" xfId="32820" hidden="1"/>
    <cellStyle name="Neutral 2 14" xfId="32855" hidden="1"/>
    <cellStyle name="Neutral 2 14" xfId="32575" hidden="1"/>
    <cellStyle name="Neutral 2 14" xfId="32906" hidden="1"/>
    <cellStyle name="Neutral 2 14" xfId="32890" hidden="1"/>
    <cellStyle name="Neutral 2 14" xfId="32962" hidden="1"/>
    <cellStyle name="Neutral 2 14" xfId="32997" hidden="1"/>
    <cellStyle name="Neutral 2 14" xfId="31688" hidden="1"/>
    <cellStyle name="Neutral 2 14" xfId="33046" hidden="1"/>
    <cellStyle name="Neutral 2 14" xfId="33030" hidden="1"/>
    <cellStyle name="Neutral 2 14" xfId="33102" hidden="1"/>
    <cellStyle name="Neutral 2 14" xfId="33137" hidden="1"/>
    <cellStyle name="Neutral 2 14" xfId="33273" hidden="1"/>
    <cellStyle name="Neutral 2 14" xfId="33412" hidden="1"/>
    <cellStyle name="Neutral 2 14" xfId="33396" hidden="1"/>
    <cellStyle name="Neutral 2 14" xfId="33468" hidden="1"/>
    <cellStyle name="Neutral 2 14" xfId="33503" hidden="1"/>
    <cellStyle name="Neutral 2 14" xfId="33164" hidden="1"/>
    <cellStyle name="Neutral 2 14" xfId="33561" hidden="1"/>
    <cellStyle name="Neutral 2 14" xfId="33545" hidden="1"/>
    <cellStyle name="Neutral 2 14" xfId="33617" hidden="1"/>
    <cellStyle name="Neutral 2 14" xfId="33652" hidden="1"/>
    <cellStyle name="Neutral 2 14" xfId="33288" hidden="1"/>
    <cellStyle name="Neutral 2 14" xfId="33704" hidden="1"/>
    <cellStyle name="Neutral 2 14" xfId="33688" hidden="1"/>
    <cellStyle name="Neutral 2 14" xfId="33760" hidden="1"/>
    <cellStyle name="Neutral 2 14" xfId="33795" hidden="1"/>
    <cellStyle name="Neutral 2 14" xfId="33861" hidden="1"/>
    <cellStyle name="Neutral 2 14" xfId="33922" hidden="1"/>
    <cellStyle name="Neutral 2 14" xfId="33906" hidden="1"/>
    <cellStyle name="Neutral 2 14" xfId="33978" hidden="1"/>
    <cellStyle name="Neutral 2 14" xfId="34013" hidden="1"/>
    <cellStyle name="Neutral 2 14" xfId="34104" hidden="1"/>
    <cellStyle name="Neutral 2 14" xfId="34214" hidden="1"/>
    <cellStyle name="Neutral 2 14" xfId="34198" hidden="1"/>
    <cellStyle name="Neutral 2 14" xfId="34270" hidden="1"/>
    <cellStyle name="Neutral 2 14" xfId="34305" hidden="1"/>
    <cellStyle name="Neutral 2 14" xfId="34025" hidden="1"/>
    <cellStyle name="Neutral 2 14" xfId="34356" hidden="1"/>
    <cellStyle name="Neutral 2 14" xfId="34340" hidden="1"/>
    <cellStyle name="Neutral 2 14" xfId="34412" hidden="1"/>
    <cellStyle name="Neutral 2 14" xfId="34447" hidden="1"/>
    <cellStyle name="Neutral 2 14" xfId="31897" hidden="1"/>
    <cellStyle name="Neutral 2 14" xfId="34496" hidden="1"/>
    <cellStyle name="Neutral 2 14" xfId="34480" hidden="1"/>
    <cellStyle name="Neutral 2 14" xfId="34552" hidden="1"/>
    <cellStyle name="Neutral 2 14" xfId="34587" hidden="1"/>
    <cellStyle name="Neutral 2 14" xfId="34720" hidden="1"/>
    <cellStyle name="Neutral 2 14" xfId="34859" hidden="1"/>
    <cellStyle name="Neutral 2 14" xfId="34843" hidden="1"/>
    <cellStyle name="Neutral 2 14" xfId="34915" hidden="1"/>
    <cellStyle name="Neutral 2 14" xfId="34950" hidden="1"/>
    <cellStyle name="Neutral 2 14" xfId="34611" hidden="1"/>
    <cellStyle name="Neutral 2 14" xfId="35006" hidden="1"/>
    <cellStyle name="Neutral 2 14" xfId="34990" hidden="1"/>
    <cellStyle name="Neutral 2 14" xfId="35062" hidden="1"/>
    <cellStyle name="Neutral 2 14" xfId="35097" hidden="1"/>
    <cellStyle name="Neutral 2 14" xfId="34735" hidden="1"/>
    <cellStyle name="Neutral 2 14" xfId="35147" hidden="1"/>
    <cellStyle name="Neutral 2 14" xfId="35131" hidden="1"/>
    <cellStyle name="Neutral 2 14" xfId="35203" hidden="1"/>
    <cellStyle name="Neutral 2 14" xfId="35238" hidden="1"/>
    <cellStyle name="Neutral 2 14" xfId="35303" hidden="1"/>
    <cellStyle name="Neutral 2 14" xfId="35364" hidden="1"/>
    <cellStyle name="Neutral 2 14" xfId="35348" hidden="1"/>
    <cellStyle name="Neutral 2 14" xfId="35420" hidden="1"/>
    <cellStyle name="Neutral 2 14" xfId="35455" hidden="1"/>
    <cellStyle name="Neutral 2 14" xfId="35546" hidden="1"/>
    <cellStyle name="Neutral 2 14" xfId="35656" hidden="1"/>
    <cellStyle name="Neutral 2 14" xfId="35640" hidden="1"/>
    <cellStyle name="Neutral 2 14" xfId="35712" hidden="1"/>
    <cellStyle name="Neutral 2 14" xfId="35747" hidden="1"/>
    <cellStyle name="Neutral 2 14" xfId="35467" hidden="1"/>
    <cellStyle name="Neutral 2 14" xfId="35798" hidden="1"/>
    <cellStyle name="Neutral 2 14" xfId="35782" hidden="1"/>
    <cellStyle name="Neutral 2 14" xfId="35854" hidden="1"/>
    <cellStyle name="Neutral 2 14" xfId="35889" hidden="1"/>
    <cellStyle name="Neutral 2 14" xfId="35956" hidden="1"/>
    <cellStyle name="Neutral 2 14" xfId="36091" hidden="1"/>
    <cellStyle name="Neutral 2 14" xfId="36075" hidden="1"/>
    <cellStyle name="Neutral 2 14" xfId="36147" hidden="1"/>
    <cellStyle name="Neutral 2 14" xfId="36182" hidden="1"/>
    <cellStyle name="Neutral 2 14" xfId="36316" hidden="1"/>
    <cellStyle name="Neutral 2 14" xfId="36455" hidden="1"/>
    <cellStyle name="Neutral 2 14" xfId="36439" hidden="1"/>
    <cellStyle name="Neutral 2 14" xfId="36511" hidden="1"/>
    <cellStyle name="Neutral 2 14" xfId="36546" hidden="1"/>
    <cellStyle name="Neutral 2 14" xfId="36207" hidden="1"/>
    <cellStyle name="Neutral 2 14" xfId="36602" hidden="1"/>
    <cellStyle name="Neutral 2 14" xfId="36586" hidden="1"/>
    <cellStyle name="Neutral 2 14" xfId="36658" hidden="1"/>
    <cellStyle name="Neutral 2 14" xfId="36693" hidden="1"/>
    <cellStyle name="Neutral 2 14" xfId="36331" hidden="1"/>
    <cellStyle name="Neutral 2 14" xfId="36743" hidden="1"/>
    <cellStyle name="Neutral 2 14" xfId="36727" hidden="1"/>
    <cellStyle name="Neutral 2 14" xfId="36799" hidden="1"/>
    <cellStyle name="Neutral 2 14" xfId="36834" hidden="1"/>
    <cellStyle name="Neutral 2 14" xfId="36899" hidden="1"/>
    <cellStyle name="Neutral 2 14" xfId="36960" hidden="1"/>
    <cellStyle name="Neutral 2 14" xfId="36944" hidden="1"/>
    <cellStyle name="Neutral 2 14" xfId="37016" hidden="1"/>
    <cellStyle name="Neutral 2 14" xfId="37051" hidden="1"/>
    <cellStyle name="Neutral 2 14" xfId="37142" hidden="1"/>
    <cellStyle name="Neutral 2 14" xfId="37252" hidden="1"/>
    <cellStyle name="Neutral 2 14" xfId="37236" hidden="1"/>
    <cellStyle name="Neutral 2 14" xfId="37308" hidden="1"/>
    <cellStyle name="Neutral 2 14" xfId="37343" hidden="1"/>
    <cellStyle name="Neutral 2 14" xfId="37063" hidden="1"/>
    <cellStyle name="Neutral 2 14" xfId="37394" hidden="1"/>
    <cellStyle name="Neutral 2 14" xfId="37378" hidden="1"/>
    <cellStyle name="Neutral 2 14" xfId="37450" hidden="1"/>
    <cellStyle name="Neutral 2 14" xfId="37485" hidden="1"/>
    <cellStyle name="Neutral 2 14" xfId="36022" hidden="1"/>
    <cellStyle name="Neutral 2 14" xfId="37534" hidden="1"/>
    <cellStyle name="Neutral 2 14" xfId="37518" hidden="1"/>
    <cellStyle name="Neutral 2 14" xfId="37590" hidden="1"/>
    <cellStyle name="Neutral 2 14" xfId="37625" hidden="1"/>
    <cellStyle name="Neutral 2 14" xfId="37758" hidden="1"/>
    <cellStyle name="Neutral 2 14" xfId="37897" hidden="1"/>
    <cellStyle name="Neutral 2 14" xfId="37881" hidden="1"/>
    <cellStyle name="Neutral 2 14" xfId="37953" hidden="1"/>
    <cellStyle name="Neutral 2 14" xfId="37988" hidden="1"/>
    <cellStyle name="Neutral 2 14" xfId="37649" hidden="1"/>
    <cellStyle name="Neutral 2 14" xfId="38044" hidden="1"/>
    <cellStyle name="Neutral 2 14" xfId="38028" hidden="1"/>
    <cellStyle name="Neutral 2 14" xfId="38100" hidden="1"/>
    <cellStyle name="Neutral 2 14" xfId="38135" hidden="1"/>
    <cellStyle name="Neutral 2 14" xfId="37773" hidden="1"/>
    <cellStyle name="Neutral 2 14" xfId="38185" hidden="1"/>
    <cellStyle name="Neutral 2 14" xfId="38169" hidden="1"/>
    <cellStyle name="Neutral 2 14" xfId="38241" hidden="1"/>
    <cellStyle name="Neutral 2 14" xfId="38276" hidden="1"/>
    <cellStyle name="Neutral 2 14" xfId="38341" hidden="1"/>
    <cellStyle name="Neutral 2 14" xfId="38402" hidden="1"/>
    <cellStyle name="Neutral 2 14" xfId="38386" hidden="1"/>
    <cellStyle name="Neutral 2 14" xfId="38458" hidden="1"/>
    <cellStyle name="Neutral 2 14" xfId="38493" hidden="1"/>
    <cellStyle name="Neutral 2 14" xfId="38584" hidden="1"/>
    <cellStyle name="Neutral 2 14" xfId="38694" hidden="1"/>
    <cellStyle name="Neutral 2 14" xfId="38678" hidden="1"/>
    <cellStyle name="Neutral 2 14" xfId="38750" hidden="1"/>
    <cellStyle name="Neutral 2 14" xfId="38785" hidden="1"/>
    <cellStyle name="Neutral 2 14" xfId="38505" hidden="1"/>
    <cellStyle name="Neutral 2 14" xfId="38836" hidden="1"/>
    <cellStyle name="Neutral 2 14" xfId="38820" hidden="1"/>
    <cellStyle name="Neutral 2 14" xfId="38892" hidden="1"/>
    <cellStyle name="Neutral 2 14" xfId="38927" hidden="1"/>
    <cellStyle name="Neutral 2 14" xfId="39008" hidden="1"/>
    <cellStyle name="Neutral 2 14" xfId="39074" hidden="1"/>
    <cellStyle name="Neutral 2 14" xfId="39058" hidden="1"/>
    <cellStyle name="Neutral 2 14" xfId="39130" hidden="1"/>
    <cellStyle name="Neutral 2 14" xfId="39165" hidden="1"/>
    <cellStyle name="Neutral 2 14" xfId="39298" hidden="1"/>
    <cellStyle name="Neutral 2 14" xfId="39437" hidden="1"/>
    <cellStyle name="Neutral 2 14" xfId="39421" hidden="1"/>
    <cellStyle name="Neutral 2 14" xfId="39493" hidden="1"/>
    <cellStyle name="Neutral 2 14" xfId="39528" hidden="1"/>
    <cellStyle name="Neutral 2 14" xfId="39189" hidden="1"/>
    <cellStyle name="Neutral 2 14" xfId="39584" hidden="1"/>
    <cellStyle name="Neutral 2 14" xfId="39568" hidden="1"/>
    <cellStyle name="Neutral 2 14" xfId="39640" hidden="1"/>
    <cellStyle name="Neutral 2 14" xfId="39675" hidden="1"/>
    <cellStyle name="Neutral 2 14" xfId="39313" hidden="1"/>
    <cellStyle name="Neutral 2 14" xfId="39725" hidden="1"/>
    <cellStyle name="Neutral 2 14" xfId="39709" hidden="1"/>
    <cellStyle name="Neutral 2 14" xfId="39781" hidden="1"/>
    <cellStyle name="Neutral 2 14" xfId="39816" hidden="1"/>
    <cellStyle name="Neutral 2 14" xfId="39881" hidden="1"/>
    <cellStyle name="Neutral 2 14" xfId="39942" hidden="1"/>
    <cellStyle name="Neutral 2 14" xfId="39926" hidden="1"/>
    <cellStyle name="Neutral 2 14" xfId="39998" hidden="1"/>
    <cellStyle name="Neutral 2 14" xfId="40033" hidden="1"/>
    <cellStyle name="Neutral 2 14" xfId="40124" hidden="1"/>
    <cellStyle name="Neutral 2 14" xfId="40234" hidden="1"/>
    <cellStyle name="Neutral 2 14" xfId="40218" hidden="1"/>
    <cellStyle name="Neutral 2 14" xfId="40290" hidden="1"/>
    <cellStyle name="Neutral 2 14" xfId="40325" hidden="1"/>
    <cellStyle name="Neutral 2 14" xfId="40045" hidden="1"/>
    <cellStyle name="Neutral 2 14" xfId="40376" hidden="1"/>
    <cellStyle name="Neutral 2 14" xfId="40360" hidden="1"/>
    <cellStyle name="Neutral 2 14" xfId="40432" hidden="1"/>
    <cellStyle name="Neutral 2 14" xfId="40467" hidden="1"/>
    <cellStyle name="Neutral 2 14" xfId="40532" hidden="1"/>
    <cellStyle name="Neutral 2 14" xfId="40593" hidden="1"/>
    <cellStyle name="Neutral 2 14" xfId="40577" hidden="1"/>
    <cellStyle name="Neutral 2 14" xfId="40649" hidden="1"/>
    <cellStyle name="Neutral 2 14" xfId="40684" hidden="1"/>
    <cellStyle name="Neutral 2 14" xfId="40795" hidden="1"/>
    <cellStyle name="Neutral 2 14" xfId="40984" hidden="1"/>
    <cellStyle name="Neutral 2 14" xfId="40968" hidden="1"/>
    <cellStyle name="Neutral 2 14" xfId="41040" hidden="1"/>
    <cellStyle name="Neutral 2 14" xfId="41075" hidden="1"/>
    <cellStyle name="Neutral 2 14" xfId="41183" hidden="1"/>
    <cellStyle name="Neutral 2 14" xfId="41293" hidden="1"/>
    <cellStyle name="Neutral 2 14" xfId="41277" hidden="1"/>
    <cellStyle name="Neutral 2 14" xfId="41349" hidden="1"/>
    <cellStyle name="Neutral 2 14" xfId="41384" hidden="1"/>
    <cellStyle name="Neutral 2 14" xfId="41104" hidden="1"/>
    <cellStyle name="Neutral 2 14" xfId="41437" hidden="1"/>
    <cellStyle name="Neutral 2 14" xfId="41421" hidden="1"/>
    <cellStyle name="Neutral 2 14" xfId="41493" hidden="1"/>
    <cellStyle name="Neutral 2 14" xfId="41528" hidden="1"/>
    <cellStyle name="Neutral 2 14" xfId="40812" hidden="1"/>
    <cellStyle name="Neutral 2 14" xfId="41594" hidden="1"/>
    <cellStyle name="Neutral 2 14" xfId="41578" hidden="1"/>
    <cellStyle name="Neutral 2 14" xfId="41650" hidden="1"/>
    <cellStyle name="Neutral 2 14" xfId="41685" hidden="1"/>
    <cellStyle name="Neutral 2 14" xfId="41824" hidden="1"/>
    <cellStyle name="Neutral 2 14" xfId="41964" hidden="1"/>
    <cellStyle name="Neutral 2 14" xfId="41948" hidden="1"/>
    <cellStyle name="Neutral 2 14" xfId="42020" hidden="1"/>
    <cellStyle name="Neutral 2 14" xfId="42055" hidden="1"/>
    <cellStyle name="Neutral 2 14" xfId="41715" hidden="1"/>
    <cellStyle name="Neutral 2 14" xfId="42113" hidden="1"/>
    <cellStyle name="Neutral 2 14" xfId="42097" hidden="1"/>
    <cellStyle name="Neutral 2 14" xfId="42169" hidden="1"/>
    <cellStyle name="Neutral 2 14" xfId="42204" hidden="1"/>
    <cellStyle name="Neutral 2 14" xfId="41839" hidden="1"/>
    <cellStyle name="Neutral 2 14" xfId="42256" hidden="1"/>
    <cellStyle name="Neutral 2 14" xfId="42240" hidden="1"/>
    <cellStyle name="Neutral 2 14" xfId="42312" hidden="1"/>
    <cellStyle name="Neutral 2 14" xfId="42347" hidden="1"/>
    <cellStyle name="Neutral 2 14" xfId="42414" hidden="1"/>
    <cellStyle name="Neutral 2 14" xfId="42475" hidden="1"/>
    <cellStyle name="Neutral 2 14" xfId="42459" hidden="1"/>
    <cellStyle name="Neutral 2 14" xfId="42531" hidden="1"/>
    <cellStyle name="Neutral 2 14" xfId="42566" hidden="1"/>
    <cellStyle name="Neutral 2 14" xfId="42657" hidden="1"/>
    <cellStyle name="Neutral 2 14" xfId="42767" hidden="1"/>
    <cellStyle name="Neutral 2 14" xfId="42751" hidden="1"/>
    <cellStyle name="Neutral 2 14" xfId="42823" hidden="1"/>
    <cellStyle name="Neutral 2 14" xfId="42858" hidden="1"/>
    <cellStyle name="Neutral 2 14" xfId="42578" hidden="1"/>
    <cellStyle name="Neutral 2 14" xfId="42909" hidden="1"/>
    <cellStyle name="Neutral 2 14" xfId="42893" hidden="1"/>
    <cellStyle name="Neutral 2 14" xfId="42965" hidden="1"/>
    <cellStyle name="Neutral 2 14" xfId="43000" hidden="1"/>
    <cellStyle name="Neutral 2 14" xfId="41691" hidden="1"/>
    <cellStyle name="Neutral 2 14" xfId="43049" hidden="1"/>
    <cellStyle name="Neutral 2 14" xfId="43033" hidden="1"/>
    <cellStyle name="Neutral 2 14" xfId="43105" hidden="1"/>
    <cellStyle name="Neutral 2 14" xfId="43140" hidden="1"/>
    <cellStyle name="Neutral 2 14" xfId="43276" hidden="1"/>
    <cellStyle name="Neutral 2 14" xfId="43415" hidden="1"/>
    <cellStyle name="Neutral 2 14" xfId="43399" hidden="1"/>
    <cellStyle name="Neutral 2 14" xfId="43471" hidden="1"/>
    <cellStyle name="Neutral 2 14" xfId="43506" hidden="1"/>
    <cellStyle name="Neutral 2 14" xfId="43167" hidden="1"/>
    <cellStyle name="Neutral 2 14" xfId="43564" hidden="1"/>
    <cellStyle name="Neutral 2 14" xfId="43548" hidden="1"/>
    <cellStyle name="Neutral 2 14" xfId="43620" hidden="1"/>
    <cellStyle name="Neutral 2 14" xfId="43655" hidden="1"/>
    <cellStyle name="Neutral 2 14" xfId="43291" hidden="1"/>
    <cellStyle name="Neutral 2 14" xfId="43707" hidden="1"/>
    <cellStyle name="Neutral 2 14" xfId="43691" hidden="1"/>
    <cellStyle name="Neutral 2 14" xfId="43763" hidden="1"/>
    <cellStyle name="Neutral 2 14" xfId="43798" hidden="1"/>
    <cellStyle name="Neutral 2 14" xfId="43864" hidden="1"/>
    <cellStyle name="Neutral 2 14" xfId="43925" hidden="1"/>
    <cellStyle name="Neutral 2 14" xfId="43909" hidden="1"/>
    <cellStyle name="Neutral 2 14" xfId="43981" hidden="1"/>
    <cellStyle name="Neutral 2 14" xfId="44016" hidden="1"/>
    <cellStyle name="Neutral 2 14" xfId="44107" hidden="1"/>
    <cellStyle name="Neutral 2 14" xfId="44217" hidden="1"/>
    <cellStyle name="Neutral 2 14" xfId="44201" hidden="1"/>
    <cellStyle name="Neutral 2 14" xfId="44273" hidden="1"/>
    <cellStyle name="Neutral 2 14" xfId="44308" hidden="1"/>
    <cellStyle name="Neutral 2 14" xfId="44028" hidden="1"/>
    <cellStyle name="Neutral 2 14" xfId="44359" hidden="1"/>
    <cellStyle name="Neutral 2 14" xfId="44343" hidden="1"/>
    <cellStyle name="Neutral 2 14" xfId="44415" hidden="1"/>
    <cellStyle name="Neutral 2 14" xfId="44450" hidden="1"/>
    <cellStyle name="Neutral 2 14" xfId="41900" hidden="1"/>
    <cellStyle name="Neutral 2 14" xfId="44499" hidden="1"/>
    <cellStyle name="Neutral 2 14" xfId="44483" hidden="1"/>
    <cellStyle name="Neutral 2 14" xfId="44555" hidden="1"/>
    <cellStyle name="Neutral 2 14" xfId="44590" hidden="1"/>
    <cellStyle name="Neutral 2 14" xfId="44723" hidden="1"/>
    <cellStyle name="Neutral 2 14" xfId="44862" hidden="1"/>
    <cellStyle name="Neutral 2 14" xfId="44846" hidden="1"/>
    <cellStyle name="Neutral 2 14" xfId="44918" hidden="1"/>
    <cellStyle name="Neutral 2 14" xfId="44953" hidden="1"/>
    <cellStyle name="Neutral 2 14" xfId="44614" hidden="1"/>
    <cellStyle name="Neutral 2 14" xfId="45009" hidden="1"/>
    <cellStyle name="Neutral 2 14" xfId="44993" hidden="1"/>
    <cellStyle name="Neutral 2 14" xfId="45065" hidden="1"/>
    <cellStyle name="Neutral 2 14" xfId="45100" hidden="1"/>
    <cellStyle name="Neutral 2 14" xfId="44738" hidden="1"/>
    <cellStyle name="Neutral 2 14" xfId="45150" hidden="1"/>
    <cellStyle name="Neutral 2 14" xfId="45134" hidden="1"/>
    <cellStyle name="Neutral 2 14" xfId="45206" hidden="1"/>
    <cellStyle name="Neutral 2 14" xfId="45241" hidden="1"/>
    <cellStyle name="Neutral 2 14" xfId="45306" hidden="1"/>
    <cellStyle name="Neutral 2 14" xfId="45367" hidden="1"/>
    <cellStyle name="Neutral 2 14" xfId="45351" hidden="1"/>
    <cellStyle name="Neutral 2 14" xfId="45423" hidden="1"/>
    <cellStyle name="Neutral 2 14" xfId="45458" hidden="1"/>
    <cellStyle name="Neutral 2 14" xfId="45549" hidden="1"/>
    <cellStyle name="Neutral 2 14" xfId="45659" hidden="1"/>
    <cellStyle name="Neutral 2 14" xfId="45643" hidden="1"/>
    <cellStyle name="Neutral 2 14" xfId="45715" hidden="1"/>
    <cellStyle name="Neutral 2 14" xfId="45750" hidden="1"/>
    <cellStyle name="Neutral 2 14" xfId="45470" hidden="1"/>
    <cellStyle name="Neutral 2 14" xfId="45801" hidden="1"/>
    <cellStyle name="Neutral 2 14" xfId="45785" hidden="1"/>
    <cellStyle name="Neutral 2 14" xfId="45857" hidden="1"/>
    <cellStyle name="Neutral 2 14" xfId="45892" hidden="1"/>
    <cellStyle name="Neutral 2 14" xfId="45959" hidden="1"/>
    <cellStyle name="Neutral 2 14" xfId="46094" hidden="1"/>
    <cellStyle name="Neutral 2 14" xfId="46078" hidden="1"/>
    <cellStyle name="Neutral 2 14" xfId="46150" hidden="1"/>
    <cellStyle name="Neutral 2 14" xfId="46185" hidden="1"/>
    <cellStyle name="Neutral 2 14" xfId="46319" hidden="1"/>
    <cellStyle name="Neutral 2 14" xfId="46458" hidden="1"/>
    <cellStyle name="Neutral 2 14" xfId="46442" hidden="1"/>
    <cellStyle name="Neutral 2 14" xfId="46514" hidden="1"/>
    <cellStyle name="Neutral 2 14" xfId="46549" hidden="1"/>
    <cellStyle name="Neutral 2 14" xfId="46210" hidden="1"/>
    <cellStyle name="Neutral 2 14" xfId="46605" hidden="1"/>
    <cellStyle name="Neutral 2 14" xfId="46589" hidden="1"/>
    <cellStyle name="Neutral 2 14" xfId="46661" hidden="1"/>
    <cellStyle name="Neutral 2 14" xfId="46696" hidden="1"/>
    <cellStyle name="Neutral 2 14" xfId="46334" hidden="1"/>
    <cellStyle name="Neutral 2 14" xfId="46746" hidden="1"/>
    <cellStyle name="Neutral 2 14" xfId="46730" hidden="1"/>
    <cellStyle name="Neutral 2 14" xfId="46802" hidden="1"/>
    <cellStyle name="Neutral 2 14" xfId="46837" hidden="1"/>
    <cellStyle name="Neutral 2 14" xfId="46902" hidden="1"/>
    <cellStyle name="Neutral 2 14" xfId="46963" hidden="1"/>
    <cellStyle name="Neutral 2 14" xfId="46947" hidden="1"/>
    <cellStyle name="Neutral 2 14" xfId="47019" hidden="1"/>
    <cellStyle name="Neutral 2 14" xfId="47054" hidden="1"/>
    <cellStyle name="Neutral 2 14" xfId="47145" hidden="1"/>
    <cellStyle name="Neutral 2 14" xfId="47255" hidden="1"/>
    <cellStyle name="Neutral 2 14" xfId="47239" hidden="1"/>
    <cellStyle name="Neutral 2 14" xfId="47311" hidden="1"/>
    <cellStyle name="Neutral 2 14" xfId="47346" hidden="1"/>
    <cellStyle name="Neutral 2 14" xfId="47066" hidden="1"/>
    <cellStyle name="Neutral 2 14" xfId="47397" hidden="1"/>
    <cellStyle name="Neutral 2 14" xfId="47381" hidden="1"/>
    <cellStyle name="Neutral 2 14" xfId="47453" hidden="1"/>
    <cellStyle name="Neutral 2 14" xfId="47488" hidden="1"/>
    <cellStyle name="Neutral 2 14" xfId="46025" hidden="1"/>
    <cellStyle name="Neutral 2 14" xfId="47537" hidden="1"/>
    <cellStyle name="Neutral 2 14" xfId="47521" hidden="1"/>
    <cellStyle name="Neutral 2 14" xfId="47593" hidden="1"/>
    <cellStyle name="Neutral 2 14" xfId="47628" hidden="1"/>
    <cellStyle name="Neutral 2 14" xfId="47761" hidden="1"/>
    <cellStyle name="Neutral 2 14" xfId="47900" hidden="1"/>
    <cellStyle name="Neutral 2 14" xfId="47884" hidden="1"/>
    <cellStyle name="Neutral 2 14" xfId="47956" hidden="1"/>
    <cellStyle name="Neutral 2 14" xfId="47991" hidden="1"/>
    <cellStyle name="Neutral 2 14" xfId="47652" hidden="1"/>
    <cellStyle name="Neutral 2 14" xfId="48047" hidden="1"/>
    <cellStyle name="Neutral 2 14" xfId="48031" hidden="1"/>
    <cellStyle name="Neutral 2 14" xfId="48103" hidden="1"/>
    <cellStyle name="Neutral 2 14" xfId="48138" hidden="1"/>
    <cellStyle name="Neutral 2 14" xfId="47776" hidden="1"/>
    <cellStyle name="Neutral 2 14" xfId="48188" hidden="1"/>
    <cellStyle name="Neutral 2 14" xfId="48172" hidden="1"/>
    <cellStyle name="Neutral 2 14" xfId="48244" hidden="1"/>
    <cellStyle name="Neutral 2 14" xfId="48279" hidden="1"/>
    <cellStyle name="Neutral 2 14" xfId="48344" hidden="1"/>
    <cellStyle name="Neutral 2 14" xfId="48405" hidden="1"/>
    <cellStyle name="Neutral 2 14" xfId="48389" hidden="1"/>
    <cellStyle name="Neutral 2 14" xfId="48461" hidden="1"/>
    <cellStyle name="Neutral 2 14" xfId="48496" hidden="1"/>
    <cellStyle name="Neutral 2 14" xfId="48587" hidden="1"/>
    <cellStyle name="Neutral 2 14" xfId="48697" hidden="1"/>
    <cellStyle name="Neutral 2 14" xfId="48681" hidden="1"/>
    <cellStyle name="Neutral 2 14" xfId="48753" hidden="1"/>
    <cellStyle name="Neutral 2 14" xfId="48788" hidden="1"/>
    <cellStyle name="Neutral 2 14" xfId="48508" hidden="1"/>
    <cellStyle name="Neutral 2 14" xfId="48839" hidden="1"/>
    <cellStyle name="Neutral 2 14" xfId="48823" hidden="1"/>
    <cellStyle name="Neutral 2 14" xfId="48895" hidden="1"/>
    <cellStyle name="Neutral 2 14" xfId="48930" hidden="1"/>
    <cellStyle name="Neutral 2 14" xfId="48995" hidden="1"/>
    <cellStyle name="Neutral 2 14" xfId="49056" hidden="1"/>
    <cellStyle name="Neutral 2 14" xfId="49040" hidden="1"/>
    <cellStyle name="Neutral 2 14" xfId="49112" hidden="1"/>
    <cellStyle name="Neutral 2 14" xfId="49147" hidden="1"/>
    <cellStyle name="Neutral 2 14" xfId="49280" hidden="1"/>
    <cellStyle name="Neutral 2 14" xfId="49419" hidden="1"/>
    <cellStyle name="Neutral 2 14" xfId="49403" hidden="1"/>
    <cellStyle name="Neutral 2 14" xfId="49475" hidden="1"/>
    <cellStyle name="Neutral 2 14" xfId="49510" hidden="1"/>
    <cellStyle name="Neutral 2 14" xfId="49171" hidden="1"/>
    <cellStyle name="Neutral 2 14" xfId="49566" hidden="1"/>
    <cellStyle name="Neutral 2 14" xfId="49550" hidden="1"/>
    <cellStyle name="Neutral 2 14" xfId="49622" hidden="1"/>
    <cellStyle name="Neutral 2 14" xfId="49657" hidden="1"/>
    <cellStyle name="Neutral 2 14" xfId="49295" hidden="1"/>
    <cellStyle name="Neutral 2 14" xfId="49707" hidden="1"/>
    <cellStyle name="Neutral 2 14" xfId="49691" hidden="1"/>
    <cellStyle name="Neutral 2 14" xfId="49763" hidden="1"/>
    <cellStyle name="Neutral 2 14" xfId="49798" hidden="1"/>
    <cellStyle name="Neutral 2 14" xfId="49863" hidden="1"/>
    <cellStyle name="Neutral 2 14" xfId="49924" hidden="1"/>
    <cellStyle name="Neutral 2 14" xfId="49908" hidden="1"/>
    <cellStyle name="Neutral 2 14" xfId="49980" hidden="1"/>
    <cellStyle name="Neutral 2 14" xfId="50015" hidden="1"/>
    <cellStyle name="Neutral 2 14" xfId="50106" hidden="1"/>
    <cellStyle name="Neutral 2 14" xfId="50216" hidden="1"/>
    <cellStyle name="Neutral 2 14" xfId="50200" hidden="1"/>
    <cellStyle name="Neutral 2 14" xfId="50272" hidden="1"/>
    <cellStyle name="Neutral 2 14" xfId="50307" hidden="1"/>
    <cellStyle name="Neutral 2 14" xfId="50027" hidden="1"/>
    <cellStyle name="Neutral 2 14" xfId="50358" hidden="1"/>
    <cellStyle name="Neutral 2 14" xfId="50342" hidden="1"/>
    <cellStyle name="Neutral 2 14" xfId="50414" hidden="1"/>
    <cellStyle name="Neutral 2 14" xfId="50449" hidden="1"/>
    <cellStyle name="Neutral 2 14" xfId="50514" hidden="1"/>
    <cellStyle name="Neutral 2 14" xfId="50575" hidden="1"/>
    <cellStyle name="Neutral 2 14" xfId="50559" hidden="1"/>
    <cellStyle name="Neutral 2 14" xfId="50631" hidden="1"/>
    <cellStyle name="Neutral 2 14" xfId="50666" hidden="1"/>
    <cellStyle name="Neutral 2 14" xfId="50777" hidden="1"/>
    <cellStyle name="Neutral 2 14" xfId="50966" hidden="1"/>
    <cellStyle name="Neutral 2 14" xfId="50950" hidden="1"/>
    <cellStyle name="Neutral 2 14" xfId="51022" hidden="1"/>
    <cellStyle name="Neutral 2 14" xfId="51057" hidden="1"/>
    <cellStyle name="Neutral 2 14" xfId="51165" hidden="1"/>
    <cellStyle name="Neutral 2 14" xfId="51275" hidden="1"/>
    <cellStyle name="Neutral 2 14" xfId="51259" hidden="1"/>
    <cellStyle name="Neutral 2 14" xfId="51331" hidden="1"/>
    <cellStyle name="Neutral 2 14" xfId="51366" hidden="1"/>
    <cellStyle name="Neutral 2 14" xfId="51086" hidden="1"/>
    <cellStyle name="Neutral 2 14" xfId="51419" hidden="1"/>
    <cellStyle name="Neutral 2 14" xfId="51403" hidden="1"/>
    <cellStyle name="Neutral 2 14" xfId="51475" hidden="1"/>
    <cellStyle name="Neutral 2 14" xfId="51510" hidden="1"/>
    <cellStyle name="Neutral 2 14" xfId="50794" hidden="1"/>
    <cellStyle name="Neutral 2 14" xfId="51576" hidden="1"/>
    <cellStyle name="Neutral 2 14" xfId="51560" hidden="1"/>
    <cellStyle name="Neutral 2 14" xfId="51632" hidden="1"/>
    <cellStyle name="Neutral 2 14" xfId="51667" hidden="1"/>
    <cellStyle name="Neutral 2 14" xfId="51806" hidden="1"/>
    <cellStyle name="Neutral 2 14" xfId="51946" hidden="1"/>
    <cellStyle name="Neutral 2 14" xfId="51930" hidden="1"/>
    <cellStyle name="Neutral 2 14" xfId="52002" hidden="1"/>
    <cellStyle name="Neutral 2 14" xfId="52037" hidden="1"/>
    <cellStyle name="Neutral 2 14" xfId="51697" hidden="1"/>
    <cellStyle name="Neutral 2 14" xfId="52095" hidden="1"/>
    <cellStyle name="Neutral 2 14" xfId="52079" hidden="1"/>
    <cellStyle name="Neutral 2 14" xfId="52151" hidden="1"/>
    <cellStyle name="Neutral 2 14" xfId="52186" hidden="1"/>
    <cellStyle name="Neutral 2 14" xfId="51821" hidden="1"/>
    <cellStyle name="Neutral 2 14" xfId="52238" hidden="1"/>
    <cellStyle name="Neutral 2 14" xfId="52222" hidden="1"/>
    <cellStyle name="Neutral 2 14" xfId="52294" hidden="1"/>
    <cellStyle name="Neutral 2 14" xfId="52329" hidden="1"/>
    <cellStyle name="Neutral 2 14" xfId="52396" hidden="1"/>
    <cellStyle name="Neutral 2 14" xfId="52457" hidden="1"/>
    <cellStyle name="Neutral 2 14" xfId="52441" hidden="1"/>
    <cellStyle name="Neutral 2 14" xfId="52513" hidden="1"/>
    <cellStyle name="Neutral 2 14" xfId="52548" hidden="1"/>
    <cellStyle name="Neutral 2 14" xfId="52639" hidden="1"/>
    <cellStyle name="Neutral 2 14" xfId="52749" hidden="1"/>
    <cellStyle name="Neutral 2 14" xfId="52733" hidden="1"/>
    <cellStyle name="Neutral 2 14" xfId="52805" hidden="1"/>
    <cellStyle name="Neutral 2 14" xfId="52840" hidden="1"/>
    <cellStyle name="Neutral 2 14" xfId="52560" hidden="1"/>
    <cellStyle name="Neutral 2 14" xfId="52891" hidden="1"/>
    <cellStyle name="Neutral 2 14" xfId="52875" hidden="1"/>
    <cellStyle name="Neutral 2 14" xfId="52947" hidden="1"/>
    <cellStyle name="Neutral 2 14" xfId="52982" hidden="1"/>
    <cellStyle name="Neutral 2 14" xfId="51673" hidden="1"/>
    <cellStyle name="Neutral 2 14" xfId="53031" hidden="1"/>
    <cellStyle name="Neutral 2 14" xfId="53015" hidden="1"/>
    <cellStyle name="Neutral 2 14" xfId="53087" hidden="1"/>
    <cellStyle name="Neutral 2 14" xfId="53122" hidden="1"/>
    <cellStyle name="Neutral 2 14" xfId="53258" hidden="1"/>
    <cellStyle name="Neutral 2 14" xfId="53397" hidden="1"/>
    <cellStyle name="Neutral 2 14" xfId="53381" hidden="1"/>
    <cellStyle name="Neutral 2 14" xfId="53453" hidden="1"/>
    <cellStyle name="Neutral 2 14" xfId="53488" hidden="1"/>
    <cellStyle name="Neutral 2 14" xfId="53149" hidden="1"/>
    <cellStyle name="Neutral 2 14" xfId="53546" hidden="1"/>
    <cellStyle name="Neutral 2 14" xfId="53530" hidden="1"/>
    <cellStyle name="Neutral 2 14" xfId="53602" hidden="1"/>
    <cellStyle name="Neutral 2 14" xfId="53637" hidden="1"/>
    <cellStyle name="Neutral 2 14" xfId="53273" hidden="1"/>
    <cellStyle name="Neutral 2 14" xfId="53689" hidden="1"/>
    <cellStyle name="Neutral 2 14" xfId="53673" hidden="1"/>
    <cellStyle name="Neutral 2 14" xfId="53745" hidden="1"/>
    <cellStyle name="Neutral 2 14" xfId="53780" hidden="1"/>
    <cellStyle name="Neutral 2 14" xfId="53846" hidden="1"/>
    <cellStyle name="Neutral 2 14" xfId="53907" hidden="1"/>
    <cellStyle name="Neutral 2 14" xfId="53891" hidden="1"/>
    <cellStyle name="Neutral 2 14" xfId="53963" hidden="1"/>
    <cellStyle name="Neutral 2 14" xfId="53998" hidden="1"/>
    <cellStyle name="Neutral 2 14" xfId="54089" hidden="1"/>
    <cellStyle name="Neutral 2 14" xfId="54199" hidden="1"/>
    <cellStyle name="Neutral 2 14" xfId="54183" hidden="1"/>
    <cellStyle name="Neutral 2 14" xfId="54255" hidden="1"/>
    <cellStyle name="Neutral 2 14" xfId="54290" hidden="1"/>
    <cellStyle name="Neutral 2 14" xfId="54010" hidden="1"/>
    <cellStyle name="Neutral 2 14" xfId="54341" hidden="1"/>
    <cellStyle name="Neutral 2 14" xfId="54325" hidden="1"/>
    <cellStyle name="Neutral 2 14" xfId="54397" hidden="1"/>
    <cellStyle name="Neutral 2 14" xfId="54432" hidden="1"/>
    <cellStyle name="Neutral 2 14" xfId="51882" hidden="1"/>
    <cellStyle name="Neutral 2 14" xfId="54481" hidden="1"/>
    <cellStyle name="Neutral 2 14" xfId="54465" hidden="1"/>
    <cellStyle name="Neutral 2 14" xfId="54537" hidden="1"/>
    <cellStyle name="Neutral 2 14" xfId="54572" hidden="1"/>
    <cellStyle name="Neutral 2 14" xfId="54705" hidden="1"/>
    <cellStyle name="Neutral 2 14" xfId="54844" hidden="1"/>
    <cellStyle name="Neutral 2 14" xfId="54828" hidden="1"/>
    <cellStyle name="Neutral 2 14" xfId="54900" hidden="1"/>
    <cellStyle name="Neutral 2 14" xfId="54935" hidden="1"/>
    <cellStyle name="Neutral 2 14" xfId="54596" hidden="1"/>
    <cellStyle name="Neutral 2 14" xfId="54991" hidden="1"/>
    <cellStyle name="Neutral 2 14" xfId="54975" hidden="1"/>
    <cellStyle name="Neutral 2 14" xfId="55047" hidden="1"/>
    <cellStyle name="Neutral 2 14" xfId="55082" hidden="1"/>
    <cellStyle name="Neutral 2 14" xfId="54720" hidden="1"/>
    <cellStyle name="Neutral 2 14" xfId="55132" hidden="1"/>
    <cellStyle name="Neutral 2 14" xfId="55116" hidden="1"/>
    <cellStyle name="Neutral 2 14" xfId="55188" hidden="1"/>
    <cellStyle name="Neutral 2 14" xfId="55223" hidden="1"/>
    <cellStyle name="Neutral 2 14" xfId="55288" hidden="1"/>
    <cellStyle name="Neutral 2 14" xfId="55349" hidden="1"/>
    <cellStyle name="Neutral 2 14" xfId="55333" hidden="1"/>
    <cellStyle name="Neutral 2 14" xfId="55405" hidden="1"/>
    <cellStyle name="Neutral 2 14" xfId="55440" hidden="1"/>
    <cellStyle name="Neutral 2 14" xfId="55531" hidden="1"/>
    <cellStyle name="Neutral 2 14" xfId="55641" hidden="1"/>
    <cellStyle name="Neutral 2 14" xfId="55625" hidden="1"/>
    <cellStyle name="Neutral 2 14" xfId="55697" hidden="1"/>
    <cellStyle name="Neutral 2 14" xfId="55732" hidden="1"/>
    <cellStyle name="Neutral 2 14" xfId="55452" hidden="1"/>
    <cellStyle name="Neutral 2 14" xfId="55783" hidden="1"/>
    <cellStyle name="Neutral 2 14" xfId="55767" hidden="1"/>
    <cellStyle name="Neutral 2 14" xfId="55839" hidden="1"/>
    <cellStyle name="Neutral 2 14" xfId="55874" hidden="1"/>
    <cellStyle name="Neutral 2 14" xfId="55941" hidden="1"/>
    <cellStyle name="Neutral 2 14" xfId="56076" hidden="1"/>
    <cellStyle name="Neutral 2 14" xfId="56060" hidden="1"/>
    <cellStyle name="Neutral 2 14" xfId="56132" hidden="1"/>
    <cellStyle name="Neutral 2 14" xfId="56167" hidden="1"/>
    <cellStyle name="Neutral 2 14" xfId="56301" hidden="1"/>
    <cellStyle name="Neutral 2 14" xfId="56440" hidden="1"/>
    <cellStyle name="Neutral 2 14" xfId="56424" hidden="1"/>
    <cellStyle name="Neutral 2 14" xfId="56496" hidden="1"/>
    <cellStyle name="Neutral 2 14" xfId="56531" hidden="1"/>
    <cellStyle name="Neutral 2 14" xfId="56192" hidden="1"/>
    <cellStyle name="Neutral 2 14" xfId="56587" hidden="1"/>
    <cellStyle name="Neutral 2 14" xfId="56571" hidden="1"/>
    <cellStyle name="Neutral 2 14" xfId="56643" hidden="1"/>
    <cellStyle name="Neutral 2 14" xfId="56678" hidden="1"/>
    <cellStyle name="Neutral 2 14" xfId="56316" hidden="1"/>
    <cellStyle name="Neutral 2 14" xfId="56728" hidden="1"/>
    <cellStyle name="Neutral 2 14" xfId="56712" hidden="1"/>
    <cellStyle name="Neutral 2 14" xfId="56784" hidden="1"/>
    <cellStyle name="Neutral 2 14" xfId="56819" hidden="1"/>
    <cellStyle name="Neutral 2 14" xfId="56884" hidden="1"/>
    <cellStyle name="Neutral 2 14" xfId="56945" hidden="1"/>
    <cellStyle name="Neutral 2 14" xfId="56929" hidden="1"/>
    <cellStyle name="Neutral 2 14" xfId="57001" hidden="1"/>
    <cellStyle name="Neutral 2 14" xfId="57036" hidden="1"/>
    <cellStyle name="Neutral 2 14" xfId="57127" hidden="1"/>
    <cellStyle name="Neutral 2 14" xfId="57237" hidden="1"/>
    <cellStyle name="Neutral 2 14" xfId="57221" hidden="1"/>
    <cellStyle name="Neutral 2 14" xfId="57293" hidden="1"/>
    <cellStyle name="Neutral 2 14" xfId="57328" hidden="1"/>
    <cellStyle name="Neutral 2 14" xfId="57048" hidden="1"/>
    <cellStyle name="Neutral 2 14" xfId="57379" hidden="1"/>
    <cellStyle name="Neutral 2 14" xfId="57363" hidden="1"/>
    <cellStyle name="Neutral 2 14" xfId="57435" hidden="1"/>
    <cellStyle name="Neutral 2 14" xfId="57470" hidden="1"/>
    <cellStyle name="Neutral 2 14" xfId="56007" hidden="1"/>
    <cellStyle name="Neutral 2 14" xfId="57519" hidden="1"/>
    <cellStyle name="Neutral 2 14" xfId="57503" hidden="1"/>
    <cellStyle name="Neutral 2 14" xfId="57575" hidden="1"/>
    <cellStyle name="Neutral 2 14" xfId="57610" hidden="1"/>
    <cellStyle name="Neutral 2 14" xfId="57743" hidden="1"/>
    <cellStyle name="Neutral 2 14" xfId="57882" hidden="1"/>
    <cellStyle name="Neutral 2 14" xfId="57866" hidden="1"/>
    <cellStyle name="Neutral 2 14" xfId="57938" hidden="1"/>
    <cellStyle name="Neutral 2 14" xfId="57973" hidden="1"/>
    <cellStyle name="Neutral 2 14" xfId="57634" hidden="1"/>
    <cellStyle name="Neutral 2 14" xfId="58029" hidden="1"/>
    <cellStyle name="Neutral 2 14" xfId="58013" hidden="1"/>
    <cellStyle name="Neutral 2 14" xfId="58085" hidden="1"/>
    <cellStyle name="Neutral 2 14" xfId="58120" hidden="1"/>
    <cellStyle name="Neutral 2 14" xfId="57758" hidden="1"/>
    <cellStyle name="Neutral 2 14" xfId="58170" hidden="1"/>
    <cellStyle name="Neutral 2 14" xfId="58154" hidden="1"/>
    <cellStyle name="Neutral 2 14" xfId="58226" hidden="1"/>
    <cellStyle name="Neutral 2 14" xfId="58261" hidden="1"/>
    <cellStyle name="Neutral 2 14" xfId="58326" hidden="1"/>
    <cellStyle name="Neutral 2 14" xfId="58387" hidden="1"/>
    <cellStyle name="Neutral 2 14" xfId="58371" hidden="1"/>
    <cellStyle name="Neutral 2 14" xfId="58443" hidden="1"/>
    <cellStyle name="Neutral 2 14" xfId="58478" hidden="1"/>
    <cellStyle name="Neutral 2 14" xfId="58569" hidden="1"/>
    <cellStyle name="Neutral 2 14" xfId="58679" hidden="1"/>
    <cellStyle name="Neutral 2 14" xfId="58663" hidden="1"/>
    <cellStyle name="Neutral 2 14" xfId="58735" hidden="1"/>
    <cellStyle name="Neutral 2 14" xfId="58770" hidden="1"/>
    <cellStyle name="Neutral 2 14" xfId="58490" hidden="1"/>
    <cellStyle name="Neutral 2 14" xfId="58821" hidden="1"/>
    <cellStyle name="Neutral 2 14" xfId="58805" hidden="1"/>
    <cellStyle name="Neutral 2 14" xfId="58877" hidden="1"/>
    <cellStyle name="Neutral 2 14" xfId="58912" hidden="1"/>
    <cellStyle name="Neutral 2 15" xfId="249" hidden="1"/>
    <cellStyle name="Neutral 2 15" xfId="837" hidden="1"/>
    <cellStyle name="Neutral 2 15" xfId="712" hidden="1"/>
    <cellStyle name="Neutral 2 15" xfId="852" hidden="1"/>
    <cellStyle name="Neutral 2 15" xfId="1420" hidden="1"/>
    <cellStyle name="Neutral 2 15" xfId="1663" hidden="1"/>
    <cellStyle name="Neutral 2 15" xfId="1578" hidden="1"/>
    <cellStyle name="Neutral 2 15" xfId="2158" hidden="1"/>
    <cellStyle name="Neutral 2 15" xfId="2707" hidden="1"/>
    <cellStyle name="Neutral 2 15" xfId="2582" hidden="1"/>
    <cellStyle name="Neutral 2 15" xfId="2722" hidden="1"/>
    <cellStyle name="Neutral 2 15" xfId="3290" hidden="1"/>
    <cellStyle name="Neutral 2 15" xfId="3533" hidden="1"/>
    <cellStyle name="Neutral 2 15" xfId="3448" hidden="1"/>
    <cellStyle name="Neutral 2 15" xfId="2335" hidden="1"/>
    <cellStyle name="Neutral 2 15" xfId="4213" hidden="1"/>
    <cellStyle name="Neutral 2 15" xfId="4088" hidden="1"/>
    <cellStyle name="Neutral 2 15" xfId="4228" hidden="1"/>
    <cellStyle name="Neutral 2 15" xfId="4796" hidden="1"/>
    <cellStyle name="Neutral 2 15" xfId="5039" hidden="1"/>
    <cellStyle name="Neutral 2 15" xfId="4954" hidden="1"/>
    <cellStyle name="Neutral 2 15" xfId="2028" hidden="1"/>
    <cellStyle name="Neutral 2 15" xfId="5717" hidden="1"/>
    <cellStyle name="Neutral 2 15" xfId="5592" hidden="1"/>
    <cellStyle name="Neutral 2 15" xfId="5732" hidden="1"/>
    <cellStyle name="Neutral 2 15" xfId="6300" hidden="1"/>
    <cellStyle name="Neutral 2 15" xfId="6543" hidden="1"/>
    <cellStyle name="Neutral 2 15" xfId="6458" hidden="1"/>
    <cellStyle name="Neutral 2 15" xfId="2296" hidden="1"/>
    <cellStyle name="Neutral 2 15" xfId="7215" hidden="1"/>
    <cellStyle name="Neutral 2 15" xfId="7090" hidden="1"/>
    <cellStyle name="Neutral 2 15" xfId="7230" hidden="1"/>
    <cellStyle name="Neutral 2 15" xfId="7798" hidden="1"/>
    <cellStyle name="Neutral 2 15" xfId="8041" hidden="1"/>
    <cellStyle name="Neutral 2 15" xfId="7956" hidden="1"/>
    <cellStyle name="Neutral 2 15" xfId="2043" hidden="1"/>
    <cellStyle name="Neutral 2 15" xfId="8708" hidden="1"/>
    <cellStyle name="Neutral 2 15" xfId="8583" hidden="1"/>
    <cellStyle name="Neutral 2 15" xfId="8723" hidden="1"/>
    <cellStyle name="Neutral 2 15" xfId="9291" hidden="1"/>
    <cellStyle name="Neutral 2 15" xfId="9534" hidden="1"/>
    <cellStyle name="Neutral 2 15" xfId="9449" hidden="1"/>
    <cellStyle name="Neutral 2 15" xfId="2390" hidden="1"/>
    <cellStyle name="Neutral 2 15" xfId="10194" hidden="1"/>
    <cellStyle name="Neutral 2 15" xfId="10069" hidden="1"/>
    <cellStyle name="Neutral 2 15" xfId="10209" hidden="1"/>
    <cellStyle name="Neutral 2 15" xfId="10777" hidden="1"/>
    <cellStyle name="Neutral 2 15" xfId="11020" hidden="1"/>
    <cellStyle name="Neutral 2 15" xfId="10935" hidden="1"/>
    <cellStyle name="Neutral 2 15" xfId="3897" hidden="1"/>
    <cellStyle name="Neutral 2 15" xfId="11674" hidden="1"/>
    <cellStyle name="Neutral 2 15" xfId="11549" hidden="1"/>
    <cellStyle name="Neutral 2 15" xfId="11689" hidden="1"/>
    <cellStyle name="Neutral 2 15" xfId="12257" hidden="1"/>
    <cellStyle name="Neutral 2 15" xfId="12500" hidden="1"/>
    <cellStyle name="Neutral 2 15" xfId="12415" hidden="1"/>
    <cellStyle name="Neutral 2 15" xfId="5402" hidden="1"/>
    <cellStyle name="Neutral 2 15" xfId="13145" hidden="1"/>
    <cellStyle name="Neutral 2 15" xfId="13020" hidden="1"/>
    <cellStyle name="Neutral 2 15" xfId="13160" hidden="1"/>
    <cellStyle name="Neutral 2 15" xfId="13728" hidden="1"/>
    <cellStyle name="Neutral 2 15" xfId="13971" hidden="1"/>
    <cellStyle name="Neutral 2 15" xfId="13886" hidden="1"/>
    <cellStyle name="Neutral 2 15" xfId="6905" hidden="1"/>
    <cellStyle name="Neutral 2 15" xfId="14607" hidden="1"/>
    <cellStyle name="Neutral 2 15" xfId="14482" hidden="1"/>
    <cellStyle name="Neutral 2 15" xfId="14622" hidden="1"/>
    <cellStyle name="Neutral 2 15" xfId="15190" hidden="1"/>
    <cellStyle name="Neutral 2 15" xfId="15433" hidden="1"/>
    <cellStyle name="Neutral 2 15" xfId="15348" hidden="1"/>
    <cellStyle name="Neutral 2 15" xfId="8403" hidden="1"/>
    <cellStyle name="Neutral 2 15" xfId="16063" hidden="1"/>
    <cellStyle name="Neutral 2 15" xfId="15938" hidden="1"/>
    <cellStyle name="Neutral 2 15" xfId="16078" hidden="1"/>
    <cellStyle name="Neutral 2 15" xfId="16646" hidden="1"/>
    <cellStyle name="Neutral 2 15" xfId="16889" hidden="1"/>
    <cellStyle name="Neutral 2 15" xfId="16804" hidden="1"/>
    <cellStyle name="Neutral 2 15" xfId="9895" hidden="1"/>
    <cellStyle name="Neutral 2 15" xfId="17505" hidden="1"/>
    <cellStyle name="Neutral 2 15" xfId="17380" hidden="1"/>
    <cellStyle name="Neutral 2 15" xfId="17520" hidden="1"/>
    <cellStyle name="Neutral 2 15" xfId="18088" hidden="1"/>
    <cellStyle name="Neutral 2 15" xfId="18331" hidden="1"/>
    <cellStyle name="Neutral 2 15" xfId="18246" hidden="1"/>
    <cellStyle name="Neutral 2 15" xfId="18978" hidden="1"/>
    <cellStyle name="Neutral 2 15" xfId="19312" hidden="1"/>
    <cellStyle name="Neutral 2 15" xfId="19187" hidden="1"/>
    <cellStyle name="Neutral 2 15" xfId="19327" hidden="1"/>
    <cellStyle name="Neutral 2 15" xfId="19895" hidden="1"/>
    <cellStyle name="Neutral 2 15" xfId="20138" hidden="1"/>
    <cellStyle name="Neutral 2 15" xfId="20053" hidden="1"/>
    <cellStyle name="Neutral 2 15" xfId="20546" hidden="1"/>
    <cellStyle name="Neutral 2 15" xfId="20809" hidden="1"/>
    <cellStyle name="Neutral 2 15" xfId="21197" hidden="1"/>
    <cellStyle name="Neutral 2 15" xfId="21112" hidden="1"/>
    <cellStyle name="Neutral 2 15" xfId="21094" hidden="1"/>
    <cellStyle name="Neutral 2 15" xfId="21838" hidden="1"/>
    <cellStyle name="Neutral 2 15" xfId="21713" hidden="1"/>
    <cellStyle name="Neutral 2 15" xfId="21853" hidden="1"/>
    <cellStyle name="Neutral 2 15" xfId="22428" hidden="1"/>
    <cellStyle name="Neutral 2 15" xfId="22671" hidden="1"/>
    <cellStyle name="Neutral 2 15" xfId="22586" hidden="1"/>
    <cellStyle name="Neutral 2 15" xfId="22366" hidden="1"/>
    <cellStyle name="Neutral 2 15" xfId="23291" hidden="1"/>
    <cellStyle name="Neutral 2 15" xfId="23166" hidden="1"/>
    <cellStyle name="Neutral 2 15" xfId="23306" hidden="1"/>
    <cellStyle name="Neutral 2 15" xfId="23879" hidden="1"/>
    <cellStyle name="Neutral 2 15" xfId="24122" hidden="1"/>
    <cellStyle name="Neutral 2 15" xfId="24037" hidden="1"/>
    <cellStyle name="Neutral 2 15" xfId="22076" hidden="1"/>
    <cellStyle name="Neutral 2 15" xfId="24738" hidden="1"/>
    <cellStyle name="Neutral 2 15" xfId="24613" hidden="1"/>
    <cellStyle name="Neutral 2 15" xfId="24753" hidden="1"/>
    <cellStyle name="Neutral 2 15" xfId="25321" hidden="1"/>
    <cellStyle name="Neutral 2 15" xfId="25564" hidden="1"/>
    <cellStyle name="Neutral 2 15" xfId="25479" hidden="1"/>
    <cellStyle name="Neutral 2 15" xfId="25974" hidden="1"/>
    <cellStyle name="Neutral 2 15" xfId="26334" hidden="1"/>
    <cellStyle name="Neutral 2 15" xfId="26209" hidden="1"/>
    <cellStyle name="Neutral 2 15" xfId="26349" hidden="1"/>
    <cellStyle name="Neutral 2 15" xfId="26917" hidden="1"/>
    <cellStyle name="Neutral 2 15" xfId="27160" hidden="1"/>
    <cellStyle name="Neutral 2 15" xfId="27075" hidden="1"/>
    <cellStyle name="Neutral 2 15" xfId="26038" hidden="1"/>
    <cellStyle name="Neutral 2 15" xfId="27776" hidden="1"/>
    <cellStyle name="Neutral 2 15" xfId="27651" hidden="1"/>
    <cellStyle name="Neutral 2 15" xfId="27791" hidden="1"/>
    <cellStyle name="Neutral 2 15" xfId="28359" hidden="1"/>
    <cellStyle name="Neutral 2 15" xfId="28602" hidden="1"/>
    <cellStyle name="Neutral 2 15" xfId="28517" hidden="1"/>
    <cellStyle name="Neutral 2 15" xfId="29011" hidden="1"/>
    <cellStyle name="Neutral 2 15" xfId="29296" hidden="1"/>
    <cellStyle name="Neutral 2 15" xfId="29171" hidden="1"/>
    <cellStyle name="Neutral 2 15" xfId="29311" hidden="1"/>
    <cellStyle name="Neutral 2 15" xfId="29879" hidden="1"/>
    <cellStyle name="Neutral 2 15" xfId="30122" hidden="1"/>
    <cellStyle name="Neutral 2 15" xfId="30037" hidden="1"/>
    <cellStyle name="Neutral 2 15" xfId="30530" hidden="1"/>
    <cellStyle name="Neutral 2 15" xfId="30793" hidden="1"/>
    <cellStyle name="Neutral 2 15" xfId="31181" hidden="1"/>
    <cellStyle name="Neutral 2 15" xfId="31096" hidden="1"/>
    <cellStyle name="Neutral 2 15" xfId="31078" hidden="1"/>
    <cellStyle name="Neutral 2 15" xfId="31822" hidden="1"/>
    <cellStyle name="Neutral 2 15" xfId="31697" hidden="1"/>
    <cellStyle name="Neutral 2 15" xfId="31837" hidden="1"/>
    <cellStyle name="Neutral 2 15" xfId="32412" hidden="1"/>
    <cellStyle name="Neutral 2 15" xfId="32655" hidden="1"/>
    <cellStyle name="Neutral 2 15" xfId="32570" hidden="1"/>
    <cellStyle name="Neutral 2 15" xfId="32350" hidden="1"/>
    <cellStyle name="Neutral 2 15" xfId="33274" hidden="1"/>
    <cellStyle name="Neutral 2 15" xfId="33149" hidden="1"/>
    <cellStyle name="Neutral 2 15" xfId="33289" hidden="1"/>
    <cellStyle name="Neutral 2 15" xfId="33862" hidden="1"/>
    <cellStyle name="Neutral 2 15" xfId="34105" hidden="1"/>
    <cellStyle name="Neutral 2 15" xfId="34020" hidden="1"/>
    <cellStyle name="Neutral 2 15" xfId="32060" hidden="1"/>
    <cellStyle name="Neutral 2 15" xfId="34721" hidden="1"/>
    <cellStyle name="Neutral 2 15" xfId="34596" hidden="1"/>
    <cellStyle name="Neutral 2 15" xfId="34736" hidden="1"/>
    <cellStyle name="Neutral 2 15" xfId="35304" hidden="1"/>
    <cellStyle name="Neutral 2 15" xfId="35547" hidden="1"/>
    <cellStyle name="Neutral 2 15" xfId="35462" hidden="1"/>
    <cellStyle name="Neutral 2 15" xfId="35957" hidden="1"/>
    <cellStyle name="Neutral 2 15" xfId="36317" hidden="1"/>
    <cellStyle name="Neutral 2 15" xfId="36192" hidden="1"/>
    <cellStyle name="Neutral 2 15" xfId="36332" hidden="1"/>
    <cellStyle name="Neutral 2 15" xfId="36900" hidden="1"/>
    <cellStyle name="Neutral 2 15" xfId="37143" hidden="1"/>
    <cellStyle name="Neutral 2 15" xfId="37058" hidden="1"/>
    <cellStyle name="Neutral 2 15" xfId="36021" hidden="1"/>
    <cellStyle name="Neutral 2 15" xfId="37759" hidden="1"/>
    <cellStyle name="Neutral 2 15" xfId="37634" hidden="1"/>
    <cellStyle name="Neutral 2 15" xfId="37774" hidden="1"/>
    <cellStyle name="Neutral 2 15" xfId="38342" hidden="1"/>
    <cellStyle name="Neutral 2 15" xfId="38585" hidden="1"/>
    <cellStyle name="Neutral 2 15" xfId="38500" hidden="1"/>
    <cellStyle name="Neutral 2 15" xfId="39009" hidden="1"/>
    <cellStyle name="Neutral 2 15" xfId="39299" hidden="1"/>
    <cellStyle name="Neutral 2 15" xfId="39174" hidden="1"/>
    <cellStyle name="Neutral 2 15" xfId="39314" hidden="1"/>
    <cellStyle name="Neutral 2 15" xfId="39882" hidden="1"/>
    <cellStyle name="Neutral 2 15" xfId="40125" hidden="1"/>
    <cellStyle name="Neutral 2 15" xfId="40040" hidden="1"/>
    <cellStyle name="Neutral 2 15" xfId="40533" hidden="1"/>
    <cellStyle name="Neutral 2 15" xfId="40796" hidden="1"/>
    <cellStyle name="Neutral 2 15" xfId="41184" hidden="1"/>
    <cellStyle name="Neutral 2 15" xfId="41099" hidden="1"/>
    <cellStyle name="Neutral 2 15" xfId="41081" hidden="1"/>
    <cellStyle name="Neutral 2 15" xfId="41825" hidden="1"/>
    <cellStyle name="Neutral 2 15" xfId="41700" hidden="1"/>
    <cellStyle name="Neutral 2 15" xfId="41840" hidden="1"/>
    <cellStyle name="Neutral 2 15" xfId="42415" hidden="1"/>
    <cellStyle name="Neutral 2 15" xfId="42658" hidden="1"/>
    <cellStyle name="Neutral 2 15" xfId="42573" hidden="1"/>
    <cellStyle name="Neutral 2 15" xfId="42353" hidden="1"/>
    <cellStyle name="Neutral 2 15" xfId="43277" hidden="1"/>
    <cellStyle name="Neutral 2 15" xfId="43152" hidden="1"/>
    <cellStyle name="Neutral 2 15" xfId="43292" hidden="1"/>
    <cellStyle name="Neutral 2 15" xfId="43865" hidden="1"/>
    <cellStyle name="Neutral 2 15" xfId="44108" hidden="1"/>
    <cellStyle name="Neutral 2 15" xfId="44023" hidden="1"/>
    <cellStyle name="Neutral 2 15" xfId="42063" hidden="1"/>
    <cellStyle name="Neutral 2 15" xfId="44724" hidden="1"/>
    <cellStyle name="Neutral 2 15" xfId="44599" hidden="1"/>
    <cellStyle name="Neutral 2 15" xfId="44739" hidden="1"/>
    <cellStyle name="Neutral 2 15" xfId="45307" hidden="1"/>
    <cellStyle name="Neutral 2 15" xfId="45550" hidden="1"/>
    <cellStyle name="Neutral 2 15" xfId="45465" hidden="1"/>
    <cellStyle name="Neutral 2 15" xfId="45960" hidden="1"/>
    <cellStyle name="Neutral 2 15" xfId="46320" hidden="1"/>
    <cellStyle name="Neutral 2 15" xfId="46195" hidden="1"/>
    <cellStyle name="Neutral 2 15" xfId="46335" hidden="1"/>
    <cellStyle name="Neutral 2 15" xfId="46903" hidden="1"/>
    <cellStyle name="Neutral 2 15" xfId="47146" hidden="1"/>
    <cellStyle name="Neutral 2 15" xfId="47061" hidden="1"/>
    <cellStyle name="Neutral 2 15" xfId="46024" hidden="1"/>
    <cellStyle name="Neutral 2 15" xfId="47762" hidden="1"/>
    <cellStyle name="Neutral 2 15" xfId="47637" hidden="1"/>
    <cellStyle name="Neutral 2 15" xfId="47777" hidden="1"/>
    <cellStyle name="Neutral 2 15" xfId="48345" hidden="1"/>
    <cellStyle name="Neutral 2 15" xfId="48588" hidden="1"/>
    <cellStyle name="Neutral 2 15" xfId="48503" hidden="1"/>
    <cellStyle name="Neutral 2 15" xfId="48996" hidden="1"/>
    <cellStyle name="Neutral 2 15" xfId="49281" hidden="1"/>
    <cellStyle name="Neutral 2 15" xfId="49156" hidden="1"/>
    <cellStyle name="Neutral 2 15" xfId="49296" hidden="1"/>
    <cellStyle name="Neutral 2 15" xfId="49864" hidden="1"/>
    <cellStyle name="Neutral 2 15" xfId="50107" hidden="1"/>
    <cellStyle name="Neutral 2 15" xfId="50022" hidden="1"/>
    <cellStyle name="Neutral 2 15" xfId="50515" hidden="1"/>
    <cellStyle name="Neutral 2 15" xfId="50778" hidden="1"/>
    <cellStyle name="Neutral 2 15" xfId="51166" hidden="1"/>
    <cellStyle name="Neutral 2 15" xfId="51081" hidden="1"/>
    <cellStyle name="Neutral 2 15" xfId="51063" hidden="1"/>
    <cellStyle name="Neutral 2 15" xfId="51807" hidden="1"/>
    <cellStyle name="Neutral 2 15" xfId="51682" hidden="1"/>
    <cellStyle name="Neutral 2 15" xfId="51822" hidden="1"/>
    <cellStyle name="Neutral 2 15" xfId="52397" hidden="1"/>
    <cellStyle name="Neutral 2 15" xfId="52640" hidden="1"/>
    <cellStyle name="Neutral 2 15" xfId="52555" hidden="1"/>
    <cellStyle name="Neutral 2 15" xfId="52335" hidden="1"/>
    <cellStyle name="Neutral 2 15" xfId="53259" hidden="1"/>
    <cellStyle name="Neutral 2 15" xfId="53134" hidden="1"/>
    <cellStyle name="Neutral 2 15" xfId="53274" hidden="1"/>
    <cellStyle name="Neutral 2 15" xfId="53847" hidden="1"/>
    <cellStyle name="Neutral 2 15" xfId="54090" hidden="1"/>
    <cellStyle name="Neutral 2 15" xfId="54005" hidden="1"/>
    <cellStyle name="Neutral 2 15" xfId="52045" hidden="1"/>
    <cellStyle name="Neutral 2 15" xfId="54706" hidden="1"/>
    <cellStyle name="Neutral 2 15" xfId="54581" hidden="1"/>
    <cellStyle name="Neutral 2 15" xfId="54721" hidden="1"/>
    <cellStyle name="Neutral 2 15" xfId="55289" hidden="1"/>
    <cellStyle name="Neutral 2 15" xfId="55532" hidden="1"/>
    <cellStyle name="Neutral 2 15" xfId="55447" hidden="1"/>
    <cellStyle name="Neutral 2 15" xfId="55942" hidden="1"/>
    <cellStyle name="Neutral 2 15" xfId="56302" hidden="1"/>
    <cellStyle name="Neutral 2 15" xfId="56177" hidden="1"/>
    <cellStyle name="Neutral 2 15" xfId="56317" hidden="1"/>
    <cellStyle name="Neutral 2 15" xfId="56885" hidden="1"/>
    <cellStyle name="Neutral 2 15" xfId="57128" hidden="1"/>
    <cellStyle name="Neutral 2 15" xfId="57043" hidden="1"/>
    <cellStyle name="Neutral 2 15" xfId="56006" hidden="1"/>
    <cellStyle name="Neutral 2 15" xfId="57744" hidden="1"/>
    <cellStyle name="Neutral 2 15" xfId="57619" hidden="1"/>
    <cellStyle name="Neutral 2 15" xfId="57759" hidden="1"/>
    <cellStyle name="Neutral 2 15" xfId="58327" hidden="1"/>
    <cellStyle name="Neutral 2 15" xfId="58570" hidden="1"/>
    <cellStyle name="Neutral 2 15" xfId="58485" hidden="1"/>
    <cellStyle name="Neutral 2 16" xfId="250" hidden="1"/>
    <cellStyle name="Neutral 2 16" xfId="838" hidden="1"/>
    <cellStyle name="Neutral 2 16" xfId="809" hidden="1"/>
    <cellStyle name="Neutral 2 16" xfId="923" hidden="1"/>
    <cellStyle name="Neutral 2 16" xfId="1421" hidden="1"/>
    <cellStyle name="Neutral 2 16" xfId="1664" hidden="1"/>
    <cellStyle name="Neutral 2 16" xfId="1640" hidden="1"/>
    <cellStyle name="Neutral 2 16" xfId="2159" hidden="1"/>
    <cellStyle name="Neutral 2 16" xfId="2708" hidden="1"/>
    <cellStyle name="Neutral 2 16" xfId="2679" hidden="1"/>
    <cellStyle name="Neutral 2 16" xfId="2793" hidden="1"/>
    <cellStyle name="Neutral 2 16" xfId="3291" hidden="1"/>
    <cellStyle name="Neutral 2 16" xfId="3534" hidden="1"/>
    <cellStyle name="Neutral 2 16" xfId="3510" hidden="1"/>
    <cellStyle name="Neutral 2 16" xfId="2326" hidden="1"/>
    <cellStyle name="Neutral 2 16" xfId="4214" hidden="1"/>
    <cellStyle name="Neutral 2 16" xfId="4185" hidden="1"/>
    <cellStyle name="Neutral 2 16" xfId="4299" hidden="1"/>
    <cellStyle name="Neutral 2 16" xfId="4797" hidden="1"/>
    <cellStyle name="Neutral 2 16" xfId="5040" hidden="1"/>
    <cellStyle name="Neutral 2 16" xfId="5016" hidden="1"/>
    <cellStyle name="Neutral 2 16" xfId="2555" hidden="1"/>
    <cellStyle name="Neutral 2 16" xfId="5718" hidden="1"/>
    <cellStyle name="Neutral 2 16" xfId="5689" hidden="1"/>
    <cellStyle name="Neutral 2 16" xfId="5803" hidden="1"/>
    <cellStyle name="Neutral 2 16" xfId="6301" hidden="1"/>
    <cellStyle name="Neutral 2 16" xfId="6544" hidden="1"/>
    <cellStyle name="Neutral 2 16" xfId="6520" hidden="1"/>
    <cellStyle name="Neutral 2 16" xfId="4061" hidden="1"/>
    <cellStyle name="Neutral 2 16" xfId="7216" hidden="1"/>
    <cellStyle name="Neutral 2 16" xfId="7187" hidden="1"/>
    <cellStyle name="Neutral 2 16" xfId="7301" hidden="1"/>
    <cellStyle name="Neutral 2 16" xfId="7799" hidden="1"/>
    <cellStyle name="Neutral 2 16" xfId="8042" hidden="1"/>
    <cellStyle name="Neutral 2 16" xfId="8018" hidden="1"/>
    <cellStyle name="Neutral 2 16" xfId="5565" hidden="1"/>
    <cellStyle name="Neutral 2 16" xfId="8709" hidden="1"/>
    <cellStyle name="Neutral 2 16" xfId="8680" hidden="1"/>
    <cellStyle name="Neutral 2 16" xfId="8794" hidden="1"/>
    <cellStyle name="Neutral 2 16" xfId="9292" hidden="1"/>
    <cellStyle name="Neutral 2 16" xfId="9535" hidden="1"/>
    <cellStyle name="Neutral 2 16" xfId="9511" hidden="1"/>
    <cellStyle name="Neutral 2 16" xfId="7067" hidden="1"/>
    <cellStyle name="Neutral 2 16" xfId="10195" hidden="1"/>
    <cellStyle name="Neutral 2 16" xfId="10166" hidden="1"/>
    <cellStyle name="Neutral 2 16" xfId="10280" hidden="1"/>
    <cellStyle name="Neutral 2 16" xfId="10778" hidden="1"/>
    <cellStyle name="Neutral 2 16" xfId="11021" hidden="1"/>
    <cellStyle name="Neutral 2 16" xfId="10997" hidden="1"/>
    <cellStyle name="Neutral 2 16" xfId="8561" hidden="1"/>
    <cellStyle name="Neutral 2 16" xfId="11675" hidden="1"/>
    <cellStyle name="Neutral 2 16" xfId="11646" hidden="1"/>
    <cellStyle name="Neutral 2 16" xfId="11760" hidden="1"/>
    <cellStyle name="Neutral 2 16" xfId="12258" hidden="1"/>
    <cellStyle name="Neutral 2 16" xfId="12501" hidden="1"/>
    <cellStyle name="Neutral 2 16" xfId="12477" hidden="1"/>
    <cellStyle name="Neutral 2 16" xfId="10051" hidden="1"/>
    <cellStyle name="Neutral 2 16" xfId="13146" hidden="1"/>
    <cellStyle name="Neutral 2 16" xfId="13117" hidden="1"/>
    <cellStyle name="Neutral 2 16" xfId="13231" hidden="1"/>
    <cellStyle name="Neutral 2 16" xfId="13729" hidden="1"/>
    <cellStyle name="Neutral 2 16" xfId="13972" hidden="1"/>
    <cellStyle name="Neutral 2 16" xfId="13948" hidden="1"/>
    <cellStyle name="Neutral 2 16" xfId="11534" hidden="1"/>
    <cellStyle name="Neutral 2 16" xfId="14608" hidden="1"/>
    <cellStyle name="Neutral 2 16" xfId="14579" hidden="1"/>
    <cellStyle name="Neutral 2 16" xfId="14693" hidden="1"/>
    <cellStyle name="Neutral 2 16" xfId="15191" hidden="1"/>
    <cellStyle name="Neutral 2 16" xfId="15434" hidden="1"/>
    <cellStyle name="Neutral 2 16" xfId="15410" hidden="1"/>
    <cellStyle name="Neutral 2 16" xfId="13010" hidden="1"/>
    <cellStyle name="Neutral 2 16" xfId="16064" hidden="1"/>
    <cellStyle name="Neutral 2 16" xfId="16035" hidden="1"/>
    <cellStyle name="Neutral 2 16" xfId="16149" hidden="1"/>
    <cellStyle name="Neutral 2 16" xfId="16647" hidden="1"/>
    <cellStyle name="Neutral 2 16" xfId="16890" hidden="1"/>
    <cellStyle name="Neutral 2 16" xfId="16866" hidden="1"/>
    <cellStyle name="Neutral 2 16" xfId="14474" hidden="1"/>
    <cellStyle name="Neutral 2 16" xfId="17506" hidden="1"/>
    <cellStyle name="Neutral 2 16" xfId="17477" hidden="1"/>
    <cellStyle name="Neutral 2 16" xfId="17591" hidden="1"/>
    <cellStyle name="Neutral 2 16" xfId="18089" hidden="1"/>
    <cellStyle name="Neutral 2 16" xfId="18332" hidden="1"/>
    <cellStyle name="Neutral 2 16" xfId="18308" hidden="1"/>
    <cellStyle name="Neutral 2 16" xfId="18979" hidden="1"/>
    <cellStyle name="Neutral 2 16" xfId="19313" hidden="1"/>
    <cellStyle name="Neutral 2 16" xfId="19284" hidden="1"/>
    <cellStyle name="Neutral 2 16" xfId="19398" hidden="1"/>
    <cellStyle name="Neutral 2 16" xfId="19896" hidden="1"/>
    <cellStyle name="Neutral 2 16" xfId="20139" hidden="1"/>
    <cellStyle name="Neutral 2 16" xfId="20115" hidden="1"/>
    <cellStyle name="Neutral 2 16" xfId="20547" hidden="1"/>
    <cellStyle name="Neutral 2 16" xfId="20810" hidden="1"/>
    <cellStyle name="Neutral 2 16" xfId="21198" hidden="1"/>
    <cellStyle name="Neutral 2 16" xfId="21174" hidden="1"/>
    <cellStyle name="Neutral 2 16" xfId="21547" hidden="1"/>
    <cellStyle name="Neutral 2 16" xfId="21839" hidden="1"/>
    <cellStyle name="Neutral 2 16" xfId="21810" hidden="1"/>
    <cellStyle name="Neutral 2 16" xfId="21925" hidden="1"/>
    <cellStyle name="Neutral 2 16" xfId="22429" hidden="1"/>
    <cellStyle name="Neutral 2 16" xfId="22672" hidden="1"/>
    <cellStyle name="Neutral 2 16" xfId="22648" hidden="1"/>
    <cellStyle name="Neutral 2 16" xfId="22223" hidden="1"/>
    <cellStyle name="Neutral 2 16" xfId="23292" hidden="1"/>
    <cellStyle name="Neutral 2 16" xfId="23263" hidden="1"/>
    <cellStyle name="Neutral 2 16" xfId="23377" hidden="1"/>
    <cellStyle name="Neutral 2 16" xfId="23880" hidden="1"/>
    <cellStyle name="Neutral 2 16" xfId="24123" hidden="1"/>
    <cellStyle name="Neutral 2 16" xfId="24099" hidden="1"/>
    <cellStyle name="Neutral 2 16" xfId="22367" hidden="1"/>
    <cellStyle name="Neutral 2 16" xfId="24739" hidden="1"/>
    <cellStyle name="Neutral 2 16" xfId="24710" hidden="1"/>
    <cellStyle name="Neutral 2 16" xfId="24824" hidden="1"/>
    <cellStyle name="Neutral 2 16" xfId="25322" hidden="1"/>
    <cellStyle name="Neutral 2 16" xfId="25565" hidden="1"/>
    <cellStyle name="Neutral 2 16" xfId="25541" hidden="1"/>
    <cellStyle name="Neutral 2 16" xfId="25975" hidden="1"/>
    <cellStyle name="Neutral 2 16" xfId="26335" hidden="1"/>
    <cellStyle name="Neutral 2 16" xfId="26306" hidden="1"/>
    <cellStyle name="Neutral 2 16" xfId="26420" hidden="1"/>
    <cellStyle name="Neutral 2 16" xfId="26918" hidden="1"/>
    <cellStyle name="Neutral 2 16" xfId="27161" hidden="1"/>
    <cellStyle name="Neutral 2 16" xfId="27137" hidden="1"/>
    <cellStyle name="Neutral 2 16" xfId="25983" hidden="1"/>
    <cellStyle name="Neutral 2 16" xfId="27777" hidden="1"/>
    <cellStyle name="Neutral 2 16" xfId="27748" hidden="1"/>
    <cellStyle name="Neutral 2 16" xfId="27862" hidden="1"/>
    <cellStyle name="Neutral 2 16" xfId="28360" hidden="1"/>
    <cellStyle name="Neutral 2 16" xfId="28603" hidden="1"/>
    <cellStyle name="Neutral 2 16" xfId="28579" hidden="1"/>
    <cellStyle name="Neutral 2 16" xfId="29012" hidden="1"/>
    <cellStyle name="Neutral 2 16" xfId="29297" hidden="1"/>
    <cellStyle name="Neutral 2 16" xfId="29268" hidden="1"/>
    <cellStyle name="Neutral 2 16" xfId="29382" hidden="1"/>
    <cellStyle name="Neutral 2 16" xfId="29880" hidden="1"/>
    <cellStyle name="Neutral 2 16" xfId="30123" hidden="1"/>
    <cellStyle name="Neutral 2 16" xfId="30099" hidden="1"/>
    <cellStyle name="Neutral 2 16" xfId="30531" hidden="1"/>
    <cellStyle name="Neutral 2 16" xfId="30794" hidden="1"/>
    <cellStyle name="Neutral 2 16" xfId="31182" hidden="1"/>
    <cellStyle name="Neutral 2 16" xfId="31158" hidden="1"/>
    <cellStyle name="Neutral 2 16" xfId="31531" hidden="1"/>
    <cellStyle name="Neutral 2 16" xfId="31823" hidden="1"/>
    <cellStyle name="Neutral 2 16" xfId="31794" hidden="1"/>
    <cellStyle name="Neutral 2 16" xfId="31909" hidden="1"/>
    <cellStyle name="Neutral 2 16" xfId="32413" hidden="1"/>
    <cellStyle name="Neutral 2 16" xfId="32656" hidden="1"/>
    <cellStyle name="Neutral 2 16" xfId="32632" hidden="1"/>
    <cellStyle name="Neutral 2 16" xfId="32207" hidden="1"/>
    <cellStyle name="Neutral 2 16" xfId="33275" hidden="1"/>
    <cellStyle name="Neutral 2 16" xfId="33246" hidden="1"/>
    <cellStyle name="Neutral 2 16" xfId="33360" hidden="1"/>
    <cellStyle name="Neutral 2 16" xfId="33863" hidden="1"/>
    <cellStyle name="Neutral 2 16" xfId="34106" hidden="1"/>
    <cellStyle name="Neutral 2 16" xfId="34082" hidden="1"/>
    <cellStyle name="Neutral 2 16" xfId="32351" hidden="1"/>
    <cellStyle name="Neutral 2 16" xfId="34722" hidden="1"/>
    <cellStyle name="Neutral 2 16" xfId="34693" hidden="1"/>
    <cellStyle name="Neutral 2 16" xfId="34807" hidden="1"/>
    <cellStyle name="Neutral 2 16" xfId="35305" hidden="1"/>
    <cellStyle name="Neutral 2 16" xfId="35548" hidden="1"/>
    <cellStyle name="Neutral 2 16" xfId="35524" hidden="1"/>
    <cellStyle name="Neutral 2 16" xfId="35958" hidden="1"/>
    <cellStyle name="Neutral 2 16" xfId="36318" hidden="1"/>
    <cellStyle name="Neutral 2 16" xfId="36289" hidden="1"/>
    <cellStyle name="Neutral 2 16" xfId="36403" hidden="1"/>
    <cellStyle name="Neutral 2 16" xfId="36901" hidden="1"/>
    <cellStyle name="Neutral 2 16" xfId="37144" hidden="1"/>
    <cellStyle name="Neutral 2 16" xfId="37120" hidden="1"/>
    <cellStyle name="Neutral 2 16" xfId="35966" hidden="1"/>
    <cellStyle name="Neutral 2 16" xfId="37760" hidden="1"/>
    <cellStyle name="Neutral 2 16" xfId="37731" hidden="1"/>
    <cellStyle name="Neutral 2 16" xfId="37845" hidden="1"/>
    <cellStyle name="Neutral 2 16" xfId="38343" hidden="1"/>
    <cellStyle name="Neutral 2 16" xfId="38586" hidden="1"/>
    <cellStyle name="Neutral 2 16" xfId="38562" hidden="1"/>
    <cellStyle name="Neutral 2 16" xfId="39010" hidden="1"/>
    <cellStyle name="Neutral 2 16" xfId="39300" hidden="1"/>
    <cellStyle name="Neutral 2 16" xfId="39271" hidden="1"/>
    <cellStyle name="Neutral 2 16" xfId="39385" hidden="1"/>
    <cellStyle name="Neutral 2 16" xfId="39883" hidden="1"/>
    <cellStyle name="Neutral 2 16" xfId="40126" hidden="1"/>
    <cellStyle name="Neutral 2 16" xfId="40102" hidden="1"/>
    <cellStyle name="Neutral 2 16" xfId="40534" hidden="1"/>
    <cellStyle name="Neutral 2 16" xfId="40797" hidden="1"/>
    <cellStyle name="Neutral 2 16" xfId="41185" hidden="1"/>
    <cellStyle name="Neutral 2 16" xfId="41161" hidden="1"/>
    <cellStyle name="Neutral 2 16" xfId="41534" hidden="1"/>
    <cellStyle name="Neutral 2 16" xfId="41826" hidden="1"/>
    <cellStyle name="Neutral 2 16" xfId="41797" hidden="1"/>
    <cellStyle name="Neutral 2 16" xfId="41912" hidden="1"/>
    <cellStyle name="Neutral 2 16" xfId="42416" hidden="1"/>
    <cellStyle name="Neutral 2 16" xfId="42659" hidden="1"/>
    <cellStyle name="Neutral 2 16" xfId="42635" hidden="1"/>
    <cellStyle name="Neutral 2 16" xfId="42210" hidden="1"/>
    <cellStyle name="Neutral 2 16" xfId="43278" hidden="1"/>
    <cellStyle name="Neutral 2 16" xfId="43249" hidden="1"/>
    <cellStyle name="Neutral 2 16" xfId="43363" hidden="1"/>
    <cellStyle name="Neutral 2 16" xfId="43866" hidden="1"/>
    <cellStyle name="Neutral 2 16" xfId="44109" hidden="1"/>
    <cellStyle name="Neutral 2 16" xfId="44085" hidden="1"/>
    <cellStyle name="Neutral 2 16" xfId="42354" hidden="1"/>
    <cellStyle name="Neutral 2 16" xfId="44725" hidden="1"/>
    <cellStyle name="Neutral 2 16" xfId="44696" hidden="1"/>
    <cellStyle name="Neutral 2 16" xfId="44810" hidden="1"/>
    <cellStyle name="Neutral 2 16" xfId="45308" hidden="1"/>
    <cellStyle name="Neutral 2 16" xfId="45551" hidden="1"/>
    <cellStyle name="Neutral 2 16" xfId="45527" hidden="1"/>
    <cellStyle name="Neutral 2 16" xfId="45961" hidden="1"/>
    <cellStyle name="Neutral 2 16" xfId="46321" hidden="1"/>
    <cellStyle name="Neutral 2 16" xfId="46292" hidden="1"/>
    <cellStyle name="Neutral 2 16" xfId="46406" hidden="1"/>
    <cellStyle name="Neutral 2 16" xfId="46904" hidden="1"/>
    <cellStyle name="Neutral 2 16" xfId="47147" hidden="1"/>
    <cellStyle name="Neutral 2 16" xfId="47123" hidden="1"/>
    <cellStyle name="Neutral 2 16" xfId="45969" hidden="1"/>
    <cellStyle name="Neutral 2 16" xfId="47763" hidden="1"/>
    <cellStyle name="Neutral 2 16" xfId="47734" hidden="1"/>
    <cellStyle name="Neutral 2 16" xfId="47848" hidden="1"/>
    <cellStyle name="Neutral 2 16" xfId="48346" hidden="1"/>
    <cellStyle name="Neutral 2 16" xfId="48589" hidden="1"/>
    <cellStyle name="Neutral 2 16" xfId="48565" hidden="1"/>
    <cellStyle name="Neutral 2 16" xfId="48997" hidden="1"/>
    <cellStyle name="Neutral 2 16" xfId="49282" hidden="1"/>
    <cellStyle name="Neutral 2 16" xfId="49253" hidden="1"/>
    <cellStyle name="Neutral 2 16" xfId="49367" hidden="1"/>
    <cellStyle name="Neutral 2 16" xfId="49865" hidden="1"/>
    <cellStyle name="Neutral 2 16" xfId="50108" hidden="1"/>
    <cellStyle name="Neutral 2 16" xfId="50084" hidden="1"/>
    <cellStyle name="Neutral 2 16" xfId="50516" hidden="1"/>
    <cellStyle name="Neutral 2 16" xfId="50779" hidden="1"/>
    <cellStyle name="Neutral 2 16" xfId="51167" hidden="1"/>
    <cellStyle name="Neutral 2 16" xfId="51143" hidden="1"/>
    <cellStyle name="Neutral 2 16" xfId="51516" hidden="1"/>
    <cellStyle name="Neutral 2 16" xfId="51808" hidden="1"/>
    <cellStyle name="Neutral 2 16" xfId="51779" hidden="1"/>
    <cellStyle name="Neutral 2 16" xfId="51894" hidden="1"/>
    <cellStyle name="Neutral 2 16" xfId="52398" hidden="1"/>
    <cellStyle name="Neutral 2 16" xfId="52641" hidden="1"/>
    <cellStyle name="Neutral 2 16" xfId="52617" hidden="1"/>
    <cellStyle name="Neutral 2 16" xfId="52192" hidden="1"/>
    <cellStyle name="Neutral 2 16" xfId="53260" hidden="1"/>
    <cellStyle name="Neutral 2 16" xfId="53231" hidden="1"/>
    <cellStyle name="Neutral 2 16" xfId="53345" hidden="1"/>
    <cellStyle name="Neutral 2 16" xfId="53848" hidden="1"/>
    <cellStyle name="Neutral 2 16" xfId="54091" hidden="1"/>
    <cellStyle name="Neutral 2 16" xfId="54067" hidden="1"/>
    <cellStyle name="Neutral 2 16" xfId="52336" hidden="1"/>
    <cellStyle name="Neutral 2 16" xfId="54707" hidden="1"/>
    <cellStyle name="Neutral 2 16" xfId="54678" hidden="1"/>
    <cellStyle name="Neutral 2 16" xfId="54792" hidden="1"/>
    <cellStyle name="Neutral 2 16" xfId="55290" hidden="1"/>
    <cellStyle name="Neutral 2 16" xfId="55533" hidden="1"/>
    <cellStyle name="Neutral 2 16" xfId="55509" hidden="1"/>
    <cellStyle name="Neutral 2 16" xfId="55943" hidden="1"/>
    <cellStyle name="Neutral 2 16" xfId="56303" hidden="1"/>
    <cellStyle name="Neutral 2 16" xfId="56274" hidden="1"/>
    <cellStyle name="Neutral 2 16" xfId="56388" hidden="1"/>
    <cellStyle name="Neutral 2 16" xfId="56886" hidden="1"/>
    <cellStyle name="Neutral 2 16" xfId="57129" hidden="1"/>
    <cellStyle name="Neutral 2 16" xfId="57105" hidden="1"/>
    <cellStyle name="Neutral 2 16" xfId="55951" hidden="1"/>
    <cellStyle name="Neutral 2 16" xfId="57745" hidden="1"/>
    <cellStyle name="Neutral 2 16" xfId="57716" hidden="1"/>
    <cellStyle name="Neutral 2 16" xfId="57830" hidden="1"/>
    <cellStyle name="Neutral 2 16" xfId="58328" hidden="1"/>
    <cellStyle name="Neutral 2 16" xfId="58571" hidden="1"/>
    <cellStyle name="Neutral 2 16" xfId="58547" hidden="1"/>
    <cellStyle name="Neutral 2 17" xfId="251" hidden="1"/>
    <cellStyle name="Neutral 2 17" xfId="839" hidden="1"/>
    <cellStyle name="Neutral 2 17" xfId="808" hidden="1"/>
    <cellStyle name="Neutral 2 17" xfId="1073" hidden="1"/>
    <cellStyle name="Neutral 2 17" xfId="1422" hidden="1"/>
    <cellStyle name="Neutral 2 17" xfId="1665" hidden="1"/>
    <cellStyle name="Neutral 2 17" xfId="1639" hidden="1"/>
    <cellStyle name="Neutral 2 17" xfId="2160" hidden="1"/>
    <cellStyle name="Neutral 2 17" xfId="2709" hidden="1"/>
    <cellStyle name="Neutral 2 17" xfId="2678" hidden="1"/>
    <cellStyle name="Neutral 2 17" xfId="2943" hidden="1"/>
    <cellStyle name="Neutral 2 17" xfId="3292" hidden="1"/>
    <cellStyle name="Neutral 2 17" xfId="3535" hidden="1"/>
    <cellStyle name="Neutral 2 17" xfId="3509" hidden="1"/>
    <cellStyle name="Neutral 2 17" xfId="2173" hidden="1"/>
    <cellStyle name="Neutral 2 17" xfId="4215" hidden="1"/>
    <cellStyle name="Neutral 2 17" xfId="4184" hidden="1"/>
    <cellStyle name="Neutral 2 17" xfId="4449" hidden="1"/>
    <cellStyle name="Neutral 2 17" xfId="4798" hidden="1"/>
    <cellStyle name="Neutral 2 17" xfId="5041" hidden="1"/>
    <cellStyle name="Neutral 2 17" xfId="5015" hidden="1"/>
    <cellStyle name="Neutral 2 17" xfId="2164" hidden="1"/>
    <cellStyle name="Neutral 2 17" xfId="5719" hidden="1"/>
    <cellStyle name="Neutral 2 17" xfId="5688" hidden="1"/>
    <cellStyle name="Neutral 2 17" xfId="5953" hidden="1"/>
    <cellStyle name="Neutral 2 17" xfId="6302" hidden="1"/>
    <cellStyle name="Neutral 2 17" xfId="6545" hidden="1"/>
    <cellStyle name="Neutral 2 17" xfId="6519" hidden="1"/>
    <cellStyle name="Neutral 2 17" xfId="2170" hidden="1"/>
    <cellStyle name="Neutral 2 17" xfId="7217" hidden="1"/>
    <cellStyle name="Neutral 2 17" xfId="7186" hidden="1"/>
    <cellStyle name="Neutral 2 17" xfId="7451" hidden="1"/>
    <cellStyle name="Neutral 2 17" xfId="7800" hidden="1"/>
    <cellStyle name="Neutral 2 17" xfId="8043" hidden="1"/>
    <cellStyle name="Neutral 2 17" xfId="8017" hidden="1"/>
    <cellStyle name="Neutral 2 17" xfId="2167" hidden="1"/>
    <cellStyle name="Neutral 2 17" xfId="8710" hidden="1"/>
    <cellStyle name="Neutral 2 17" xfId="8679" hidden="1"/>
    <cellStyle name="Neutral 2 17" xfId="8944" hidden="1"/>
    <cellStyle name="Neutral 2 17" xfId="9293" hidden="1"/>
    <cellStyle name="Neutral 2 17" xfId="9536" hidden="1"/>
    <cellStyle name="Neutral 2 17" xfId="9510" hidden="1"/>
    <cellStyle name="Neutral 2 17" xfId="2565" hidden="1"/>
    <cellStyle name="Neutral 2 17" xfId="10196" hidden="1"/>
    <cellStyle name="Neutral 2 17" xfId="10165" hidden="1"/>
    <cellStyle name="Neutral 2 17" xfId="10430" hidden="1"/>
    <cellStyle name="Neutral 2 17" xfId="10779" hidden="1"/>
    <cellStyle name="Neutral 2 17" xfId="11022" hidden="1"/>
    <cellStyle name="Neutral 2 17" xfId="10996" hidden="1"/>
    <cellStyle name="Neutral 2 17" xfId="4071" hidden="1"/>
    <cellStyle name="Neutral 2 17" xfId="11676" hidden="1"/>
    <cellStyle name="Neutral 2 17" xfId="11645" hidden="1"/>
    <cellStyle name="Neutral 2 17" xfId="11910" hidden="1"/>
    <cellStyle name="Neutral 2 17" xfId="12259" hidden="1"/>
    <cellStyle name="Neutral 2 17" xfId="12502" hidden="1"/>
    <cellStyle name="Neutral 2 17" xfId="12476" hidden="1"/>
    <cellStyle name="Neutral 2 17" xfId="5575" hidden="1"/>
    <cellStyle name="Neutral 2 17" xfId="13147" hidden="1"/>
    <cellStyle name="Neutral 2 17" xfId="13116" hidden="1"/>
    <cellStyle name="Neutral 2 17" xfId="13381" hidden="1"/>
    <cellStyle name="Neutral 2 17" xfId="13730" hidden="1"/>
    <cellStyle name="Neutral 2 17" xfId="13973" hidden="1"/>
    <cellStyle name="Neutral 2 17" xfId="13947" hidden="1"/>
    <cellStyle name="Neutral 2 17" xfId="7077" hidden="1"/>
    <cellStyle name="Neutral 2 17" xfId="14609" hidden="1"/>
    <cellStyle name="Neutral 2 17" xfId="14578" hidden="1"/>
    <cellStyle name="Neutral 2 17" xfId="14843" hidden="1"/>
    <cellStyle name="Neutral 2 17" xfId="15192" hidden="1"/>
    <cellStyle name="Neutral 2 17" xfId="15435" hidden="1"/>
    <cellStyle name="Neutral 2 17" xfId="15409" hidden="1"/>
    <cellStyle name="Neutral 2 17" xfId="8570" hidden="1"/>
    <cellStyle name="Neutral 2 17" xfId="16065" hidden="1"/>
    <cellStyle name="Neutral 2 17" xfId="16034" hidden="1"/>
    <cellStyle name="Neutral 2 17" xfId="16299" hidden="1"/>
    <cellStyle name="Neutral 2 17" xfId="16648" hidden="1"/>
    <cellStyle name="Neutral 2 17" xfId="16891" hidden="1"/>
    <cellStyle name="Neutral 2 17" xfId="16865" hidden="1"/>
    <cellStyle name="Neutral 2 17" xfId="10058" hidden="1"/>
    <cellStyle name="Neutral 2 17" xfId="17507" hidden="1"/>
    <cellStyle name="Neutral 2 17" xfId="17476" hidden="1"/>
    <cellStyle name="Neutral 2 17" xfId="17741" hidden="1"/>
    <cellStyle name="Neutral 2 17" xfId="18090" hidden="1"/>
    <cellStyle name="Neutral 2 17" xfId="18333" hidden="1"/>
    <cellStyle name="Neutral 2 17" xfId="18307" hidden="1"/>
    <cellStyle name="Neutral 2 17" xfId="18980" hidden="1"/>
    <cellStyle name="Neutral 2 17" xfId="19314" hidden="1"/>
    <cellStyle name="Neutral 2 17" xfId="19283" hidden="1"/>
    <cellStyle name="Neutral 2 17" xfId="19548" hidden="1"/>
    <cellStyle name="Neutral 2 17" xfId="19897" hidden="1"/>
    <cellStyle name="Neutral 2 17" xfId="20140" hidden="1"/>
    <cellStyle name="Neutral 2 17" xfId="20114" hidden="1"/>
    <cellStyle name="Neutral 2 17" xfId="20548" hidden="1"/>
    <cellStyle name="Neutral 2 17" xfId="20811" hidden="1"/>
    <cellStyle name="Neutral 2 17" xfId="21199" hidden="1"/>
    <cellStyle name="Neutral 2 17" xfId="21173" hidden="1"/>
    <cellStyle name="Neutral 2 17" xfId="21403" hidden="1"/>
    <cellStyle name="Neutral 2 17" xfId="21840" hidden="1"/>
    <cellStyle name="Neutral 2 17" xfId="21809" hidden="1"/>
    <cellStyle name="Neutral 2 17" xfId="22077" hidden="1"/>
    <cellStyle name="Neutral 2 17" xfId="22430" hidden="1"/>
    <cellStyle name="Neutral 2 17" xfId="22673" hidden="1"/>
    <cellStyle name="Neutral 2 17" xfId="22647" hidden="1"/>
    <cellStyle name="Neutral 2 17" xfId="22074" hidden="1"/>
    <cellStyle name="Neutral 2 17" xfId="23293" hidden="1"/>
    <cellStyle name="Neutral 2 17" xfId="23262" hidden="1"/>
    <cellStyle name="Neutral 2 17" xfId="23529" hidden="1"/>
    <cellStyle name="Neutral 2 17" xfId="23881" hidden="1"/>
    <cellStyle name="Neutral 2 17" xfId="24124" hidden="1"/>
    <cellStyle name="Neutral 2 17" xfId="24098" hidden="1"/>
    <cellStyle name="Neutral 2 17" xfId="20719" hidden="1"/>
    <cellStyle name="Neutral 2 17" xfId="24740" hidden="1"/>
    <cellStyle name="Neutral 2 17" xfId="24709" hidden="1"/>
    <cellStyle name="Neutral 2 17" xfId="24974" hidden="1"/>
    <cellStyle name="Neutral 2 17" xfId="25323" hidden="1"/>
    <cellStyle name="Neutral 2 17" xfId="25566" hidden="1"/>
    <cellStyle name="Neutral 2 17" xfId="25540" hidden="1"/>
    <cellStyle name="Neutral 2 17" xfId="25976" hidden="1"/>
    <cellStyle name="Neutral 2 17" xfId="26336" hidden="1"/>
    <cellStyle name="Neutral 2 17" xfId="26305" hidden="1"/>
    <cellStyle name="Neutral 2 17" xfId="26570" hidden="1"/>
    <cellStyle name="Neutral 2 17" xfId="26919" hidden="1"/>
    <cellStyle name="Neutral 2 17" xfId="27162" hidden="1"/>
    <cellStyle name="Neutral 2 17" xfId="27136" hidden="1"/>
    <cellStyle name="Neutral 2 17" xfId="25913" hidden="1"/>
    <cellStyle name="Neutral 2 17" xfId="27778" hidden="1"/>
    <cellStyle name="Neutral 2 17" xfId="27747" hidden="1"/>
    <cellStyle name="Neutral 2 17" xfId="28012" hidden="1"/>
    <cellStyle name="Neutral 2 17" xfId="28361" hidden="1"/>
    <cellStyle name="Neutral 2 17" xfId="28604" hidden="1"/>
    <cellStyle name="Neutral 2 17" xfId="28578" hidden="1"/>
    <cellStyle name="Neutral 2 17" xfId="29013" hidden="1"/>
    <cellStyle name="Neutral 2 17" xfId="29298" hidden="1"/>
    <cellStyle name="Neutral 2 17" xfId="29267" hidden="1"/>
    <cellStyle name="Neutral 2 17" xfId="29532" hidden="1"/>
    <cellStyle name="Neutral 2 17" xfId="29881" hidden="1"/>
    <cellStyle name="Neutral 2 17" xfId="30124" hidden="1"/>
    <cellStyle name="Neutral 2 17" xfId="30098" hidden="1"/>
    <cellStyle name="Neutral 2 17" xfId="30532" hidden="1"/>
    <cellStyle name="Neutral 2 17" xfId="30795" hidden="1"/>
    <cellStyle name="Neutral 2 17" xfId="31183" hidden="1"/>
    <cellStyle name="Neutral 2 17" xfId="31157" hidden="1"/>
    <cellStyle name="Neutral 2 17" xfId="31387" hidden="1"/>
    <cellStyle name="Neutral 2 17" xfId="31824" hidden="1"/>
    <cellStyle name="Neutral 2 17" xfId="31793" hidden="1"/>
    <cellStyle name="Neutral 2 17" xfId="32061" hidden="1"/>
    <cellStyle name="Neutral 2 17" xfId="32414" hidden="1"/>
    <cellStyle name="Neutral 2 17" xfId="32657" hidden="1"/>
    <cellStyle name="Neutral 2 17" xfId="32631" hidden="1"/>
    <cellStyle name="Neutral 2 17" xfId="32058" hidden="1"/>
    <cellStyle name="Neutral 2 17" xfId="33276" hidden="1"/>
    <cellStyle name="Neutral 2 17" xfId="33245" hidden="1"/>
    <cellStyle name="Neutral 2 17" xfId="33512" hidden="1"/>
    <cellStyle name="Neutral 2 17" xfId="33864" hidden="1"/>
    <cellStyle name="Neutral 2 17" xfId="34107" hidden="1"/>
    <cellStyle name="Neutral 2 17" xfId="34081" hidden="1"/>
    <cellStyle name="Neutral 2 17" xfId="30703" hidden="1"/>
    <cellStyle name="Neutral 2 17" xfId="34723" hidden="1"/>
    <cellStyle name="Neutral 2 17" xfId="34692" hidden="1"/>
    <cellStyle name="Neutral 2 17" xfId="34957" hidden="1"/>
    <cellStyle name="Neutral 2 17" xfId="35306" hidden="1"/>
    <cellStyle name="Neutral 2 17" xfId="35549" hidden="1"/>
    <cellStyle name="Neutral 2 17" xfId="35523" hidden="1"/>
    <cellStyle name="Neutral 2 17" xfId="35959" hidden="1"/>
    <cellStyle name="Neutral 2 17" xfId="36319" hidden="1"/>
    <cellStyle name="Neutral 2 17" xfId="36288" hidden="1"/>
    <cellStyle name="Neutral 2 17" xfId="36553" hidden="1"/>
    <cellStyle name="Neutral 2 17" xfId="36902" hidden="1"/>
    <cellStyle name="Neutral 2 17" xfId="37145" hidden="1"/>
    <cellStyle name="Neutral 2 17" xfId="37119" hidden="1"/>
    <cellStyle name="Neutral 2 17" xfId="35896" hidden="1"/>
    <cellStyle name="Neutral 2 17" xfId="37761" hidden="1"/>
    <cellStyle name="Neutral 2 17" xfId="37730" hidden="1"/>
    <cellStyle name="Neutral 2 17" xfId="37995" hidden="1"/>
    <cellStyle name="Neutral 2 17" xfId="38344" hidden="1"/>
    <cellStyle name="Neutral 2 17" xfId="38587" hidden="1"/>
    <cellStyle name="Neutral 2 17" xfId="38561" hidden="1"/>
    <cellStyle name="Neutral 2 17" xfId="39011" hidden="1"/>
    <cellStyle name="Neutral 2 17" xfId="39301" hidden="1"/>
    <cellStyle name="Neutral 2 17" xfId="39270" hidden="1"/>
    <cellStyle name="Neutral 2 17" xfId="39535" hidden="1"/>
    <cellStyle name="Neutral 2 17" xfId="39884" hidden="1"/>
    <cellStyle name="Neutral 2 17" xfId="40127" hidden="1"/>
    <cellStyle name="Neutral 2 17" xfId="40101" hidden="1"/>
    <cellStyle name="Neutral 2 17" xfId="40535" hidden="1"/>
    <cellStyle name="Neutral 2 17" xfId="40798" hidden="1"/>
    <cellStyle name="Neutral 2 17" xfId="41186" hidden="1"/>
    <cellStyle name="Neutral 2 17" xfId="41160" hidden="1"/>
    <cellStyle name="Neutral 2 17" xfId="41390" hidden="1"/>
    <cellStyle name="Neutral 2 17" xfId="41827" hidden="1"/>
    <cellStyle name="Neutral 2 17" xfId="41796" hidden="1"/>
    <cellStyle name="Neutral 2 17" xfId="42064" hidden="1"/>
    <cellStyle name="Neutral 2 17" xfId="42417" hidden="1"/>
    <cellStyle name="Neutral 2 17" xfId="42660" hidden="1"/>
    <cellStyle name="Neutral 2 17" xfId="42634" hidden="1"/>
    <cellStyle name="Neutral 2 17" xfId="42061" hidden="1"/>
    <cellStyle name="Neutral 2 17" xfId="43279" hidden="1"/>
    <cellStyle name="Neutral 2 17" xfId="43248" hidden="1"/>
    <cellStyle name="Neutral 2 17" xfId="43515" hidden="1"/>
    <cellStyle name="Neutral 2 17" xfId="43867" hidden="1"/>
    <cellStyle name="Neutral 2 17" xfId="44110" hidden="1"/>
    <cellStyle name="Neutral 2 17" xfId="44084" hidden="1"/>
    <cellStyle name="Neutral 2 17" xfId="40706" hidden="1"/>
    <cellStyle name="Neutral 2 17" xfId="44726" hidden="1"/>
    <cellStyle name="Neutral 2 17" xfId="44695" hidden="1"/>
    <cellStyle name="Neutral 2 17" xfId="44960" hidden="1"/>
    <cellStyle name="Neutral 2 17" xfId="45309" hidden="1"/>
    <cellStyle name="Neutral 2 17" xfId="45552" hidden="1"/>
    <cellStyle name="Neutral 2 17" xfId="45526" hidden="1"/>
    <cellStyle name="Neutral 2 17" xfId="45962" hidden="1"/>
    <cellStyle name="Neutral 2 17" xfId="46322" hidden="1"/>
    <cellStyle name="Neutral 2 17" xfId="46291" hidden="1"/>
    <cellStyle name="Neutral 2 17" xfId="46556" hidden="1"/>
    <cellStyle name="Neutral 2 17" xfId="46905" hidden="1"/>
    <cellStyle name="Neutral 2 17" xfId="47148" hidden="1"/>
    <cellStyle name="Neutral 2 17" xfId="47122" hidden="1"/>
    <cellStyle name="Neutral 2 17" xfId="45899" hidden="1"/>
    <cellStyle name="Neutral 2 17" xfId="47764" hidden="1"/>
    <cellStyle name="Neutral 2 17" xfId="47733" hidden="1"/>
    <cellStyle name="Neutral 2 17" xfId="47998" hidden="1"/>
    <cellStyle name="Neutral 2 17" xfId="48347" hidden="1"/>
    <cellStyle name="Neutral 2 17" xfId="48590" hidden="1"/>
    <cellStyle name="Neutral 2 17" xfId="48564" hidden="1"/>
    <cellStyle name="Neutral 2 17" xfId="48998" hidden="1"/>
    <cellStyle name="Neutral 2 17" xfId="49283" hidden="1"/>
    <cellStyle name="Neutral 2 17" xfId="49252" hidden="1"/>
    <cellStyle name="Neutral 2 17" xfId="49517" hidden="1"/>
    <cellStyle name="Neutral 2 17" xfId="49866" hidden="1"/>
    <cellStyle name="Neutral 2 17" xfId="50109" hidden="1"/>
    <cellStyle name="Neutral 2 17" xfId="50083" hidden="1"/>
    <cellStyle name="Neutral 2 17" xfId="50517" hidden="1"/>
    <cellStyle name="Neutral 2 17" xfId="50780" hidden="1"/>
    <cellStyle name="Neutral 2 17" xfId="51168" hidden="1"/>
    <cellStyle name="Neutral 2 17" xfId="51142" hidden="1"/>
    <cellStyle name="Neutral 2 17" xfId="51372" hidden="1"/>
    <cellStyle name="Neutral 2 17" xfId="51809" hidden="1"/>
    <cellStyle name="Neutral 2 17" xfId="51778" hidden="1"/>
    <cellStyle name="Neutral 2 17" xfId="52046" hidden="1"/>
    <cellStyle name="Neutral 2 17" xfId="52399" hidden="1"/>
    <cellStyle name="Neutral 2 17" xfId="52642" hidden="1"/>
    <cellStyle name="Neutral 2 17" xfId="52616" hidden="1"/>
    <cellStyle name="Neutral 2 17" xfId="52043" hidden="1"/>
    <cellStyle name="Neutral 2 17" xfId="53261" hidden="1"/>
    <cellStyle name="Neutral 2 17" xfId="53230" hidden="1"/>
    <cellStyle name="Neutral 2 17" xfId="53497" hidden="1"/>
    <cellStyle name="Neutral 2 17" xfId="53849" hidden="1"/>
    <cellStyle name="Neutral 2 17" xfId="54092" hidden="1"/>
    <cellStyle name="Neutral 2 17" xfId="54066" hidden="1"/>
    <cellStyle name="Neutral 2 17" xfId="50688" hidden="1"/>
    <cellStyle name="Neutral 2 17" xfId="54708" hidden="1"/>
    <cellStyle name="Neutral 2 17" xfId="54677" hidden="1"/>
    <cellStyle name="Neutral 2 17" xfId="54942" hidden="1"/>
    <cellStyle name="Neutral 2 17" xfId="55291" hidden="1"/>
    <cellStyle name="Neutral 2 17" xfId="55534" hidden="1"/>
    <cellStyle name="Neutral 2 17" xfId="55508" hidden="1"/>
    <cellStyle name="Neutral 2 17" xfId="55944" hidden="1"/>
    <cellStyle name="Neutral 2 17" xfId="56304" hidden="1"/>
    <cellStyle name="Neutral 2 17" xfId="56273" hidden="1"/>
    <cellStyle name="Neutral 2 17" xfId="56538" hidden="1"/>
    <cellStyle name="Neutral 2 17" xfId="56887" hidden="1"/>
    <cellStyle name="Neutral 2 17" xfId="57130" hidden="1"/>
    <cellStyle name="Neutral 2 17" xfId="57104" hidden="1"/>
    <cellStyle name="Neutral 2 17" xfId="55881" hidden="1"/>
    <cellStyle name="Neutral 2 17" xfId="57746" hidden="1"/>
    <cellStyle name="Neutral 2 17" xfId="57715" hidden="1"/>
    <cellStyle name="Neutral 2 17" xfId="57980" hidden="1"/>
    <cellStyle name="Neutral 2 17" xfId="58329" hidden="1"/>
    <cellStyle name="Neutral 2 17" xfId="58572" hidden="1"/>
    <cellStyle name="Neutral 2 17" xfId="58546" hidden="1"/>
    <cellStyle name="Neutral 2 18" xfId="252" hidden="1"/>
    <cellStyle name="Neutral 2 18" xfId="840" hidden="1"/>
    <cellStyle name="Neutral 2 18" xfId="807" hidden="1"/>
    <cellStyle name="Neutral 2 18" xfId="729" hidden="1"/>
    <cellStyle name="Neutral 2 18" xfId="1423" hidden="1"/>
    <cellStyle name="Neutral 2 18" xfId="1666" hidden="1"/>
    <cellStyle name="Neutral 2 18" xfId="1638" hidden="1"/>
    <cellStyle name="Neutral 2 18" xfId="2161" hidden="1"/>
    <cellStyle name="Neutral 2 18" xfId="2710" hidden="1"/>
    <cellStyle name="Neutral 2 18" xfId="2677" hidden="1"/>
    <cellStyle name="Neutral 2 18" xfId="2599" hidden="1"/>
    <cellStyle name="Neutral 2 18" xfId="3293" hidden="1"/>
    <cellStyle name="Neutral 2 18" xfId="3536" hidden="1"/>
    <cellStyle name="Neutral 2 18" xfId="3508" hidden="1"/>
    <cellStyle name="Neutral 2 18" xfId="2013" hidden="1"/>
    <cellStyle name="Neutral 2 18" xfId="4216" hidden="1"/>
    <cellStyle name="Neutral 2 18" xfId="4183" hidden="1"/>
    <cellStyle name="Neutral 2 18" xfId="4105" hidden="1"/>
    <cellStyle name="Neutral 2 18" xfId="4799" hidden="1"/>
    <cellStyle name="Neutral 2 18" xfId="5042" hidden="1"/>
    <cellStyle name="Neutral 2 18" xfId="5014" hidden="1"/>
    <cellStyle name="Neutral 2 18" xfId="2263" hidden="1"/>
    <cellStyle name="Neutral 2 18" xfId="5720" hidden="1"/>
    <cellStyle name="Neutral 2 18" xfId="5687" hidden="1"/>
    <cellStyle name="Neutral 2 18" xfId="5609" hidden="1"/>
    <cellStyle name="Neutral 2 18" xfId="6303" hidden="1"/>
    <cellStyle name="Neutral 2 18" xfId="6546" hidden="1"/>
    <cellStyle name="Neutral 2 18" xfId="6518" hidden="1"/>
    <cellStyle name="Neutral 2 18" xfId="2331" hidden="1"/>
    <cellStyle name="Neutral 2 18" xfId="7218" hidden="1"/>
    <cellStyle name="Neutral 2 18" xfId="7185" hidden="1"/>
    <cellStyle name="Neutral 2 18" xfId="7107" hidden="1"/>
    <cellStyle name="Neutral 2 18" xfId="7801" hidden="1"/>
    <cellStyle name="Neutral 2 18" xfId="8044" hidden="1"/>
    <cellStyle name="Neutral 2 18" xfId="8016" hidden="1"/>
    <cellStyle name="Neutral 2 18" xfId="2029" hidden="1"/>
    <cellStyle name="Neutral 2 18" xfId="8711" hidden="1"/>
    <cellStyle name="Neutral 2 18" xfId="8678" hidden="1"/>
    <cellStyle name="Neutral 2 18" xfId="8600" hidden="1"/>
    <cellStyle name="Neutral 2 18" xfId="9294" hidden="1"/>
    <cellStyle name="Neutral 2 18" xfId="9537" hidden="1"/>
    <cellStyle name="Neutral 2 18" xfId="9509" hidden="1"/>
    <cellStyle name="Neutral 2 18" xfId="2399" hidden="1"/>
    <cellStyle name="Neutral 2 18" xfId="10197" hidden="1"/>
    <cellStyle name="Neutral 2 18" xfId="10164" hidden="1"/>
    <cellStyle name="Neutral 2 18" xfId="10086" hidden="1"/>
    <cellStyle name="Neutral 2 18" xfId="10780" hidden="1"/>
    <cellStyle name="Neutral 2 18" xfId="11023" hidden="1"/>
    <cellStyle name="Neutral 2 18" xfId="10995" hidden="1"/>
    <cellStyle name="Neutral 2 18" xfId="3905" hidden="1"/>
    <cellStyle name="Neutral 2 18" xfId="11677" hidden="1"/>
    <cellStyle name="Neutral 2 18" xfId="11644" hidden="1"/>
    <cellStyle name="Neutral 2 18" xfId="11566" hidden="1"/>
    <cellStyle name="Neutral 2 18" xfId="12260" hidden="1"/>
    <cellStyle name="Neutral 2 18" xfId="12503" hidden="1"/>
    <cellStyle name="Neutral 2 18" xfId="12475" hidden="1"/>
    <cellStyle name="Neutral 2 18" xfId="5410" hidden="1"/>
    <cellStyle name="Neutral 2 18" xfId="13148" hidden="1"/>
    <cellStyle name="Neutral 2 18" xfId="13115" hidden="1"/>
    <cellStyle name="Neutral 2 18" xfId="13037" hidden="1"/>
    <cellStyle name="Neutral 2 18" xfId="13731" hidden="1"/>
    <cellStyle name="Neutral 2 18" xfId="13974" hidden="1"/>
    <cellStyle name="Neutral 2 18" xfId="13946" hidden="1"/>
    <cellStyle name="Neutral 2 18" xfId="6912" hidden="1"/>
    <cellStyle name="Neutral 2 18" xfId="14610" hidden="1"/>
    <cellStyle name="Neutral 2 18" xfId="14577" hidden="1"/>
    <cellStyle name="Neutral 2 18" xfId="14499" hidden="1"/>
    <cellStyle name="Neutral 2 18" xfId="15193" hidden="1"/>
    <cellStyle name="Neutral 2 18" xfId="15436" hidden="1"/>
    <cellStyle name="Neutral 2 18" xfId="15408" hidden="1"/>
    <cellStyle name="Neutral 2 18" xfId="8407" hidden="1"/>
    <cellStyle name="Neutral 2 18" xfId="16066" hidden="1"/>
    <cellStyle name="Neutral 2 18" xfId="16033" hidden="1"/>
    <cellStyle name="Neutral 2 18" xfId="15955" hidden="1"/>
    <cellStyle name="Neutral 2 18" xfId="16649" hidden="1"/>
    <cellStyle name="Neutral 2 18" xfId="16892" hidden="1"/>
    <cellStyle name="Neutral 2 18" xfId="16864" hidden="1"/>
    <cellStyle name="Neutral 2 18" xfId="9898" hidden="1"/>
    <cellStyle name="Neutral 2 18" xfId="17508" hidden="1"/>
    <cellStyle name="Neutral 2 18" xfId="17475" hidden="1"/>
    <cellStyle name="Neutral 2 18" xfId="17397" hidden="1"/>
    <cellStyle name="Neutral 2 18" xfId="18091" hidden="1"/>
    <cellStyle name="Neutral 2 18" xfId="18334" hidden="1"/>
    <cellStyle name="Neutral 2 18" xfId="18306" hidden="1"/>
    <cellStyle name="Neutral 2 18" xfId="18981" hidden="1"/>
    <cellStyle name="Neutral 2 18" xfId="19315" hidden="1"/>
    <cellStyle name="Neutral 2 18" xfId="19282" hidden="1"/>
    <cellStyle name="Neutral 2 18" xfId="19204" hidden="1"/>
    <cellStyle name="Neutral 2 18" xfId="19898" hidden="1"/>
    <cellStyle name="Neutral 2 18" xfId="20141" hidden="1"/>
    <cellStyle name="Neutral 2 18" xfId="20113" hidden="1"/>
    <cellStyle name="Neutral 2 18" xfId="20549" hidden="1"/>
    <cellStyle name="Neutral 2 18" xfId="20812" hidden="1"/>
    <cellStyle name="Neutral 2 18" xfId="21200" hidden="1"/>
    <cellStyle name="Neutral 2 18" xfId="21172" hidden="1"/>
    <cellStyle name="Neutral 2 18" xfId="20921" hidden="1"/>
    <cellStyle name="Neutral 2 18" xfId="21841" hidden="1"/>
    <cellStyle name="Neutral 2 18" xfId="21808" hidden="1"/>
    <cellStyle name="Neutral 2 18" xfId="21730" hidden="1"/>
    <cellStyle name="Neutral 2 18" xfId="22431" hidden="1"/>
    <cellStyle name="Neutral 2 18" xfId="22674" hidden="1"/>
    <cellStyle name="Neutral 2 18" xfId="22646" hidden="1"/>
    <cellStyle name="Neutral 2 18" xfId="21098" hidden="1"/>
    <cellStyle name="Neutral 2 18" xfId="23294" hidden="1"/>
    <cellStyle name="Neutral 2 18" xfId="23261" hidden="1"/>
    <cellStyle name="Neutral 2 18" xfId="23183" hidden="1"/>
    <cellStyle name="Neutral 2 18" xfId="23882" hidden="1"/>
    <cellStyle name="Neutral 2 18" xfId="24125" hidden="1"/>
    <cellStyle name="Neutral 2 18" xfId="24097" hidden="1"/>
    <cellStyle name="Neutral 2 18" xfId="20816" hidden="1"/>
    <cellStyle name="Neutral 2 18" xfId="24741" hidden="1"/>
    <cellStyle name="Neutral 2 18" xfId="24708" hidden="1"/>
    <cellStyle name="Neutral 2 18" xfId="24630" hidden="1"/>
    <cellStyle name="Neutral 2 18" xfId="25324" hidden="1"/>
    <cellStyle name="Neutral 2 18" xfId="25567" hidden="1"/>
    <cellStyle name="Neutral 2 18" xfId="25539" hidden="1"/>
    <cellStyle name="Neutral 2 18" xfId="25977" hidden="1"/>
    <cellStyle name="Neutral 2 18" xfId="26337" hidden="1"/>
    <cellStyle name="Neutral 2 18" xfId="26304" hidden="1"/>
    <cellStyle name="Neutral 2 18" xfId="26226" hidden="1"/>
    <cellStyle name="Neutral 2 18" xfId="26920" hidden="1"/>
    <cellStyle name="Neutral 2 18" xfId="27163" hidden="1"/>
    <cellStyle name="Neutral 2 18" xfId="27135" hidden="1"/>
    <cellStyle name="Neutral 2 18" xfId="25982" hidden="1"/>
    <cellStyle name="Neutral 2 18" xfId="27779" hidden="1"/>
    <cellStyle name="Neutral 2 18" xfId="27746" hidden="1"/>
    <cellStyle name="Neutral 2 18" xfId="27668" hidden="1"/>
    <cellStyle name="Neutral 2 18" xfId="28362" hidden="1"/>
    <cellStyle name="Neutral 2 18" xfId="28605" hidden="1"/>
    <cellStyle name="Neutral 2 18" xfId="28577" hidden="1"/>
    <cellStyle name="Neutral 2 18" xfId="29014" hidden="1"/>
    <cellStyle name="Neutral 2 18" xfId="29299" hidden="1"/>
    <cellStyle name="Neutral 2 18" xfId="29266" hidden="1"/>
    <cellStyle name="Neutral 2 18" xfId="29188" hidden="1"/>
    <cellStyle name="Neutral 2 18" xfId="29882" hidden="1"/>
    <cellStyle name="Neutral 2 18" xfId="30125" hidden="1"/>
    <cellStyle name="Neutral 2 18" xfId="30097" hidden="1"/>
    <cellStyle name="Neutral 2 18" xfId="30533" hidden="1"/>
    <cellStyle name="Neutral 2 18" xfId="30796" hidden="1"/>
    <cellStyle name="Neutral 2 18" xfId="31184" hidden="1"/>
    <cellStyle name="Neutral 2 18" xfId="31156" hidden="1"/>
    <cellStyle name="Neutral 2 18" xfId="30905" hidden="1"/>
    <cellStyle name="Neutral 2 18" xfId="31825" hidden="1"/>
    <cellStyle name="Neutral 2 18" xfId="31792" hidden="1"/>
    <cellStyle name="Neutral 2 18" xfId="31714" hidden="1"/>
    <cellStyle name="Neutral 2 18" xfId="32415" hidden="1"/>
    <cellStyle name="Neutral 2 18" xfId="32658" hidden="1"/>
    <cellStyle name="Neutral 2 18" xfId="32630" hidden="1"/>
    <cellStyle name="Neutral 2 18" xfId="31082" hidden="1"/>
    <cellStyle name="Neutral 2 18" xfId="33277" hidden="1"/>
    <cellStyle name="Neutral 2 18" xfId="33244" hidden="1"/>
    <cellStyle name="Neutral 2 18" xfId="33166" hidden="1"/>
    <cellStyle name="Neutral 2 18" xfId="33865" hidden="1"/>
    <cellStyle name="Neutral 2 18" xfId="34108" hidden="1"/>
    <cellStyle name="Neutral 2 18" xfId="34080" hidden="1"/>
    <cellStyle name="Neutral 2 18" xfId="30800" hidden="1"/>
    <cellStyle name="Neutral 2 18" xfId="34724" hidden="1"/>
    <cellStyle name="Neutral 2 18" xfId="34691" hidden="1"/>
    <cellStyle name="Neutral 2 18" xfId="34613" hidden="1"/>
    <cellStyle name="Neutral 2 18" xfId="35307" hidden="1"/>
    <cellStyle name="Neutral 2 18" xfId="35550" hidden="1"/>
    <cellStyle name="Neutral 2 18" xfId="35522" hidden="1"/>
    <cellStyle name="Neutral 2 18" xfId="35960" hidden="1"/>
    <cellStyle name="Neutral 2 18" xfId="36320" hidden="1"/>
    <cellStyle name="Neutral 2 18" xfId="36287" hidden="1"/>
    <cellStyle name="Neutral 2 18" xfId="36209" hidden="1"/>
    <cellStyle name="Neutral 2 18" xfId="36903" hidden="1"/>
    <cellStyle name="Neutral 2 18" xfId="37146" hidden="1"/>
    <cellStyle name="Neutral 2 18" xfId="37118" hidden="1"/>
    <cellStyle name="Neutral 2 18" xfId="35965" hidden="1"/>
    <cellStyle name="Neutral 2 18" xfId="37762" hidden="1"/>
    <cellStyle name="Neutral 2 18" xfId="37729" hidden="1"/>
    <cellStyle name="Neutral 2 18" xfId="37651" hidden="1"/>
    <cellStyle name="Neutral 2 18" xfId="38345" hidden="1"/>
    <cellStyle name="Neutral 2 18" xfId="38588" hidden="1"/>
    <cellStyle name="Neutral 2 18" xfId="38560" hidden="1"/>
    <cellStyle name="Neutral 2 18" xfId="39012" hidden="1"/>
    <cellStyle name="Neutral 2 18" xfId="39302" hidden="1"/>
    <cellStyle name="Neutral 2 18" xfId="39269" hidden="1"/>
    <cellStyle name="Neutral 2 18" xfId="39191" hidden="1"/>
    <cellStyle name="Neutral 2 18" xfId="39885" hidden="1"/>
    <cellStyle name="Neutral 2 18" xfId="40128" hidden="1"/>
    <cellStyle name="Neutral 2 18" xfId="40100" hidden="1"/>
    <cellStyle name="Neutral 2 18" xfId="40536" hidden="1"/>
    <cellStyle name="Neutral 2 18" xfId="40799" hidden="1"/>
    <cellStyle name="Neutral 2 18" xfId="41187" hidden="1"/>
    <cellStyle name="Neutral 2 18" xfId="41159" hidden="1"/>
    <cellStyle name="Neutral 2 18" xfId="40908" hidden="1"/>
    <cellStyle name="Neutral 2 18" xfId="41828" hidden="1"/>
    <cellStyle name="Neutral 2 18" xfId="41795" hidden="1"/>
    <cellStyle name="Neutral 2 18" xfId="41717" hidden="1"/>
    <cellStyle name="Neutral 2 18" xfId="42418" hidden="1"/>
    <cellStyle name="Neutral 2 18" xfId="42661" hidden="1"/>
    <cellStyle name="Neutral 2 18" xfId="42633" hidden="1"/>
    <cellStyle name="Neutral 2 18" xfId="41085" hidden="1"/>
    <cellStyle name="Neutral 2 18" xfId="43280" hidden="1"/>
    <cellStyle name="Neutral 2 18" xfId="43247" hidden="1"/>
    <cellStyle name="Neutral 2 18" xfId="43169" hidden="1"/>
    <cellStyle name="Neutral 2 18" xfId="43868" hidden="1"/>
    <cellStyle name="Neutral 2 18" xfId="44111" hidden="1"/>
    <cellStyle name="Neutral 2 18" xfId="44083" hidden="1"/>
    <cellStyle name="Neutral 2 18" xfId="40803" hidden="1"/>
    <cellStyle name="Neutral 2 18" xfId="44727" hidden="1"/>
    <cellStyle name="Neutral 2 18" xfId="44694" hidden="1"/>
    <cellStyle name="Neutral 2 18" xfId="44616" hidden="1"/>
    <cellStyle name="Neutral 2 18" xfId="45310" hidden="1"/>
    <cellStyle name="Neutral 2 18" xfId="45553" hidden="1"/>
    <cellStyle name="Neutral 2 18" xfId="45525" hidden="1"/>
    <cellStyle name="Neutral 2 18" xfId="45963" hidden="1"/>
    <cellStyle name="Neutral 2 18" xfId="46323" hidden="1"/>
    <cellStyle name="Neutral 2 18" xfId="46290" hidden="1"/>
    <cellStyle name="Neutral 2 18" xfId="46212" hidden="1"/>
    <cellStyle name="Neutral 2 18" xfId="46906" hidden="1"/>
    <cellStyle name="Neutral 2 18" xfId="47149" hidden="1"/>
    <cellStyle name="Neutral 2 18" xfId="47121" hidden="1"/>
    <cellStyle name="Neutral 2 18" xfId="45968" hidden="1"/>
    <cellStyle name="Neutral 2 18" xfId="47765" hidden="1"/>
    <cellStyle name="Neutral 2 18" xfId="47732" hidden="1"/>
    <cellStyle name="Neutral 2 18" xfId="47654" hidden="1"/>
    <cellStyle name="Neutral 2 18" xfId="48348" hidden="1"/>
    <cellStyle name="Neutral 2 18" xfId="48591" hidden="1"/>
    <cellStyle name="Neutral 2 18" xfId="48563" hidden="1"/>
    <cellStyle name="Neutral 2 18" xfId="48999" hidden="1"/>
    <cellStyle name="Neutral 2 18" xfId="49284" hidden="1"/>
    <cellStyle name="Neutral 2 18" xfId="49251" hidden="1"/>
    <cellStyle name="Neutral 2 18" xfId="49173" hidden="1"/>
    <cellStyle name="Neutral 2 18" xfId="49867" hidden="1"/>
    <cellStyle name="Neutral 2 18" xfId="50110" hidden="1"/>
    <cellStyle name="Neutral 2 18" xfId="50082" hidden="1"/>
    <cellStyle name="Neutral 2 18" xfId="50518" hidden="1"/>
    <cellStyle name="Neutral 2 18" xfId="50781" hidden="1"/>
    <cellStyle name="Neutral 2 18" xfId="51169" hidden="1"/>
    <cellStyle name="Neutral 2 18" xfId="51141" hidden="1"/>
    <cellStyle name="Neutral 2 18" xfId="50890" hidden="1"/>
    <cellStyle name="Neutral 2 18" xfId="51810" hidden="1"/>
    <cellStyle name="Neutral 2 18" xfId="51777" hidden="1"/>
    <cellStyle name="Neutral 2 18" xfId="51699" hidden="1"/>
    <cellStyle name="Neutral 2 18" xfId="52400" hidden="1"/>
    <cellStyle name="Neutral 2 18" xfId="52643" hidden="1"/>
    <cellStyle name="Neutral 2 18" xfId="52615" hidden="1"/>
    <cellStyle name="Neutral 2 18" xfId="51067" hidden="1"/>
    <cellStyle name="Neutral 2 18" xfId="53262" hidden="1"/>
    <cellStyle name="Neutral 2 18" xfId="53229" hidden="1"/>
    <cellStyle name="Neutral 2 18" xfId="53151" hidden="1"/>
    <cellStyle name="Neutral 2 18" xfId="53850" hidden="1"/>
    <cellStyle name="Neutral 2 18" xfId="54093" hidden="1"/>
    <cellStyle name="Neutral 2 18" xfId="54065" hidden="1"/>
    <cellStyle name="Neutral 2 18" xfId="50785" hidden="1"/>
    <cellStyle name="Neutral 2 18" xfId="54709" hidden="1"/>
    <cellStyle name="Neutral 2 18" xfId="54676" hidden="1"/>
    <cellStyle name="Neutral 2 18" xfId="54598" hidden="1"/>
    <cellStyle name="Neutral 2 18" xfId="55292" hidden="1"/>
    <cellStyle name="Neutral 2 18" xfId="55535" hidden="1"/>
    <cellStyle name="Neutral 2 18" xfId="55507" hidden="1"/>
    <cellStyle name="Neutral 2 18" xfId="55945" hidden="1"/>
    <cellStyle name="Neutral 2 18" xfId="56305" hidden="1"/>
    <cellStyle name="Neutral 2 18" xfId="56272" hidden="1"/>
    <cellStyle name="Neutral 2 18" xfId="56194" hidden="1"/>
    <cellStyle name="Neutral 2 18" xfId="56888" hidden="1"/>
    <cellStyle name="Neutral 2 18" xfId="57131" hidden="1"/>
    <cellStyle name="Neutral 2 18" xfId="57103" hidden="1"/>
    <cellStyle name="Neutral 2 18" xfId="55950" hidden="1"/>
    <cellStyle name="Neutral 2 18" xfId="57747" hidden="1"/>
    <cellStyle name="Neutral 2 18" xfId="57714" hidden="1"/>
    <cellStyle name="Neutral 2 18" xfId="57636" hidden="1"/>
    <cellStyle name="Neutral 2 18" xfId="58330" hidden="1"/>
    <cellStyle name="Neutral 2 18" xfId="58573" hidden="1"/>
    <cellStyle name="Neutral 2 18" xfId="58545" hidden="1"/>
    <cellStyle name="Neutral 2 19" xfId="253" hidden="1"/>
    <cellStyle name="Neutral 2 19" xfId="841" hidden="1"/>
    <cellStyle name="Neutral 2 19" xfId="806" hidden="1"/>
    <cellStyle name="Neutral 2 19" xfId="853" hidden="1"/>
    <cellStyle name="Neutral 2 19" xfId="1424" hidden="1"/>
    <cellStyle name="Neutral 2 19" xfId="1667" hidden="1"/>
    <cellStyle name="Neutral 2 19" xfId="1637" hidden="1"/>
    <cellStyle name="Neutral 2 19" xfId="2162" hidden="1"/>
    <cellStyle name="Neutral 2 19" xfId="2711" hidden="1"/>
    <cellStyle name="Neutral 2 19" xfId="2676" hidden="1"/>
    <cellStyle name="Neutral 2 19" xfId="2723" hidden="1"/>
    <cellStyle name="Neutral 2 19" xfId="3294" hidden="1"/>
    <cellStyle name="Neutral 2 19" xfId="3537" hidden="1"/>
    <cellStyle name="Neutral 2 19" xfId="3507" hidden="1"/>
    <cellStyle name="Neutral 2 19" xfId="2172" hidden="1"/>
    <cellStyle name="Neutral 2 19" xfId="4217" hidden="1"/>
    <cellStyle name="Neutral 2 19" xfId="4182" hidden="1"/>
    <cellStyle name="Neutral 2 19" xfId="4229" hidden="1"/>
    <cellStyle name="Neutral 2 19" xfId="4800" hidden="1"/>
    <cellStyle name="Neutral 2 19" xfId="5043" hidden="1"/>
    <cellStyle name="Neutral 2 19" xfId="5013" hidden="1"/>
    <cellStyle name="Neutral 2 19" xfId="2165" hidden="1"/>
    <cellStyle name="Neutral 2 19" xfId="5721" hidden="1"/>
    <cellStyle name="Neutral 2 19" xfId="5686" hidden="1"/>
    <cellStyle name="Neutral 2 19" xfId="5733" hidden="1"/>
    <cellStyle name="Neutral 2 19" xfId="6304" hidden="1"/>
    <cellStyle name="Neutral 2 19" xfId="6547" hidden="1"/>
    <cellStyle name="Neutral 2 19" xfId="6517" hidden="1"/>
    <cellStyle name="Neutral 2 19" xfId="2169" hidden="1"/>
    <cellStyle name="Neutral 2 19" xfId="7219" hidden="1"/>
    <cellStyle name="Neutral 2 19" xfId="7184" hidden="1"/>
    <cellStyle name="Neutral 2 19" xfId="7231" hidden="1"/>
    <cellStyle name="Neutral 2 19" xfId="7802" hidden="1"/>
    <cellStyle name="Neutral 2 19" xfId="8045" hidden="1"/>
    <cellStyle name="Neutral 2 19" xfId="8015" hidden="1"/>
    <cellStyle name="Neutral 2 19" xfId="2168" hidden="1"/>
    <cellStyle name="Neutral 2 19" xfId="8712" hidden="1"/>
    <cellStyle name="Neutral 2 19" xfId="8677" hidden="1"/>
    <cellStyle name="Neutral 2 19" xfId="8724" hidden="1"/>
    <cellStyle name="Neutral 2 19" xfId="9295" hidden="1"/>
    <cellStyle name="Neutral 2 19" xfId="9538" hidden="1"/>
    <cellStyle name="Neutral 2 19" xfId="9508" hidden="1"/>
    <cellStyle name="Neutral 2 19" xfId="2362" hidden="1"/>
    <cellStyle name="Neutral 2 19" xfId="10198" hidden="1"/>
    <cellStyle name="Neutral 2 19" xfId="10163" hidden="1"/>
    <cellStyle name="Neutral 2 19" xfId="10210" hidden="1"/>
    <cellStyle name="Neutral 2 19" xfId="10781" hidden="1"/>
    <cellStyle name="Neutral 2 19" xfId="11024" hidden="1"/>
    <cellStyle name="Neutral 2 19" xfId="10994" hidden="1"/>
    <cellStyle name="Neutral 2 19" xfId="2315" hidden="1"/>
    <cellStyle name="Neutral 2 19" xfId="11678" hidden="1"/>
    <cellStyle name="Neutral 2 19" xfId="11643" hidden="1"/>
    <cellStyle name="Neutral 2 19" xfId="11690" hidden="1"/>
    <cellStyle name="Neutral 2 19" xfId="12261" hidden="1"/>
    <cellStyle name="Neutral 2 19" xfId="12504" hidden="1"/>
    <cellStyle name="Neutral 2 19" xfId="12474" hidden="1"/>
    <cellStyle name="Neutral 2 19" xfId="415" hidden="1"/>
    <cellStyle name="Neutral 2 19" xfId="13149" hidden="1"/>
    <cellStyle name="Neutral 2 19" xfId="13114" hidden="1"/>
    <cellStyle name="Neutral 2 19" xfId="13161" hidden="1"/>
    <cellStyle name="Neutral 2 19" xfId="13732" hidden="1"/>
    <cellStyle name="Neutral 2 19" xfId="13975" hidden="1"/>
    <cellStyle name="Neutral 2 19" xfId="13945" hidden="1"/>
    <cellStyle name="Neutral 2 19" xfId="2302" hidden="1"/>
    <cellStyle name="Neutral 2 19" xfId="14611" hidden="1"/>
    <cellStyle name="Neutral 2 19" xfId="14576" hidden="1"/>
    <cellStyle name="Neutral 2 19" xfId="14623" hidden="1"/>
    <cellStyle name="Neutral 2 19" xfId="15194" hidden="1"/>
    <cellStyle name="Neutral 2 19" xfId="15437" hidden="1"/>
    <cellStyle name="Neutral 2 19" xfId="15407" hidden="1"/>
    <cellStyle name="Neutral 2 19" xfId="2041" hidden="1"/>
    <cellStyle name="Neutral 2 19" xfId="16067" hidden="1"/>
    <cellStyle name="Neutral 2 19" xfId="16032" hidden="1"/>
    <cellStyle name="Neutral 2 19" xfId="16079" hidden="1"/>
    <cellStyle name="Neutral 2 19" xfId="16650" hidden="1"/>
    <cellStyle name="Neutral 2 19" xfId="16893" hidden="1"/>
    <cellStyle name="Neutral 2 19" xfId="16863" hidden="1"/>
    <cellStyle name="Neutral 2 19" xfId="2392" hidden="1"/>
    <cellStyle name="Neutral 2 19" xfId="17509" hidden="1"/>
    <cellStyle name="Neutral 2 19" xfId="17474" hidden="1"/>
    <cellStyle name="Neutral 2 19" xfId="17521" hidden="1"/>
    <cellStyle name="Neutral 2 19" xfId="18092" hidden="1"/>
    <cellStyle name="Neutral 2 19" xfId="18335" hidden="1"/>
    <cellStyle name="Neutral 2 19" xfId="18305" hidden="1"/>
    <cellStyle name="Neutral 2 19" xfId="18982" hidden="1"/>
    <cellStyle name="Neutral 2 19" xfId="19316" hidden="1"/>
    <cellStyle name="Neutral 2 19" xfId="19281" hidden="1"/>
    <cellStyle name="Neutral 2 19" xfId="19328" hidden="1"/>
    <cellStyle name="Neutral 2 19" xfId="19899" hidden="1"/>
    <cellStyle name="Neutral 2 19" xfId="20142" hidden="1"/>
    <cellStyle name="Neutral 2 19" xfId="20112" hidden="1"/>
    <cellStyle name="Neutral 2 19" xfId="20550" hidden="1"/>
    <cellStyle name="Neutral 2 19" xfId="20813" hidden="1"/>
    <cellStyle name="Neutral 2 19" xfId="21201" hidden="1"/>
    <cellStyle name="Neutral 2 19" xfId="21171" hidden="1"/>
    <cellStyle name="Neutral 2 19" xfId="20918" hidden="1"/>
    <cellStyle name="Neutral 2 19" xfId="21842" hidden="1"/>
    <cellStyle name="Neutral 2 19" xfId="21807" hidden="1"/>
    <cellStyle name="Neutral 2 19" xfId="21854" hidden="1"/>
    <cellStyle name="Neutral 2 19" xfId="22432" hidden="1"/>
    <cellStyle name="Neutral 2 19" xfId="22675" hidden="1"/>
    <cellStyle name="Neutral 2 19" xfId="22645" hidden="1"/>
    <cellStyle name="Neutral 2 19" xfId="20720" hidden="1"/>
    <cellStyle name="Neutral 2 19" xfId="23295" hidden="1"/>
    <cellStyle name="Neutral 2 19" xfId="23260" hidden="1"/>
    <cellStyle name="Neutral 2 19" xfId="23307" hidden="1"/>
    <cellStyle name="Neutral 2 19" xfId="23883" hidden="1"/>
    <cellStyle name="Neutral 2 19" xfId="24126" hidden="1"/>
    <cellStyle name="Neutral 2 19" xfId="24096" hidden="1"/>
    <cellStyle name="Neutral 2 19" xfId="20815" hidden="1"/>
    <cellStyle name="Neutral 2 19" xfId="24742" hidden="1"/>
    <cellStyle name="Neutral 2 19" xfId="24707" hidden="1"/>
    <cellStyle name="Neutral 2 19" xfId="24754" hidden="1"/>
    <cellStyle name="Neutral 2 19" xfId="25325" hidden="1"/>
    <cellStyle name="Neutral 2 19" xfId="25568" hidden="1"/>
    <cellStyle name="Neutral 2 19" xfId="25538" hidden="1"/>
    <cellStyle name="Neutral 2 19" xfId="25978" hidden="1"/>
    <cellStyle name="Neutral 2 19" xfId="26338" hidden="1"/>
    <cellStyle name="Neutral 2 19" xfId="26303" hidden="1"/>
    <cellStyle name="Neutral 2 19" xfId="26350" hidden="1"/>
    <cellStyle name="Neutral 2 19" xfId="26921" hidden="1"/>
    <cellStyle name="Neutral 2 19" xfId="27164" hidden="1"/>
    <cellStyle name="Neutral 2 19" xfId="27134" hidden="1"/>
    <cellStyle name="Neutral 2 19" xfId="25981" hidden="1"/>
    <cellStyle name="Neutral 2 19" xfId="27780" hidden="1"/>
    <cellStyle name="Neutral 2 19" xfId="27745" hidden="1"/>
    <cellStyle name="Neutral 2 19" xfId="27792" hidden="1"/>
    <cellStyle name="Neutral 2 19" xfId="28363" hidden="1"/>
    <cellStyle name="Neutral 2 19" xfId="28606" hidden="1"/>
    <cellStyle name="Neutral 2 19" xfId="28576" hidden="1"/>
    <cellStyle name="Neutral 2 19" xfId="29015" hidden="1"/>
    <cellStyle name="Neutral 2 19" xfId="29300" hidden="1"/>
    <cellStyle name="Neutral 2 19" xfId="29265" hidden="1"/>
    <cellStyle name="Neutral 2 19" xfId="29312" hidden="1"/>
    <cellStyle name="Neutral 2 19" xfId="29883" hidden="1"/>
    <cellStyle name="Neutral 2 19" xfId="30126" hidden="1"/>
    <cellStyle name="Neutral 2 19" xfId="30096" hidden="1"/>
    <cellStyle name="Neutral 2 19" xfId="30534" hidden="1"/>
    <cellStyle name="Neutral 2 19" xfId="30797" hidden="1"/>
    <cellStyle name="Neutral 2 19" xfId="31185" hidden="1"/>
    <cellStyle name="Neutral 2 19" xfId="31155" hidden="1"/>
    <cellStyle name="Neutral 2 19" xfId="30902" hidden="1"/>
    <cellStyle name="Neutral 2 19" xfId="31826" hidden="1"/>
    <cellStyle name="Neutral 2 19" xfId="31791" hidden="1"/>
    <cellStyle name="Neutral 2 19" xfId="31838" hidden="1"/>
    <cellStyle name="Neutral 2 19" xfId="32416" hidden="1"/>
    <cellStyle name="Neutral 2 19" xfId="32659" hidden="1"/>
    <cellStyle name="Neutral 2 19" xfId="32629" hidden="1"/>
    <cellStyle name="Neutral 2 19" xfId="30704" hidden="1"/>
    <cellStyle name="Neutral 2 19" xfId="33278" hidden="1"/>
    <cellStyle name="Neutral 2 19" xfId="33243" hidden="1"/>
    <cellStyle name="Neutral 2 19" xfId="33290" hidden="1"/>
    <cellStyle name="Neutral 2 19" xfId="33866" hidden="1"/>
    <cellStyle name="Neutral 2 19" xfId="34109" hidden="1"/>
    <cellStyle name="Neutral 2 19" xfId="34079" hidden="1"/>
    <cellStyle name="Neutral 2 19" xfId="30799" hidden="1"/>
    <cellStyle name="Neutral 2 19" xfId="34725" hidden="1"/>
    <cellStyle name="Neutral 2 19" xfId="34690" hidden="1"/>
    <cellStyle name="Neutral 2 19" xfId="34737" hidden="1"/>
    <cellStyle name="Neutral 2 19" xfId="35308" hidden="1"/>
    <cellStyle name="Neutral 2 19" xfId="35551" hidden="1"/>
    <cellStyle name="Neutral 2 19" xfId="35521" hidden="1"/>
    <cellStyle name="Neutral 2 19" xfId="35961" hidden="1"/>
    <cellStyle name="Neutral 2 19" xfId="36321" hidden="1"/>
    <cellStyle name="Neutral 2 19" xfId="36286" hidden="1"/>
    <cellStyle name="Neutral 2 19" xfId="36333" hidden="1"/>
    <cellStyle name="Neutral 2 19" xfId="36904" hidden="1"/>
    <cellStyle name="Neutral 2 19" xfId="37147" hidden="1"/>
    <cellStyle name="Neutral 2 19" xfId="37117" hidden="1"/>
    <cellStyle name="Neutral 2 19" xfId="35964" hidden="1"/>
    <cellStyle name="Neutral 2 19" xfId="37763" hidden="1"/>
    <cellStyle name="Neutral 2 19" xfId="37728" hidden="1"/>
    <cellStyle name="Neutral 2 19" xfId="37775" hidden="1"/>
    <cellStyle name="Neutral 2 19" xfId="38346" hidden="1"/>
    <cellStyle name="Neutral 2 19" xfId="38589" hidden="1"/>
    <cellStyle name="Neutral 2 19" xfId="38559" hidden="1"/>
    <cellStyle name="Neutral 2 19" xfId="39013" hidden="1"/>
    <cellStyle name="Neutral 2 19" xfId="39303" hidden="1"/>
    <cellStyle name="Neutral 2 19" xfId="39268" hidden="1"/>
    <cellStyle name="Neutral 2 19" xfId="39315" hidden="1"/>
    <cellStyle name="Neutral 2 19" xfId="39886" hidden="1"/>
    <cellStyle name="Neutral 2 19" xfId="40129" hidden="1"/>
    <cellStyle name="Neutral 2 19" xfId="40099" hidden="1"/>
    <cellStyle name="Neutral 2 19" xfId="40537" hidden="1"/>
    <cellStyle name="Neutral 2 19" xfId="40800" hidden="1"/>
    <cellStyle name="Neutral 2 19" xfId="41188" hidden="1"/>
    <cellStyle name="Neutral 2 19" xfId="41158" hidden="1"/>
    <cellStyle name="Neutral 2 19" xfId="40905" hidden="1"/>
    <cellStyle name="Neutral 2 19" xfId="41829" hidden="1"/>
    <cellStyle name="Neutral 2 19" xfId="41794" hidden="1"/>
    <cellStyle name="Neutral 2 19" xfId="41841" hidden="1"/>
    <cellStyle name="Neutral 2 19" xfId="42419" hidden="1"/>
    <cellStyle name="Neutral 2 19" xfId="42662" hidden="1"/>
    <cellStyle name="Neutral 2 19" xfId="42632" hidden="1"/>
    <cellStyle name="Neutral 2 19" xfId="40707" hidden="1"/>
    <cellStyle name="Neutral 2 19" xfId="43281" hidden="1"/>
    <cellStyle name="Neutral 2 19" xfId="43246" hidden="1"/>
    <cellStyle name="Neutral 2 19" xfId="43293" hidden="1"/>
    <cellStyle name="Neutral 2 19" xfId="43869" hidden="1"/>
    <cellStyle name="Neutral 2 19" xfId="44112" hidden="1"/>
    <cellStyle name="Neutral 2 19" xfId="44082" hidden="1"/>
    <cellStyle name="Neutral 2 19" xfId="40802" hidden="1"/>
    <cellStyle name="Neutral 2 19" xfId="44728" hidden="1"/>
    <cellStyle name="Neutral 2 19" xfId="44693" hidden="1"/>
    <cellStyle name="Neutral 2 19" xfId="44740" hidden="1"/>
    <cellStyle name="Neutral 2 19" xfId="45311" hidden="1"/>
    <cellStyle name="Neutral 2 19" xfId="45554" hidden="1"/>
    <cellStyle name="Neutral 2 19" xfId="45524" hidden="1"/>
    <cellStyle name="Neutral 2 19" xfId="45964" hidden="1"/>
    <cellStyle name="Neutral 2 19" xfId="46324" hidden="1"/>
    <cellStyle name="Neutral 2 19" xfId="46289" hidden="1"/>
    <cellStyle name="Neutral 2 19" xfId="46336" hidden="1"/>
    <cellStyle name="Neutral 2 19" xfId="46907" hidden="1"/>
    <cellStyle name="Neutral 2 19" xfId="47150" hidden="1"/>
    <cellStyle name="Neutral 2 19" xfId="47120" hidden="1"/>
    <cellStyle name="Neutral 2 19" xfId="45967" hidden="1"/>
    <cellStyle name="Neutral 2 19" xfId="47766" hidden="1"/>
    <cellStyle name="Neutral 2 19" xfId="47731" hidden="1"/>
    <cellStyle name="Neutral 2 19" xfId="47778" hidden="1"/>
    <cellStyle name="Neutral 2 19" xfId="48349" hidden="1"/>
    <cellStyle name="Neutral 2 19" xfId="48592" hidden="1"/>
    <cellStyle name="Neutral 2 19" xfId="48562" hidden="1"/>
    <cellStyle name="Neutral 2 19" xfId="49000" hidden="1"/>
    <cellStyle name="Neutral 2 19" xfId="49285" hidden="1"/>
    <cellStyle name="Neutral 2 19" xfId="49250" hidden="1"/>
    <cellStyle name="Neutral 2 19" xfId="49297" hidden="1"/>
    <cellStyle name="Neutral 2 19" xfId="49868" hidden="1"/>
    <cellStyle name="Neutral 2 19" xfId="50111" hidden="1"/>
    <cellStyle name="Neutral 2 19" xfId="50081" hidden="1"/>
    <cellStyle name="Neutral 2 19" xfId="50519" hidden="1"/>
    <cellStyle name="Neutral 2 19" xfId="50782" hidden="1"/>
    <cellStyle name="Neutral 2 19" xfId="51170" hidden="1"/>
    <cellStyle name="Neutral 2 19" xfId="51140" hidden="1"/>
    <cellStyle name="Neutral 2 19" xfId="50887" hidden="1"/>
    <cellStyle name="Neutral 2 19" xfId="51811" hidden="1"/>
    <cellStyle name="Neutral 2 19" xfId="51776" hidden="1"/>
    <cellStyle name="Neutral 2 19" xfId="51823" hidden="1"/>
    <cellStyle name="Neutral 2 19" xfId="52401" hidden="1"/>
    <cellStyle name="Neutral 2 19" xfId="52644" hidden="1"/>
    <cellStyle name="Neutral 2 19" xfId="52614" hidden="1"/>
    <cellStyle name="Neutral 2 19" xfId="50689" hidden="1"/>
    <cellStyle name="Neutral 2 19" xfId="53263" hidden="1"/>
    <cellStyle name="Neutral 2 19" xfId="53228" hidden="1"/>
    <cellStyle name="Neutral 2 19" xfId="53275" hidden="1"/>
    <cellStyle name="Neutral 2 19" xfId="53851" hidden="1"/>
    <cellStyle name="Neutral 2 19" xfId="54094" hidden="1"/>
    <cellStyle name="Neutral 2 19" xfId="54064" hidden="1"/>
    <cellStyle name="Neutral 2 19" xfId="50784" hidden="1"/>
    <cellStyle name="Neutral 2 19" xfId="54710" hidden="1"/>
    <cellStyle name="Neutral 2 19" xfId="54675" hidden="1"/>
    <cellStyle name="Neutral 2 19" xfId="54722" hidden="1"/>
    <cellStyle name="Neutral 2 19" xfId="55293" hidden="1"/>
    <cellStyle name="Neutral 2 19" xfId="55536" hidden="1"/>
    <cellStyle name="Neutral 2 19" xfId="55506" hidden="1"/>
    <cellStyle name="Neutral 2 19" xfId="55946" hidden="1"/>
    <cellStyle name="Neutral 2 19" xfId="56306" hidden="1"/>
    <cellStyle name="Neutral 2 19" xfId="56271" hidden="1"/>
    <cellStyle name="Neutral 2 19" xfId="56318" hidden="1"/>
    <cellStyle name="Neutral 2 19" xfId="56889" hidden="1"/>
    <cellStyle name="Neutral 2 19" xfId="57132" hidden="1"/>
    <cellStyle name="Neutral 2 19" xfId="57102" hidden="1"/>
    <cellStyle name="Neutral 2 19" xfId="55949" hidden="1"/>
    <cellStyle name="Neutral 2 19" xfId="57748" hidden="1"/>
    <cellStyle name="Neutral 2 19" xfId="57713" hidden="1"/>
    <cellStyle name="Neutral 2 19" xfId="57760" hidden="1"/>
    <cellStyle name="Neutral 2 19" xfId="58331" hidden="1"/>
    <cellStyle name="Neutral 2 19" xfId="58574" hidden="1"/>
    <cellStyle name="Neutral 2 19" xfId="58544" hidden="1"/>
    <cellStyle name="Neutral 2 2" xfId="254" hidden="1"/>
    <cellStyle name="Neutral 2 2" xfId="842" hidden="1"/>
    <cellStyle name="Neutral 2 2" xfId="805" hidden="1"/>
    <cellStyle name="Neutral 2 2" xfId="854" hidden="1"/>
    <cellStyle name="Neutral 2 2" xfId="1425" hidden="1"/>
    <cellStyle name="Neutral 2 2" xfId="1668" hidden="1"/>
    <cellStyle name="Neutral 2 2" xfId="1636" hidden="1"/>
    <cellStyle name="Neutral 2 2" xfId="2163" hidden="1"/>
    <cellStyle name="Neutral 2 2" xfId="2712" hidden="1"/>
    <cellStyle name="Neutral 2 2" xfId="2675" hidden="1"/>
    <cellStyle name="Neutral 2 2" xfId="2724" hidden="1"/>
    <cellStyle name="Neutral 2 2" xfId="3295" hidden="1"/>
    <cellStyle name="Neutral 2 2" xfId="3538" hidden="1"/>
    <cellStyle name="Neutral 2 2" xfId="3506" hidden="1"/>
    <cellStyle name="Neutral 2 2" xfId="2171" hidden="1"/>
    <cellStyle name="Neutral 2 2" xfId="4218" hidden="1"/>
    <cellStyle name="Neutral 2 2" xfId="4181" hidden="1"/>
    <cellStyle name="Neutral 2 2" xfId="4230" hidden="1"/>
    <cellStyle name="Neutral 2 2" xfId="4801" hidden="1"/>
    <cellStyle name="Neutral 2 2" xfId="5044" hidden="1"/>
    <cellStyle name="Neutral 2 2" xfId="5012" hidden="1"/>
    <cellStyle name="Neutral 2 2" xfId="2166" hidden="1"/>
    <cellStyle name="Neutral 2 2" xfId="5722" hidden="1"/>
    <cellStyle name="Neutral 2 2" xfId="5685" hidden="1"/>
    <cellStyle name="Neutral 2 2" xfId="5734" hidden="1"/>
    <cellStyle name="Neutral 2 2" xfId="6305" hidden="1"/>
    <cellStyle name="Neutral 2 2" xfId="6548" hidden="1"/>
    <cellStyle name="Neutral 2 2" xfId="6516" hidden="1"/>
    <cellStyle name="Neutral 2 2" xfId="427" hidden="1"/>
    <cellStyle name="Neutral 2 2" xfId="7220" hidden="1"/>
    <cellStyle name="Neutral 2 2" xfId="7183" hidden="1"/>
    <cellStyle name="Neutral 2 2" xfId="7232" hidden="1"/>
    <cellStyle name="Neutral 2 2" xfId="7803" hidden="1"/>
    <cellStyle name="Neutral 2 2" xfId="8046" hidden="1"/>
    <cellStyle name="Neutral 2 2" xfId="8014" hidden="1"/>
    <cellStyle name="Neutral 2 2" xfId="2543" hidden="1"/>
    <cellStyle name="Neutral 2 2" xfId="8713" hidden="1"/>
    <cellStyle name="Neutral 2 2" xfId="8676" hidden="1"/>
    <cellStyle name="Neutral 2 2" xfId="8725" hidden="1"/>
    <cellStyle name="Neutral 2 2" xfId="9296" hidden="1"/>
    <cellStyle name="Neutral 2 2" xfId="9539" hidden="1"/>
    <cellStyle name="Neutral 2 2" xfId="9507" hidden="1"/>
    <cellStyle name="Neutral 2 2" xfId="4049" hidden="1"/>
    <cellStyle name="Neutral 2 2" xfId="10199" hidden="1"/>
    <cellStyle name="Neutral 2 2" xfId="10162" hidden="1"/>
    <cellStyle name="Neutral 2 2" xfId="10211" hidden="1"/>
    <cellStyle name="Neutral 2 2" xfId="10782" hidden="1"/>
    <cellStyle name="Neutral 2 2" xfId="11025" hidden="1"/>
    <cellStyle name="Neutral 2 2" xfId="10993" hidden="1"/>
    <cellStyle name="Neutral 2 2" xfId="5554" hidden="1"/>
    <cellStyle name="Neutral 2 2" xfId="11679" hidden="1"/>
    <cellStyle name="Neutral 2 2" xfId="11642" hidden="1"/>
    <cellStyle name="Neutral 2 2" xfId="11691" hidden="1"/>
    <cellStyle name="Neutral 2 2" xfId="12262" hidden="1"/>
    <cellStyle name="Neutral 2 2" xfId="12505" hidden="1"/>
    <cellStyle name="Neutral 2 2" xfId="12473" hidden="1"/>
    <cellStyle name="Neutral 2 2" xfId="7056" hidden="1"/>
    <cellStyle name="Neutral 2 2" xfId="13150" hidden="1"/>
    <cellStyle name="Neutral 2 2" xfId="13113" hidden="1"/>
    <cellStyle name="Neutral 2 2" xfId="13162" hidden="1"/>
    <cellStyle name="Neutral 2 2" xfId="13733" hidden="1"/>
    <cellStyle name="Neutral 2 2" xfId="13976" hidden="1"/>
    <cellStyle name="Neutral 2 2" xfId="13944" hidden="1"/>
    <cellStyle name="Neutral 2 2" xfId="8551" hidden="1"/>
    <cellStyle name="Neutral 2 2" xfId="14612" hidden="1"/>
    <cellStyle name="Neutral 2 2" xfId="14575" hidden="1"/>
    <cellStyle name="Neutral 2 2" xfId="14624" hidden="1"/>
    <cellStyle name="Neutral 2 2" xfId="15195" hidden="1"/>
    <cellStyle name="Neutral 2 2" xfId="15438" hidden="1"/>
    <cellStyle name="Neutral 2 2" xfId="15406" hidden="1"/>
    <cellStyle name="Neutral 2 2" xfId="10042" hidden="1"/>
    <cellStyle name="Neutral 2 2" xfId="16068" hidden="1"/>
    <cellStyle name="Neutral 2 2" xfId="16031" hidden="1"/>
    <cellStyle name="Neutral 2 2" xfId="16080" hidden="1"/>
    <cellStyle name="Neutral 2 2" xfId="16651" hidden="1"/>
    <cellStyle name="Neutral 2 2" xfId="16894" hidden="1"/>
    <cellStyle name="Neutral 2 2" xfId="16862" hidden="1"/>
    <cellStyle name="Neutral 2 2" xfId="11525" hidden="1"/>
    <cellStyle name="Neutral 2 2" xfId="17510" hidden="1"/>
    <cellStyle name="Neutral 2 2" xfId="17473" hidden="1"/>
    <cellStyle name="Neutral 2 2" xfId="17522" hidden="1"/>
    <cellStyle name="Neutral 2 2" xfId="18093" hidden="1"/>
    <cellStyle name="Neutral 2 2" xfId="18336" hidden="1"/>
    <cellStyle name="Neutral 2 2" xfId="18304" hidden="1"/>
    <cellStyle name="Neutral 2 2" xfId="18983" hidden="1"/>
    <cellStyle name="Neutral 2 2" xfId="19317" hidden="1"/>
    <cellStyle name="Neutral 2 2" xfId="19280" hidden="1"/>
    <cellStyle name="Neutral 2 2" xfId="19329" hidden="1"/>
    <cellStyle name="Neutral 2 2" xfId="19900" hidden="1"/>
    <cellStyle name="Neutral 2 2" xfId="20143" hidden="1"/>
    <cellStyle name="Neutral 2 2" xfId="20111" hidden="1"/>
    <cellStyle name="Neutral 2 2" xfId="20551" hidden="1"/>
    <cellStyle name="Neutral 2 2" xfId="20814" hidden="1"/>
    <cellStyle name="Neutral 2 2" xfId="21202" hidden="1"/>
    <cellStyle name="Neutral 2 2" xfId="21170" hidden="1"/>
    <cellStyle name="Neutral 2 2" xfId="21405" hidden="1"/>
    <cellStyle name="Neutral 2 2" xfId="21843" hidden="1"/>
    <cellStyle name="Neutral 2 2" xfId="21806" hidden="1"/>
    <cellStyle name="Neutral 2 2" xfId="21855" hidden="1"/>
    <cellStyle name="Neutral 2 2" xfId="22433" hidden="1"/>
    <cellStyle name="Neutral 2 2" xfId="22676" hidden="1"/>
    <cellStyle name="Neutral 2 2" xfId="22644" hidden="1"/>
    <cellStyle name="Neutral 2 2" xfId="22224" hidden="1"/>
    <cellStyle name="Neutral 2 2" xfId="23296" hidden="1"/>
    <cellStyle name="Neutral 2 2" xfId="23259" hidden="1"/>
    <cellStyle name="Neutral 2 2" xfId="23308" hidden="1"/>
    <cellStyle name="Neutral 2 2" xfId="23884" hidden="1"/>
    <cellStyle name="Neutral 2 2" xfId="24127" hidden="1"/>
    <cellStyle name="Neutral 2 2" xfId="24095" hidden="1"/>
    <cellStyle name="Neutral 2 2" xfId="20711" hidden="1"/>
    <cellStyle name="Neutral 2 2" xfId="24743" hidden="1"/>
    <cellStyle name="Neutral 2 2" xfId="24706" hidden="1"/>
    <cellStyle name="Neutral 2 2" xfId="24755" hidden="1"/>
    <cellStyle name="Neutral 2 2" xfId="25326" hidden="1"/>
    <cellStyle name="Neutral 2 2" xfId="25569" hidden="1"/>
    <cellStyle name="Neutral 2 2" xfId="25537" hidden="1"/>
    <cellStyle name="Neutral 2 2" xfId="25979" hidden="1"/>
    <cellStyle name="Neutral 2 2" xfId="26339" hidden="1"/>
    <cellStyle name="Neutral 2 2" xfId="26302" hidden="1"/>
    <cellStyle name="Neutral 2 2" xfId="26351" hidden="1"/>
    <cellStyle name="Neutral 2 2" xfId="26922" hidden="1"/>
    <cellStyle name="Neutral 2 2" xfId="27165" hidden="1"/>
    <cellStyle name="Neutral 2 2" xfId="27133" hidden="1"/>
    <cellStyle name="Neutral 2 2" xfId="25980" hidden="1"/>
    <cellStyle name="Neutral 2 2" xfId="27781" hidden="1"/>
    <cellStyle name="Neutral 2 2" xfId="27744" hidden="1"/>
    <cellStyle name="Neutral 2 2" xfId="27793" hidden="1"/>
    <cellStyle name="Neutral 2 2" xfId="28364" hidden="1"/>
    <cellStyle name="Neutral 2 2" xfId="28607" hidden="1"/>
    <cellStyle name="Neutral 2 2" xfId="28575" hidden="1"/>
    <cellStyle name="Neutral 2 2" xfId="29016" hidden="1"/>
    <cellStyle name="Neutral 2 2" xfId="29301" hidden="1"/>
    <cellStyle name="Neutral 2 2" xfId="29264" hidden="1"/>
    <cellStyle name="Neutral 2 2" xfId="29313" hidden="1"/>
    <cellStyle name="Neutral 2 2" xfId="29884" hidden="1"/>
    <cellStyle name="Neutral 2 2" xfId="30127" hidden="1"/>
    <cellStyle name="Neutral 2 2" xfId="30095" hidden="1"/>
    <cellStyle name="Neutral 2 2" xfId="30535" hidden="1"/>
    <cellStyle name="Neutral 2 2" xfId="30798" hidden="1"/>
    <cellStyle name="Neutral 2 2" xfId="31186" hidden="1"/>
    <cellStyle name="Neutral 2 2" xfId="31154" hidden="1"/>
    <cellStyle name="Neutral 2 2" xfId="31389" hidden="1"/>
    <cellStyle name="Neutral 2 2" xfId="31827" hidden="1"/>
    <cellStyle name="Neutral 2 2" xfId="31790" hidden="1"/>
    <cellStyle name="Neutral 2 2" xfId="31839" hidden="1"/>
    <cellStyle name="Neutral 2 2" xfId="32417" hidden="1"/>
    <cellStyle name="Neutral 2 2" xfId="32660" hidden="1"/>
    <cellStyle name="Neutral 2 2" xfId="32628" hidden="1"/>
    <cellStyle name="Neutral 2 2" xfId="32208" hidden="1"/>
    <cellStyle name="Neutral 2 2" xfId="33279" hidden="1"/>
    <cellStyle name="Neutral 2 2" xfId="33242" hidden="1"/>
    <cellStyle name="Neutral 2 2" xfId="33291" hidden="1"/>
    <cellStyle name="Neutral 2 2" xfId="33867" hidden="1"/>
    <cellStyle name="Neutral 2 2" xfId="34110" hidden="1"/>
    <cellStyle name="Neutral 2 2" xfId="34078" hidden="1"/>
    <cellStyle name="Neutral 2 2" xfId="30695" hidden="1"/>
    <cellStyle name="Neutral 2 2" xfId="34726" hidden="1"/>
    <cellStyle name="Neutral 2 2" xfId="34689" hidden="1"/>
    <cellStyle name="Neutral 2 2" xfId="34738" hidden="1"/>
    <cellStyle name="Neutral 2 2" xfId="35309" hidden="1"/>
    <cellStyle name="Neutral 2 2" xfId="35552" hidden="1"/>
    <cellStyle name="Neutral 2 2" xfId="35520" hidden="1"/>
    <cellStyle name="Neutral 2 2" xfId="35962" hidden="1"/>
    <cellStyle name="Neutral 2 2" xfId="36322" hidden="1"/>
    <cellStyle name="Neutral 2 2" xfId="36285" hidden="1"/>
    <cellStyle name="Neutral 2 2" xfId="36334" hidden="1"/>
    <cellStyle name="Neutral 2 2" xfId="36905" hidden="1"/>
    <cellStyle name="Neutral 2 2" xfId="37148" hidden="1"/>
    <cellStyle name="Neutral 2 2" xfId="37116" hidden="1"/>
    <cellStyle name="Neutral 2 2" xfId="35963" hidden="1"/>
    <cellStyle name="Neutral 2 2" xfId="37764" hidden="1"/>
    <cellStyle name="Neutral 2 2" xfId="37727" hidden="1"/>
    <cellStyle name="Neutral 2 2" xfId="37776" hidden="1"/>
    <cellStyle name="Neutral 2 2" xfId="38347" hidden="1"/>
    <cellStyle name="Neutral 2 2" xfId="38590" hidden="1"/>
    <cellStyle name="Neutral 2 2" xfId="38558" hidden="1"/>
    <cellStyle name="Neutral 2 2" xfId="39014" hidden="1"/>
    <cellStyle name="Neutral 2 2" xfId="39304" hidden="1"/>
    <cellStyle name="Neutral 2 2" xfId="39267" hidden="1"/>
    <cellStyle name="Neutral 2 2" xfId="39316" hidden="1"/>
    <cellStyle name="Neutral 2 2" xfId="39887" hidden="1"/>
    <cellStyle name="Neutral 2 2" xfId="40130" hidden="1"/>
    <cellStyle name="Neutral 2 2" xfId="40098" hidden="1"/>
    <cellStyle name="Neutral 2 2" xfId="40538" hidden="1"/>
    <cellStyle name="Neutral 2 2" xfId="40801" hidden="1"/>
    <cellStyle name="Neutral 2 2" xfId="41189" hidden="1"/>
    <cellStyle name="Neutral 2 2" xfId="41157" hidden="1"/>
    <cellStyle name="Neutral 2 2" xfId="41392" hidden="1"/>
    <cellStyle name="Neutral 2 2" xfId="41830" hidden="1"/>
    <cellStyle name="Neutral 2 2" xfId="41793" hidden="1"/>
    <cellStyle name="Neutral 2 2" xfId="41842" hidden="1"/>
    <cellStyle name="Neutral 2 2" xfId="42420" hidden="1"/>
    <cellStyle name="Neutral 2 2" xfId="42663" hidden="1"/>
    <cellStyle name="Neutral 2 2" xfId="42631" hidden="1"/>
    <cellStyle name="Neutral 2 2" xfId="42211" hidden="1"/>
    <cellStyle name="Neutral 2 2" xfId="43282" hidden="1"/>
    <cellStyle name="Neutral 2 2" xfId="43245" hidden="1"/>
    <cellStyle name="Neutral 2 2" xfId="43294" hidden="1"/>
    <cellStyle name="Neutral 2 2" xfId="43870" hidden="1"/>
    <cellStyle name="Neutral 2 2" xfId="44113" hidden="1"/>
    <cellStyle name="Neutral 2 2" xfId="44081" hidden="1"/>
    <cellStyle name="Neutral 2 2" xfId="40698" hidden="1"/>
    <cellStyle name="Neutral 2 2" xfId="44729" hidden="1"/>
    <cellStyle name="Neutral 2 2" xfId="44692" hidden="1"/>
    <cellStyle name="Neutral 2 2" xfId="44741" hidden="1"/>
    <cellStyle name="Neutral 2 2" xfId="45312" hidden="1"/>
    <cellStyle name="Neutral 2 2" xfId="45555" hidden="1"/>
    <cellStyle name="Neutral 2 2" xfId="45523" hidden="1"/>
    <cellStyle name="Neutral 2 2" xfId="45965" hidden="1"/>
    <cellStyle name="Neutral 2 2" xfId="46325" hidden="1"/>
    <cellStyle name="Neutral 2 2" xfId="46288" hidden="1"/>
    <cellStyle name="Neutral 2 2" xfId="46337" hidden="1"/>
    <cellStyle name="Neutral 2 2" xfId="46908" hidden="1"/>
    <cellStyle name="Neutral 2 2" xfId="47151" hidden="1"/>
    <cellStyle name="Neutral 2 2" xfId="47119" hidden="1"/>
    <cellStyle name="Neutral 2 2" xfId="45966" hidden="1"/>
    <cellStyle name="Neutral 2 2" xfId="47767" hidden="1"/>
    <cellStyle name="Neutral 2 2" xfId="47730" hidden="1"/>
    <cellStyle name="Neutral 2 2" xfId="47779" hidden="1"/>
    <cellStyle name="Neutral 2 2" xfId="48350" hidden="1"/>
    <cellStyle name="Neutral 2 2" xfId="48593" hidden="1"/>
    <cellStyle name="Neutral 2 2" xfId="48561" hidden="1"/>
    <cellStyle name="Neutral 2 2" xfId="49001" hidden="1"/>
    <cellStyle name="Neutral 2 2" xfId="49286" hidden="1"/>
    <cellStyle name="Neutral 2 2" xfId="49249" hidden="1"/>
    <cellStyle name="Neutral 2 2" xfId="49298" hidden="1"/>
    <cellStyle name="Neutral 2 2" xfId="49869" hidden="1"/>
    <cellStyle name="Neutral 2 2" xfId="50112" hidden="1"/>
    <cellStyle name="Neutral 2 2" xfId="50080" hidden="1"/>
    <cellStyle name="Neutral 2 2" xfId="50520" hidden="1"/>
    <cellStyle name="Neutral 2 2" xfId="50783" hidden="1"/>
    <cellStyle name="Neutral 2 2" xfId="51171" hidden="1"/>
    <cellStyle name="Neutral 2 2" xfId="51139" hidden="1"/>
    <cellStyle name="Neutral 2 2" xfId="51374" hidden="1"/>
    <cellStyle name="Neutral 2 2" xfId="51812" hidden="1"/>
    <cellStyle name="Neutral 2 2" xfId="51775" hidden="1"/>
    <cellStyle name="Neutral 2 2" xfId="51824" hidden="1"/>
    <cellStyle name="Neutral 2 2" xfId="52402" hidden="1"/>
    <cellStyle name="Neutral 2 2" xfId="52645" hidden="1"/>
    <cellStyle name="Neutral 2 2" xfId="52613" hidden="1"/>
    <cellStyle name="Neutral 2 2" xfId="52193" hidden="1"/>
    <cellStyle name="Neutral 2 2" xfId="53264" hidden="1"/>
    <cellStyle name="Neutral 2 2" xfId="53227" hidden="1"/>
    <cellStyle name="Neutral 2 2" xfId="53276" hidden="1"/>
    <cellStyle name="Neutral 2 2" xfId="53852" hidden="1"/>
    <cellStyle name="Neutral 2 2" xfId="54095" hidden="1"/>
    <cellStyle name="Neutral 2 2" xfId="54063" hidden="1"/>
    <cellStyle name="Neutral 2 2" xfId="50680" hidden="1"/>
    <cellStyle name="Neutral 2 2" xfId="54711" hidden="1"/>
    <cellStyle name="Neutral 2 2" xfId="54674" hidden="1"/>
    <cellStyle name="Neutral 2 2" xfId="54723" hidden="1"/>
    <cellStyle name="Neutral 2 2" xfId="55294" hidden="1"/>
    <cellStyle name="Neutral 2 2" xfId="55537" hidden="1"/>
    <cellStyle name="Neutral 2 2" xfId="55505" hidden="1"/>
    <cellStyle name="Neutral 2 2" xfId="55947" hidden="1"/>
    <cellStyle name="Neutral 2 2" xfId="56307" hidden="1"/>
    <cellStyle name="Neutral 2 2" xfId="56270" hidden="1"/>
    <cellStyle name="Neutral 2 2" xfId="56319" hidden="1"/>
    <cellStyle name="Neutral 2 2" xfId="56890" hidden="1"/>
    <cellStyle name="Neutral 2 2" xfId="57133" hidden="1"/>
    <cellStyle name="Neutral 2 2" xfId="57101" hidden="1"/>
    <cellStyle name="Neutral 2 2" xfId="55948" hidden="1"/>
    <cellStyle name="Neutral 2 2" xfId="57749" hidden="1"/>
    <cellStyle name="Neutral 2 2" xfId="57712" hidden="1"/>
    <cellStyle name="Neutral 2 2" xfId="57761" hidden="1"/>
    <cellStyle name="Neutral 2 2" xfId="58332" hidden="1"/>
    <cellStyle name="Neutral 2 2" xfId="58575" hidden="1"/>
    <cellStyle name="Neutral 2 2" xfId="58543" hidden="1"/>
    <cellStyle name="Neutral 2 20" xfId="255" hidden="1"/>
    <cellStyle name="Neutral 2 20" xfId="18984" hidden="1"/>
    <cellStyle name="Neutral 2 20" xfId="39015" hidden="1"/>
    <cellStyle name="Neutral 2 21" xfId="256" hidden="1"/>
    <cellStyle name="Neutral 2 21" xfId="18985" hidden="1"/>
    <cellStyle name="Neutral 2 21" xfId="39016"/>
    <cellStyle name="Neutral 2 3" xfId="257" hidden="1"/>
    <cellStyle name="Neutral 2 3" xfId="18986"/>
    <cellStyle name="Neutral 2 4" xfId="258" hidden="1"/>
    <cellStyle name="Neutral 2 4" xfId="18987"/>
    <cellStyle name="Neutral 2 5" xfId="259" hidden="1"/>
    <cellStyle name="Neutral 2 5" xfId="18988"/>
    <cellStyle name="Neutral 2 6" xfId="260" hidden="1"/>
    <cellStyle name="Neutral 2 6" xfId="18989"/>
    <cellStyle name="Neutral 2 7" xfId="261" hidden="1"/>
    <cellStyle name="Neutral 2 7" xfId="18990"/>
    <cellStyle name="Neutral 2 8" xfId="262" hidden="1"/>
    <cellStyle name="Neutral 2 8" xfId="18991"/>
    <cellStyle name="Neutral 2 9" xfId="263" hidden="1"/>
    <cellStyle name="Neutral 2 9" xfId="18992"/>
    <cellStyle name="Neutral 3" xfId="264"/>
    <cellStyle name="Neutral 3 2" xfId="479"/>
    <cellStyle name="Neutral 3 2 2" xfId="19034"/>
    <cellStyle name="Neutral 3 3" xfId="693"/>
    <cellStyle name="Neutral 3 4" xfId="18993"/>
    <cellStyle name="Neutral 4" xfId="18737"/>
    <cellStyle name="Neutral 5" xfId="18791" hidden="1"/>
    <cellStyle name="Neutral 5" xfId="18788" hidden="1"/>
    <cellStyle name="Neutral 5" xfId="18804" hidden="1"/>
    <cellStyle name="Neutral 5" xfId="18812" hidden="1"/>
    <cellStyle name="Neutral 5" xfId="18820" hidden="1"/>
    <cellStyle name="Neutral 5" xfId="18828" hidden="1"/>
    <cellStyle name="Neutral 5" xfId="19179" hidden="1"/>
    <cellStyle name="Neutral 5" xfId="18700" hidden="1"/>
    <cellStyle name="Neutral 5" xfId="18871" hidden="1"/>
    <cellStyle name="Neutral 5" xfId="18686" hidden="1"/>
    <cellStyle name="Neutral 5" xfId="18699"/>
    <cellStyle name="Neutre" xfId="18738"/>
    <cellStyle name="Normal" xfId="76"/>
    <cellStyle name="Normal 10" xfId="265"/>
    <cellStyle name="Normal 11" xfId="266"/>
    <cellStyle name="Normal 12" xfId="267"/>
    <cellStyle name="Normal 12 2" xfId="268"/>
    <cellStyle name="Normal 13" xfId="87"/>
    <cellStyle name="Normal 13 2" xfId="269"/>
    <cellStyle name="Normal 13 2 2" xfId="18995"/>
    <cellStyle name="Normal 13 3" xfId="442"/>
    <cellStyle name="Normal 13 4" xfId="451"/>
    <cellStyle name="Normal 13 5" xfId="664"/>
    <cellStyle name="Normal 13 6" xfId="666"/>
    <cellStyle name="Normal 13 6 2" xfId="58924"/>
    <cellStyle name="Normal 13 7" xfId="18869"/>
    <cellStyle name="Normal 13 8" xfId="38933"/>
    <cellStyle name="Normal 13 9" xfId="18739"/>
    <cellStyle name="Normal 14" xfId="270"/>
    <cellStyle name="Normal 14 2" xfId="271"/>
    <cellStyle name="Normal 14 3" xfId="455"/>
    <cellStyle name="Normal 14 4" xfId="18996"/>
    <cellStyle name="Normal 15" xfId="272"/>
    <cellStyle name="Normal 15 2" xfId="273"/>
    <cellStyle name="Normal 15 2 2" xfId="274"/>
    <cellStyle name="Normal 15 3" xfId="275"/>
    <cellStyle name="Normal 15 4" xfId="523"/>
    <cellStyle name="Normal 15 5" xfId="18997"/>
    <cellStyle name="Normal 16" xfId="276"/>
    <cellStyle name="Normal 16 2" xfId="277"/>
    <cellStyle name="Normal 17" xfId="278"/>
    <cellStyle name="Normal 17 2" xfId="279"/>
    <cellStyle name="Normal 18" xfId="280"/>
    <cellStyle name="Normal 18 2" xfId="281"/>
    <cellStyle name="Normal 19" xfId="282"/>
    <cellStyle name="Normal 19 2" xfId="283"/>
    <cellStyle name="Normal 19 3" xfId="284"/>
    <cellStyle name="Normal 2" xfId="285"/>
    <cellStyle name="Normal 2 2" xfId="286"/>
    <cellStyle name="Normal 2 2 2" xfId="58923"/>
    <cellStyle name="Normal 2 3" xfId="287"/>
    <cellStyle name="Normal 2 3 2" xfId="288"/>
    <cellStyle name="Normal 2 4" xfId="289"/>
    <cellStyle name="Normal 2 5" xfId="290"/>
    <cellStyle name="Normal 2 6" xfId="18998"/>
    <cellStyle name="Normal 2 7" xfId="58920"/>
    <cellStyle name="Normal 20" xfId="291"/>
    <cellStyle name="Normal 20 2" xfId="292"/>
    <cellStyle name="Normal 21" xfId="293"/>
    <cellStyle name="Normal 21 2" xfId="294"/>
    <cellStyle name="Normal 22" xfId="295"/>
    <cellStyle name="Normal 22 2" xfId="296"/>
    <cellStyle name="Normal 23" xfId="297"/>
    <cellStyle name="Normal 23 2" xfId="298"/>
    <cellStyle name="Normal 24" xfId="299"/>
    <cellStyle name="Normal 24 2" xfId="300"/>
    <cellStyle name="Normal 25" xfId="301"/>
    <cellStyle name="Normal 25 2" xfId="302"/>
    <cellStyle name="Normal 25 2 2" xfId="303"/>
    <cellStyle name="Normal 25 3" xfId="304"/>
    <cellStyle name="Normal 26" xfId="305"/>
    <cellStyle name="Normal 26 2" xfId="306"/>
    <cellStyle name="Normal 26 2 2" xfId="307"/>
    <cellStyle name="Normal 26 3" xfId="308"/>
    <cellStyle name="Normal 27" xfId="309"/>
    <cellStyle name="Normal 27 2" xfId="310"/>
    <cellStyle name="Normal 28" xfId="311"/>
    <cellStyle name="Normal 29" xfId="312"/>
    <cellStyle name="Normal 3" xfId="313"/>
    <cellStyle name="Normal 3 2" xfId="314"/>
    <cellStyle name="Normal 3 3" xfId="18999"/>
    <cellStyle name="Normal 3 4" xfId="58921"/>
    <cellStyle name="Normal 30" xfId="315"/>
    <cellStyle name="Normal 30 2" xfId="316"/>
    <cellStyle name="Normal 31" xfId="317"/>
    <cellStyle name="Normal 32" xfId="318"/>
    <cellStyle name="Normal 33" xfId="319"/>
    <cellStyle name="Normal 34" xfId="320"/>
    <cellStyle name="Normal 4" xfId="321"/>
    <cellStyle name="Normal 4 2" xfId="322"/>
    <cellStyle name="Normal 4 3" xfId="323"/>
    <cellStyle name="Normal 4 4" xfId="19000"/>
    <cellStyle name="Normal 4 5" xfId="58922"/>
    <cellStyle name="Normal 5" xfId="324"/>
    <cellStyle name="Normal 5 2" xfId="325"/>
    <cellStyle name="Normal 5 2 2" xfId="326"/>
    <cellStyle name="Normal 5 2 3" xfId="327"/>
    <cellStyle name="Normal 5 3" xfId="328"/>
    <cellStyle name="Normal 5 4" xfId="329"/>
    <cellStyle name="Normal 5 5" xfId="19001"/>
    <cellStyle name="Normal 6" xfId="330"/>
    <cellStyle name="Normal 6 2" xfId="331"/>
    <cellStyle name="Normal 6 3" xfId="332"/>
    <cellStyle name="Normal 6 4" xfId="19002"/>
    <cellStyle name="Normal 7" xfId="333"/>
    <cellStyle name="Normal 7 2" xfId="334"/>
    <cellStyle name="Normal 7 2 2" xfId="335"/>
    <cellStyle name="Normal 7 3" xfId="336"/>
    <cellStyle name="Normal 7 4" xfId="337"/>
    <cellStyle name="Normal 7 5" xfId="19003"/>
    <cellStyle name="Normal 8" xfId="338"/>
    <cellStyle name="Normal 8 2" xfId="339"/>
    <cellStyle name="Normal 8 3" xfId="340"/>
    <cellStyle name="Normal 8 4" xfId="19004"/>
    <cellStyle name="Normal 9" xfId="341"/>
    <cellStyle name="Normal 9 2" xfId="88"/>
    <cellStyle name="Normal 9 3" xfId="342"/>
    <cellStyle name="Normal 9 4" xfId="343"/>
    <cellStyle name="Normal 9 5" xfId="19005"/>
    <cellStyle name="Normale 2" xfId="344"/>
    <cellStyle name="Normale 2 2" xfId="345"/>
    <cellStyle name="Normale 2 3" xfId="346"/>
    <cellStyle name="Normale_Foglio1" xfId="347"/>
    <cellStyle name="Notiz" xfId="16" builtinId="10" customBuiltin="1"/>
    <cellStyle name="Notiz 2" xfId="77"/>
    <cellStyle name="Notiz 2 2" xfId="350"/>
    <cellStyle name="Notiz 2 2 2" xfId="19006"/>
    <cellStyle name="Notiz 2 3" xfId="351"/>
    <cellStyle name="Notiz 2 4" xfId="352"/>
    <cellStyle name="Notiz 2 5" xfId="349"/>
    <cellStyle name="Notiz 2 6" xfId="700"/>
    <cellStyle name="Notiz 2 7" xfId="18867"/>
    <cellStyle name="Notiz 3" xfId="353"/>
    <cellStyle name="Notiz 4" xfId="354"/>
    <cellStyle name="Notiz 5" xfId="348"/>
    <cellStyle name="Notiz 6" xfId="18835"/>
    <cellStyle name="Output 2" xfId="480"/>
    <cellStyle name="Percent 2" xfId="355"/>
    <cellStyle name="Pourcentage 2" xfId="356"/>
    <cellStyle name="Pourcentage 2 2" xfId="357"/>
    <cellStyle name="Pourcentage 3" xfId="358"/>
    <cellStyle name="SAPBEXaggData" xfId="481"/>
    <cellStyle name="SAPBEXaggData 2" xfId="18740"/>
    <cellStyle name="SAPBEXaggDataEmph" xfId="482"/>
    <cellStyle name="SAPBEXaggDataEmph 2" xfId="18741"/>
    <cellStyle name="SAPBEXaggItem" xfId="483"/>
    <cellStyle name="SAPBEXaggItem 2" xfId="18742"/>
    <cellStyle name="SAPBEXaggItemX" xfId="484"/>
    <cellStyle name="SAPBEXaggItemX 2" xfId="18743"/>
    <cellStyle name="SAPBEXchaText" xfId="359"/>
    <cellStyle name="SAPBEXchaText 2" xfId="485"/>
    <cellStyle name="SAPBEXchaText 3" xfId="19007"/>
    <cellStyle name="SAPBEXexcBad7" xfId="486"/>
    <cellStyle name="SAPBEXexcBad7 2" xfId="18744"/>
    <cellStyle name="SAPBEXexcBad8" xfId="487"/>
    <cellStyle name="SAPBEXexcBad8 2" xfId="18745"/>
    <cellStyle name="SAPBEXexcBad9" xfId="488"/>
    <cellStyle name="SAPBEXexcBad9 2" xfId="18746"/>
    <cellStyle name="SAPBEXexcCritical4" xfId="489"/>
    <cellStyle name="SAPBEXexcCritical4 2" xfId="18747"/>
    <cellStyle name="SAPBEXexcCritical5" xfId="490"/>
    <cellStyle name="SAPBEXexcCritical5 2" xfId="18748"/>
    <cellStyle name="SAPBEXexcCritical6" xfId="491"/>
    <cellStyle name="SAPBEXexcCritical6 2" xfId="18749"/>
    <cellStyle name="SAPBEXexcGood1" xfId="492"/>
    <cellStyle name="SAPBEXexcGood1 2" xfId="18750"/>
    <cellStyle name="SAPBEXexcGood2" xfId="493"/>
    <cellStyle name="SAPBEXexcGood2 2" xfId="18751"/>
    <cellStyle name="SAPBEXexcGood3" xfId="494"/>
    <cellStyle name="SAPBEXexcGood3 2" xfId="18752"/>
    <cellStyle name="SAPBEXfilterDrill" xfId="495"/>
    <cellStyle name="SAPBEXfilterDrill 2" xfId="18753"/>
    <cellStyle name="SAPBEXfilterItem" xfId="496"/>
    <cellStyle name="SAPBEXfilterItem 2" xfId="18754"/>
    <cellStyle name="SAPBEXfilterText" xfId="497"/>
    <cellStyle name="SAPBEXfilterText 2" xfId="18755"/>
    <cellStyle name="SAPBEXformats" xfId="498"/>
    <cellStyle name="SAPBEXformats 2" xfId="18756"/>
    <cellStyle name="SAPBEXheaderItem" xfId="499"/>
    <cellStyle name="SAPBEXheaderItem 2" xfId="18757"/>
    <cellStyle name="SAPBEXheaderText" xfId="500"/>
    <cellStyle name="SAPBEXheaderText 2" xfId="18758"/>
    <cellStyle name="SAPBEXHLevel0" xfId="501"/>
    <cellStyle name="SAPBEXHLevel0 2" xfId="18759"/>
    <cellStyle name="SAPBEXHLevel0X" xfId="502"/>
    <cellStyle name="SAPBEXHLevel0X 2" xfId="18760"/>
    <cellStyle name="SAPBEXHLevel1" xfId="503"/>
    <cellStyle name="SAPBEXHLevel1 2" xfId="18761"/>
    <cellStyle name="SAPBEXHLevel1X" xfId="504"/>
    <cellStyle name="SAPBEXHLevel1X 2" xfId="18762"/>
    <cellStyle name="SAPBEXHLevel2" xfId="505"/>
    <cellStyle name="SAPBEXHLevel2 2" xfId="18763"/>
    <cellStyle name="SAPBEXHLevel2X" xfId="506"/>
    <cellStyle name="SAPBEXHLevel2X 2" xfId="18764"/>
    <cellStyle name="SAPBEXHLevel3" xfId="507"/>
    <cellStyle name="SAPBEXHLevel3 2" xfId="18765"/>
    <cellStyle name="SAPBEXHLevel3X" xfId="508"/>
    <cellStyle name="SAPBEXHLevel3X 2" xfId="18766"/>
    <cellStyle name="SAPBEXinputData" xfId="509"/>
    <cellStyle name="SAPBEXItemHeader" xfId="510"/>
    <cellStyle name="SAPBEXresData" xfId="511"/>
    <cellStyle name="SAPBEXresData 2" xfId="18767"/>
    <cellStyle name="SAPBEXresDataEmph" xfId="512"/>
    <cellStyle name="SAPBEXresDataEmph 2" xfId="18768"/>
    <cellStyle name="SAPBEXresItem" xfId="513"/>
    <cellStyle name="SAPBEXresItem 2" xfId="18769"/>
    <cellStyle name="SAPBEXresItemX" xfId="514"/>
    <cellStyle name="SAPBEXresItemX 2" xfId="18770"/>
    <cellStyle name="SAPBEXstdData" xfId="360"/>
    <cellStyle name="SAPBEXstdData 2" xfId="361"/>
    <cellStyle name="SAPBEXstdData 2 2" xfId="19009"/>
    <cellStyle name="SAPBEXstdData 3" xfId="362"/>
    <cellStyle name="SAPBEXstdData 4" xfId="19008"/>
    <cellStyle name="SAPBEXstdDataEmph" xfId="515"/>
    <cellStyle name="SAPBEXstdDataEmph 2" xfId="18771"/>
    <cellStyle name="SAPBEXstdItem" xfId="363"/>
    <cellStyle name="SAPBEXstdItem 2" xfId="364"/>
    <cellStyle name="SAPBEXstdItem 2 2" xfId="19011"/>
    <cellStyle name="SAPBEXstdItem 3" xfId="365"/>
    <cellStyle name="SAPBEXstdItem 4" xfId="19010"/>
    <cellStyle name="SAPBEXstdItemX" xfId="516"/>
    <cellStyle name="SAPBEXstdItemX 2" xfId="18772"/>
    <cellStyle name="SAPBEXtitle" xfId="517"/>
    <cellStyle name="SAPBEXtitle 2" xfId="18773"/>
    <cellStyle name="SAPBEXunassignedItem" xfId="518"/>
    <cellStyle name="SAPBEXundefined" xfId="519"/>
    <cellStyle name="SAPBEXundefined 2" xfId="18774"/>
    <cellStyle name="Satisfaisant" xfId="18775"/>
    <cellStyle name="Schlecht" xfId="8" builtinId="27" customBuiltin="1"/>
    <cellStyle name="Schlecht 2" xfId="78"/>
    <cellStyle name="Schlecht 2 2" xfId="692"/>
    <cellStyle name="Schlecht 3" xfId="444"/>
    <cellStyle name="Schlecht 4" xfId="18827"/>
    <cellStyle name="Sheet Title" xfId="520"/>
    <cellStyle name="Sortie" xfId="18776"/>
    <cellStyle name="Spaltenebene_1" xfId="1" builtinId="2" iLevel="0"/>
    <cellStyle name="Standard" xfId="0" builtinId="0"/>
    <cellStyle name="Standard 10" xfId="58925"/>
    <cellStyle name="Standard 11" xfId="58926"/>
    <cellStyle name="Standard 2" xfId="44"/>
    <cellStyle name="Standard 2 2" xfId="366"/>
    <cellStyle name="Standard 2 2 2" xfId="452"/>
    <cellStyle name="Standard 2 3" xfId="367"/>
    <cellStyle name="Standard 2 4" xfId="368"/>
    <cellStyle name="Standard 2 4 2" xfId="369"/>
    <cellStyle name="Standard 2 4 3" xfId="370"/>
    <cellStyle name="Standard 2 5" xfId="371"/>
    <cellStyle name="Standard 2 5 2" xfId="372"/>
    <cellStyle name="Standard 2 5 3" xfId="373"/>
    <cellStyle name="Standard 2 6" xfId="374"/>
    <cellStyle name="Standard 3" xfId="375"/>
    <cellStyle name="Standard 3 2" xfId="453"/>
    <cellStyle name="Standard 3 2 2" xfId="19033"/>
    <cellStyle name="Standard 3 3" xfId="685"/>
    <cellStyle name="Standard 3 4" xfId="19012"/>
    <cellStyle name="Standard 3 5" xfId="18994"/>
    <cellStyle name="Standard 3 6" xfId="58919"/>
    <cellStyle name="Standard 4" xfId="376"/>
    <cellStyle name="Standard 4 2" xfId="377"/>
    <cellStyle name="Standard 4 3" xfId="454"/>
    <cellStyle name="Standard 4 4" xfId="19013"/>
    <cellStyle name="Standard 5" xfId="378"/>
    <cellStyle name="Standard 6" xfId="379"/>
    <cellStyle name="Standard 6 2" xfId="380"/>
    <cellStyle name="Standard 6 3" xfId="381"/>
    <cellStyle name="Standard 7" xfId="665"/>
    <cellStyle name="Standard 8" xfId="23161"/>
    <cellStyle name="Standard 9" xfId="28950"/>
    <cellStyle name="Texte explicatif" xfId="18777"/>
    <cellStyle name="Titre" xfId="18778"/>
    <cellStyle name="Titre 1" xfId="18779"/>
    <cellStyle name="Titre 2" xfId="18780"/>
    <cellStyle name="Titre 3" xfId="18781"/>
    <cellStyle name="Titre 4" xfId="18782"/>
    <cellStyle name="Total" xfId="18783"/>
    <cellStyle name="Total 2" xfId="521"/>
    <cellStyle name="Überschrift" xfId="2" builtinId="15" customBuiltin="1"/>
    <cellStyle name="Überschrift 1" xfId="3" builtinId="16" customBuiltin="1"/>
    <cellStyle name="Überschrift 1 2" xfId="80"/>
    <cellStyle name="Überschrift 1 2 2" xfId="687"/>
    <cellStyle name="Überschrift 1 3" xfId="18822"/>
    <cellStyle name="Überschrift 2" xfId="4" builtinId="17" customBuiltin="1"/>
    <cellStyle name="Überschrift 2 2" xfId="81"/>
    <cellStyle name="Überschrift 2 2 2" xfId="688"/>
    <cellStyle name="Überschrift 2 3" xfId="18823"/>
    <cellStyle name="Überschrift 3" xfId="5" builtinId="18" customBuiltin="1"/>
    <cellStyle name="Überschrift 3 2" xfId="82"/>
    <cellStyle name="Überschrift 3 2 2" xfId="689"/>
    <cellStyle name="Überschrift 3 3" xfId="18824"/>
    <cellStyle name="Überschrift 4" xfId="6" builtinId="19" customBuiltin="1"/>
    <cellStyle name="Überschrift 4 2" xfId="83"/>
    <cellStyle name="Überschrift 4 2 2" xfId="690"/>
    <cellStyle name="Überschrift 4 3" xfId="18825"/>
    <cellStyle name="Überschrift 5" xfId="79"/>
    <cellStyle name="Überschrift 5 2" xfId="686"/>
    <cellStyle name="Überschrift 6" xfId="18821"/>
    <cellStyle name="Vérification" xfId="18784"/>
    <cellStyle name="Verknüpfte Zelle" xfId="13" builtinId="24" customBuiltin="1"/>
    <cellStyle name="Verknüpfte Zelle 2" xfId="84"/>
    <cellStyle name="Verknüpfte Zelle 2 2" xfId="697"/>
    <cellStyle name="Verknüpfte Zelle 3" xfId="18832"/>
    <cellStyle name="Warnender Text" xfId="15" builtinId="11" customBuiltin="1"/>
    <cellStyle name="Warnender Text 2" xfId="85"/>
    <cellStyle name="Warnender Text 2 10" xfId="382" hidden="1"/>
    <cellStyle name="Warnender Text 2 10" xfId="587" hidden="1"/>
    <cellStyle name="Warnender Text 2 10" xfId="530" hidden="1"/>
    <cellStyle name="Warnender Text 2 10" xfId="624" hidden="1"/>
    <cellStyle name="Warnender Text 2 10" xfId="659" hidden="1"/>
    <cellStyle name="Warnender Text 2 10" xfId="900" hidden="1"/>
    <cellStyle name="Warnender Text 2 10" xfId="995" hidden="1"/>
    <cellStyle name="Warnender Text 2 10" xfId="938" hidden="1"/>
    <cellStyle name="Warnender Text 2 10" xfId="1032" hidden="1"/>
    <cellStyle name="Warnender Text 2 10" xfId="1067" hidden="1"/>
    <cellStyle name="Warnender Text 2 10" xfId="722" hidden="1"/>
    <cellStyle name="Warnender Text 2 10" xfId="1142" hidden="1"/>
    <cellStyle name="Warnender Text 2 10" xfId="1085" hidden="1"/>
    <cellStyle name="Warnender Text 2 10" xfId="1179" hidden="1"/>
    <cellStyle name="Warnender Text 2 10" xfId="1214" hidden="1"/>
    <cellStyle name="Warnender Text 2 10" xfId="709" hidden="1"/>
    <cellStyle name="Warnender Text 2 10" xfId="1283" hidden="1"/>
    <cellStyle name="Warnender Text 2 10" xfId="1226" hidden="1"/>
    <cellStyle name="Warnender Text 2 10" xfId="1320" hidden="1"/>
    <cellStyle name="Warnender Text 2 10" xfId="1355" hidden="1"/>
    <cellStyle name="Warnender Text 2 10" xfId="1426" hidden="1"/>
    <cellStyle name="Warnender Text 2 10" xfId="1500" hidden="1"/>
    <cellStyle name="Warnender Text 2 10" xfId="1443" hidden="1"/>
    <cellStyle name="Warnender Text 2 10" xfId="1537" hidden="1"/>
    <cellStyle name="Warnender Text 2 10" xfId="1572" hidden="1"/>
    <cellStyle name="Warnender Text 2 10" xfId="1715" hidden="1"/>
    <cellStyle name="Warnender Text 2 10" xfId="1792" hidden="1"/>
    <cellStyle name="Warnender Text 2 10" xfId="1735" hidden="1"/>
    <cellStyle name="Warnender Text 2 10" xfId="1829" hidden="1"/>
    <cellStyle name="Warnender Text 2 10" xfId="1864" hidden="1"/>
    <cellStyle name="Warnender Text 2 10" xfId="1582" hidden="1"/>
    <cellStyle name="Warnender Text 2 10" xfId="1934" hidden="1"/>
    <cellStyle name="Warnender Text 2 10" xfId="1877" hidden="1"/>
    <cellStyle name="Warnender Text 2 10" xfId="1971" hidden="1"/>
    <cellStyle name="Warnender Text 2 10" xfId="2006" hidden="1"/>
    <cellStyle name="Warnender Text 2 10" xfId="2271" hidden="1"/>
    <cellStyle name="Warnender Text 2 10" xfId="2465" hidden="1"/>
    <cellStyle name="Warnender Text 2 10" xfId="2408" hidden="1"/>
    <cellStyle name="Warnender Text 2 10" xfId="2502" hidden="1"/>
    <cellStyle name="Warnender Text 2 10" xfId="2537" hidden="1"/>
    <cellStyle name="Warnender Text 2 10" xfId="2770" hidden="1"/>
    <cellStyle name="Warnender Text 2 10" xfId="2865" hidden="1"/>
    <cellStyle name="Warnender Text 2 10" xfId="2808" hidden="1"/>
    <cellStyle name="Warnender Text 2 10" xfId="2902" hidden="1"/>
    <cellStyle name="Warnender Text 2 10" xfId="2937" hidden="1"/>
    <cellStyle name="Warnender Text 2 10" xfId="2592" hidden="1"/>
    <cellStyle name="Warnender Text 2 10" xfId="3012" hidden="1"/>
    <cellStyle name="Warnender Text 2 10" xfId="2955" hidden="1"/>
    <cellStyle name="Warnender Text 2 10" xfId="3049" hidden="1"/>
    <cellStyle name="Warnender Text 2 10" xfId="3084" hidden="1"/>
    <cellStyle name="Warnender Text 2 10" xfId="2579" hidden="1"/>
    <cellStyle name="Warnender Text 2 10" xfId="3153" hidden="1"/>
    <cellStyle name="Warnender Text 2 10" xfId="3096" hidden="1"/>
    <cellStyle name="Warnender Text 2 10" xfId="3190" hidden="1"/>
    <cellStyle name="Warnender Text 2 10" xfId="3225" hidden="1"/>
    <cellStyle name="Warnender Text 2 10" xfId="3296" hidden="1"/>
    <cellStyle name="Warnender Text 2 10" xfId="3370" hidden="1"/>
    <cellStyle name="Warnender Text 2 10" xfId="3313" hidden="1"/>
    <cellStyle name="Warnender Text 2 10" xfId="3407" hidden="1"/>
    <cellStyle name="Warnender Text 2 10" xfId="3442" hidden="1"/>
    <cellStyle name="Warnender Text 2 10" xfId="3585" hidden="1"/>
    <cellStyle name="Warnender Text 2 10" xfId="3662" hidden="1"/>
    <cellStyle name="Warnender Text 2 10" xfId="3605" hidden="1"/>
    <cellStyle name="Warnender Text 2 10" xfId="3699" hidden="1"/>
    <cellStyle name="Warnender Text 2 10" xfId="3734" hidden="1"/>
    <cellStyle name="Warnender Text 2 10" xfId="3452" hidden="1"/>
    <cellStyle name="Warnender Text 2 10" xfId="3804" hidden="1"/>
    <cellStyle name="Warnender Text 2 10" xfId="3747" hidden="1"/>
    <cellStyle name="Warnender Text 2 10" xfId="3841" hidden="1"/>
    <cellStyle name="Warnender Text 2 10" xfId="3876" hidden="1"/>
    <cellStyle name="Warnender Text 2 10" xfId="2329" hidden="1"/>
    <cellStyle name="Warnender Text 2 10" xfId="3971" hidden="1"/>
    <cellStyle name="Warnender Text 2 10" xfId="3914" hidden="1"/>
    <cellStyle name="Warnender Text 2 10" xfId="4008" hidden="1"/>
    <cellStyle name="Warnender Text 2 10" xfId="4043" hidden="1"/>
    <cellStyle name="Warnender Text 2 10" xfId="4276" hidden="1"/>
    <cellStyle name="Warnender Text 2 10" xfId="4371" hidden="1"/>
    <cellStyle name="Warnender Text 2 10" xfId="4314" hidden="1"/>
    <cellStyle name="Warnender Text 2 10" xfId="4408" hidden="1"/>
    <cellStyle name="Warnender Text 2 10" xfId="4443" hidden="1"/>
    <cellStyle name="Warnender Text 2 10" xfId="4098" hidden="1"/>
    <cellStyle name="Warnender Text 2 10" xfId="4518" hidden="1"/>
    <cellStyle name="Warnender Text 2 10" xfId="4461" hidden="1"/>
    <cellStyle name="Warnender Text 2 10" xfId="4555" hidden="1"/>
    <cellStyle name="Warnender Text 2 10" xfId="4590" hidden="1"/>
    <cellStyle name="Warnender Text 2 10" xfId="4085" hidden="1"/>
    <cellStyle name="Warnender Text 2 10" xfId="4659" hidden="1"/>
    <cellStyle name="Warnender Text 2 10" xfId="4602" hidden="1"/>
    <cellStyle name="Warnender Text 2 10" xfId="4696" hidden="1"/>
    <cellStyle name="Warnender Text 2 10" xfId="4731" hidden="1"/>
    <cellStyle name="Warnender Text 2 10" xfId="4802" hidden="1"/>
    <cellStyle name="Warnender Text 2 10" xfId="4876" hidden="1"/>
    <cellStyle name="Warnender Text 2 10" xfId="4819" hidden="1"/>
    <cellStyle name="Warnender Text 2 10" xfId="4913" hidden="1"/>
    <cellStyle name="Warnender Text 2 10" xfId="4948" hidden="1"/>
    <cellStyle name="Warnender Text 2 10" xfId="5091" hidden="1"/>
    <cellStyle name="Warnender Text 2 10" xfId="5168" hidden="1"/>
    <cellStyle name="Warnender Text 2 10" xfId="5111" hidden="1"/>
    <cellStyle name="Warnender Text 2 10" xfId="5205" hidden="1"/>
    <cellStyle name="Warnender Text 2 10" xfId="5240" hidden="1"/>
    <cellStyle name="Warnender Text 2 10" xfId="4958" hidden="1"/>
    <cellStyle name="Warnender Text 2 10" xfId="5310" hidden="1"/>
    <cellStyle name="Warnender Text 2 10" xfId="5253" hidden="1"/>
    <cellStyle name="Warnender Text 2 10" xfId="5347" hidden="1"/>
    <cellStyle name="Warnender Text 2 10" xfId="5382" hidden="1"/>
    <cellStyle name="Warnender Text 2 10" xfId="2319" hidden="1"/>
    <cellStyle name="Warnender Text 2 10" xfId="5476" hidden="1"/>
    <cellStyle name="Warnender Text 2 10" xfId="5419" hidden="1"/>
    <cellStyle name="Warnender Text 2 10" xfId="5513" hidden="1"/>
    <cellStyle name="Warnender Text 2 10" xfId="5548" hidden="1"/>
    <cellStyle name="Warnender Text 2 10" xfId="5780" hidden="1"/>
    <cellStyle name="Warnender Text 2 10" xfId="5875" hidden="1"/>
    <cellStyle name="Warnender Text 2 10" xfId="5818" hidden="1"/>
    <cellStyle name="Warnender Text 2 10" xfId="5912" hidden="1"/>
    <cellStyle name="Warnender Text 2 10" xfId="5947" hidden="1"/>
    <cellStyle name="Warnender Text 2 10" xfId="5602" hidden="1"/>
    <cellStyle name="Warnender Text 2 10" xfId="6022" hidden="1"/>
    <cellStyle name="Warnender Text 2 10" xfId="5965" hidden="1"/>
    <cellStyle name="Warnender Text 2 10" xfId="6059" hidden="1"/>
    <cellStyle name="Warnender Text 2 10" xfId="6094" hidden="1"/>
    <cellStyle name="Warnender Text 2 10" xfId="5589" hidden="1"/>
    <cellStyle name="Warnender Text 2 10" xfId="6163" hidden="1"/>
    <cellStyle name="Warnender Text 2 10" xfId="6106" hidden="1"/>
    <cellStyle name="Warnender Text 2 10" xfId="6200" hidden="1"/>
    <cellStyle name="Warnender Text 2 10" xfId="6235" hidden="1"/>
    <cellStyle name="Warnender Text 2 10" xfId="6306" hidden="1"/>
    <cellStyle name="Warnender Text 2 10" xfId="6380" hidden="1"/>
    <cellStyle name="Warnender Text 2 10" xfId="6323" hidden="1"/>
    <cellStyle name="Warnender Text 2 10" xfId="6417" hidden="1"/>
    <cellStyle name="Warnender Text 2 10" xfId="6452" hidden="1"/>
    <cellStyle name="Warnender Text 2 10" xfId="6595" hidden="1"/>
    <cellStyle name="Warnender Text 2 10" xfId="6672" hidden="1"/>
    <cellStyle name="Warnender Text 2 10" xfId="6615" hidden="1"/>
    <cellStyle name="Warnender Text 2 10" xfId="6709" hidden="1"/>
    <cellStyle name="Warnender Text 2 10" xfId="6744" hidden="1"/>
    <cellStyle name="Warnender Text 2 10" xfId="6462" hidden="1"/>
    <cellStyle name="Warnender Text 2 10" xfId="6814" hidden="1"/>
    <cellStyle name="Warnender Text 2 10" xfId="6757" hidden="1"/>
    <cellStyle name="Warnender Text 2 10" xfId="6851" hidden="1"/>
    <cellStyle name="Warnender Text 2 10" xfId="6886" hidden="1"/>
    <cellStyle name="Warnender Text 2 10" xfId="2034" hidden="1"/>
    <cellStyle name="Warnender Text 2 10" xfId="6978" hidden="1"/>
    <cellStyle name="Warnender Text 2 10" xfId="6921" hidden="1"/>
    <cellStyle name="Warnender Text 2 10" xfId="7015" hidden="1"/>
    <cellStyle name="Warnender Text 2 10" xfId="7050" hidden="1"/>
    <cellStyle name="Warnender Text 2 10" xfId="7278" hidden="1"/>
    <cellStyle name="Warnender Text 2 10" xfId="7373" hidden="1"/>
    <cellStyle name="Warnender Text 2 10" xfId="7316" hidden="1"/>
    <cellStyle name="Warnender Text 2 10" xfId="7410" hidden="1"/>
    <cellStyle name="Warnender Text 2 10" xfId="7445" hidden="1"/>
    <cellStyle name="Warnender Text 2 10" xfId="7100" hidden="1"/>
    <cellStyle name="Warnender Text 2 10" xfId="7520" hidden="1"/>
    <cellStyle name="Warnender Text 2 10" xfId="7463" hidden="1"/>
    <cellStyle name="Warnender Text 2 10" xfId="7557" hidden="1"/>
    <cellStyle name="Warnender Text 2 10" xfId="7592" hidden="1"/>
    <cellStyle name="Warnender Text 2 10" xfId="7087" hidden="1"/>
    <cellStyle name="Warnender Text 2 10" xfId="7661" hidden="1"/>
    <cellStyle name="Warnender Text 2 10" xfId="7604" hidden="1"/>
    <cellStyle name="Warnender Text 2 10" xfId="7698" hidden="1"/>
    <cellStyle name="Warnender Text 2 10" xfId="7733" hidden="1"/>
    <cellStyle name="Warnender Text 2 10" xfId="7804" hidden="1"/>
    <cellStyle name="Warnender Text 2 10" xfId="7878" hidden="1"/>
    <cellStyle name="Warnender Text 2 10" xfId="7821" hidden="1"/>
    <cellStyle name="Warnender Text 2 10" xfId="7915" hidden="1"/>
    <cellStyle name="Warnender Text 2 10" xfId="7950" hidden="1"/>
    <cellStyle name="Warnender Text 2 10" xfId="8093" hidden="1"/>
    <cellStyle name="Warnender Text 2 10" xfId="8170" hidden="1"/>
    <cellStyle name="Warnender Text 2 10" xfId="8113" hidden="1"/>
    <cellStyle name="Warnender Text 2 10" xfId="8207" hidden="1"/>
    <cellStyle name="Warnender Text 2 10" xfId="8242" hidden="1"/>
    <cellStyle name="Warnender Text 2 10" xfId="7960" hidden="1"/>
    <cellStyle name="Warnender Text 2 10" xfId="8312" hidden="1"/>
    <cellStyle name="Warnender Text 2 10" xfId="8255" hidden="1"/>
    <cellStyle name="Warnender Text 2 10" xfId="8349" hidden="1"/>
    <cellStyle name="Warnender Text 2 10" xfId="8384" hidden="1"/>
    <cellStyle name="Warnender Text 2 10" xfId="2253" hidden="1"/>
    <cellStyle name="Warnender Text 2 10" xfId="8473" hidden="1"/>
    <cellStyle name="Warnender Text 2 10" xfId="8416" hidden="1"/>
    <cellStyle name="Warnender Text 2 10" xfId="8510" hidden="1"/>
    <cellStyle name="Warnender Text 2 10" xfId="8545" hidden="1"/>
    <cellStyle name="Warnender Text 2 10" xfId="8771" hidden="1"/>
    <cellStyle name="Warnender Text 2 10" xfId="8866" hidden="1"/>
    <cellStyle name="Warnender Text 2 10" xfId="8809" hidden="1"/>
    <cellStyle name="Warnender Text 2 10" xfId="8903" hidden="1"/>
    <cellStyle name="Warnender Text 2 10" xfId="8938" hidden="1"/>
    <cellStyle name="Warnender Text 2 10" xfId="8593" hidden="1"/>
    <cellStyle name="Warnender Text 2 10" xfId="9013" hidden="1"/>
    <cellStyle name="Warnender Text 2 10" xfId="8956" hidden="1"/>
    <cellStyle name="Warnender Text 2 10" xfId="9050" hidden="1"/>
    <cellStyle name="Warnender Text 2 10" xfId="9085" hidden="1"/>
    <cellStyle name="Warnender Text 2 10" xfId="8580" hidden="1"/>
    <cellStyle name="Warnender Text 2 10" xfId="9154" hidden="1"/>
    <cellStyle name="Warnender Text 2 10" xfId="9097" hidden="1"/>
    <cellStyle name="Warnender Text 2 10" xfId="9191" hidden="1"/>
    <cellStyle name="Warnender Text 2 10" xfId="9226" hidden="1"/>
    <cellStyle name="Warnender Text 2 10" xfId="9297" hidden="1"/>
    <cellStyle name="Warnender Text 2 10" xfId="9371" hidden="1"/>
    <cellStyle name="Warnender Text 2 10" xfId="9314" hidden="1"/>
    <cellStyle name="Warnender Text 2 10" xfId="9408" hidden="1"/>
    <cellStyle name="Warnender Text 2 10" xfId="9443" hidden="1"/>
    <cellStyle name="Warnender Text 2 10" xfId="9586" hidden="1"/>
    <cellStyle name="Warnender Text 2 10" xfId="9663" hidden="1"/>
    <cellStyle name="Warnender Text 2 10" xfId="9606" hidden="1"/>
    <cellStyle name="Warnender Text 2 10" xfId="9700" hidden="1"/>
    <cellStyle name="Warnender Text 2 10" xfId="9735" hidden="1"/>
    <cellStyle name="Warnender Text 2 10" xfId="9453" hidden="1"/>
    <cellStyle name="Warnender Text 2 10" xfId="9805" hidden="1"/>
    <cellStyle name="Warnender Text 2 10" xfId="9748" hidden="1"/>
    <cellStyle name="Warnender Text 2 10" xfId="9842" hidden="1"/>
    <cellStyle name="Warnender Text 2 10" xfId="9877" hidden="1"/>
    <cellStyle name="Warnender Text 2 10" xfId="440" hidden="1"/>
    <cellStyle name="Warnender Text 2 10" xfId="9964" hidden="1"/>
    <cellStyle name="Warnender Text 2 10" xfId="9907" hidden="1"/>
    <cellStyle name="Warnender Text 2 10" xfId="10001" hidden="1"/>
    <cellStyle name="Warnender Text 2 10" xfId="10036" hidden="1"/>
    <cellStyle name="Warnender Text 2 10" xfId="10257" hidden="1"/>
    <cellStyle name="Warnender Text 2 10" xfId="10352" hidden="1"/>
    <cellStyle name="Warnender Text 2 10" xfId="10295" hidden="1"/>
    <cellStyle name="Warnender Text 2 10" xfId="10389" hidden="1"/>
    <cellStyle name="Warnender Text 2 10" xfId="10424" hidden="1"/>
    <cellStyle name="Warnender Text 2 10" xfId="10079" hidden="1"/>
    <cellStyle name="Warnender Text 2 10" xfId="10499" hidden="1"/>
    <cellStyle name="Warnender Text 2 10" xfId="10442" hidden="1"/>
    <cellStyle name="Warnender Text 2 10" xfId="10536" hidden="1"/>
    <cellStyle name="Warnender Text 2 10" xfId="10571" hidden="1"/>
    <cellStyle name="Warnender Text 2 10" xfId="10066" hidden="1"/>
    <cellStyle name="Warnender Text 2 10" xfId="10640" hidden="1"/>
    <cellStyle name="Warnender Text 2 10" xfId="10583" hidden="1"/>
    <cellStyle name="Warnender Text 2 10" xfId="10677" hidden="1"/>
    <cellStyle name="Warnender Text 2 10" xfId="10712" hidden="1"/>
    <cellStyle name="Warnender Text 2 10" xfId="10783" hidden="1"/>
    <cellStyle name="Warnender Text 2 10" xfId="10857" hidden="1"/>
    <cellStyle name="Warnender Text 2 10" xfId="10800" hidden="1"/>
    <cellStyle name="Warnender Text 2 10" xfId="10894" hidden="1"/>
    <cellStyle name="Warnender Text 2 10" xfId="10929" hidden="1"/>
    <cellStyle name="Warnender Text 2 10" xfId="11072" hidden="1"/>
    <cellStyle name="Warnender Text 2 10" xfId="11149" hidden="1"/>
    <cellStyle name="Warnender Text 2 10" xfId="11092" hidden="1"/>
    <cellStyle name="Warnender Text 2 10" xfId="11186" hidden="1"/>
    <cellStyle name="Warnender Text 2 10" xfId="11221" hidden="1"/>
    <cellStyle name="Warnender Text 2 10" xfId="10939" hidden="1"/>
    <cellStyle name="Warnender Text 2 10" xfId="11291" hidden="1"/>
    <cellStyle name="Warnender Text 2 10" xfId="11234" hidden="1"/>
    <cellStyle name="Warnender Text 2 10" xfId="11328" hidden="1"/>
    <cellStyle name="Warnender Text 2 10" xfId="11363" hidden="1"/>
    <cellStyle name="Warnender Text 2 10" xfId="2293" hidden="1"/>
    <cellStyle name="Warnender Text 2 10" xfId="11447" hidden="1"/>
    <cellStyle name="Warnender Text 2 10" xfId="11390" hidden="1"/>
    <cellStyle name="Warnender Text 2 10" xfId="11484" hidden="1"/>
    <cellStyle name="Warnender Text 2 10" xfId="11519" hidden="1"/>
    <cellStyle name="Warnender Text 2 10" xfId="11737" hidden="1"/>
    <cellStyle name="Warnender Text 2 10" xfId="11832" hidden="1"/>
    <cellStyle name="Warnender Text 2 10" xfId="11775" hidden="1"/>
    <cellStyle name="Warnender Text 2 10" xfId="11869" hidden="1"/>
    <cellStyle name="Warnender Text 2 10" xfId="11904" hidden="1"/>
    <cellStyle name="Warnender Text 2 10" xfId="11559" hidden="1"/>
    <cellStyle name="Warnender Text 2 10" xfId="11979" hidden="1"/>
    <cellStyle name="Warnender Text 2 10" xfId="11922" hidden="1"/>
    <cellStyle name="Warnender Text 2 10" xfId="12016" hidden="1"/>
    <cellStyle name="Warnender Text 2 10" xfId="12051" hidden="1"/>
    <cellStyle name="Warnender Text 2 10" xfId="11546" hidden="1"/>
    <cellStyle name="Warnender Text 2 10" xfId="12120" hidden="1"/>
    <cellStyle name="Warnender Text 2 10" xfId="12063" hidden="1"/>
    <cellStyle name="Warnender Text 2 10" xfId="12157" hidden="1"/>
    <cellStyle name="Warnender Text 2 10" xfId="12192" hidden="1"/>
    <cellStyle name="Warnender Text 2 10" xfId="12263" hidden="1"/>
    <cellStyle name="Warnender Text 2 10" xfId="12337" hidden="1"/>
    <cellStyle name="Warnender Text 2 10" xfId="12280" hidden="1"/>
    <cellStyle name="Warnender Text 2 10" xfId="12374" hidden="1"/>
    <cellStyle name="Warnender Text 2 10" xfId="12409" hidden="1"/>
    <cellStyle name="Warnender Text 2 10" xfId="12552" hidden="1"/>
    <cellStyle name="Warnender Text 2 10" xfId="12629" hidden="1"/>
    <cellStyle name="Warnender Text 2 10" xfId="12572" hidden="1"/>
    <cellStyle name="Warnender Text 2 10" xfId="12666" hidden="1"/>
    <cellStyle name="Warnender Text 2 10" xfId="12701" hidden="1"/>
    <cellStyle name="Warnender Text 2 10" xfId="12419" hidden="1"/>
    <cellStyle name="Warnender Text 2 10" xfId="12771" hidden="1"/>
    <cellStyle name="Warnender Text 2 10" xfId="12714" hidden="1"/>
    <cellStyle name="Warnender Text 2 10" xfId="12808" hidden="1"/>
    <cellStyle name="Warnender Text 2 10" xfId="12843" hidden="1"/>
    <cellStyle name="Warnender Text 2 10" xfId="2046" hidden="1"/>
    <cellStyle name="Warnender Text 2 10" xfId="12926" hidden="1"/>
    <cellStyle name="Warnender Text 2 10" xfId="12869" hidden="1"/>
    <cellStyle name="Warnender Text 2 10" xfId="12963" hidden="1"/>
    <cellStyle name="Warnender Text 2 10" xfId="12998" hidden="1"/>
    <cellStyle name="Warnender Text 2 10" xfId="13208" hidden="1"/>
    <cellStyle name="Warnender Text 2 10" xfId="13303" hidden="1"/>
    <cellStyle name="Warnender Text 2 10" xfId="13246" hidden="1"/>
    <cellStyle name="Warnender Text 2 10" xfId="13340" hidden="1"/>
    <cellStyle name="Warnender Text 2 10" xfId="13375" hidden="1"/>
    <cellStyle name="Warnender Text 2 10" xfId="13030" hidden="1"/>
    <cellStyle name="Warnender Text 2 10" xfId="13450" hidden="1"/>
    <cellStyle name="Warnender Text 2 10" xfId="13393" hidden="1"/>
    <cellStyle name="Warnender Text 2 10" xfId="13487" hidden="1"/>
    <cellStyle name="Warnender Text 2 10" xfId="13522" hidden="1"/>
    <cellStyle name="Warnender Text 2 10" xfId="13017" hidden="1"/>
    <cellStyle name="Warnender Text 2 10" xfId="13591" hidden="1"/>
    <cellStyle name="Warnender Text 2 10" xfId="13534" hidden="1"/>
    <cellStyle name="Warnender Text 2 10" xfId="13628" hidden="1"/>
    <cellStyle name="Warnender Text 2 10" xfId="13663" hidden="1"/>
    <cellStyle name="Warnender Text 2 10" xfId="13734" hidden="1"/>
    <cellStyle name="Warnender Text 2 10" xfId="13808" hidden="1"/>
    <cellStyle name="Warnender Text 2 10" xfId="13751" hidden="1"/>
    <cellStyle name="Warnender Text 2 10" xfId="13845" hidden="1"/>
    <cellStyle name="Warnender Text 2 10" xfId="13880" hidden="1"/>
    <cellStyle name="Warnender Text 2 10" xfId="14023" hidden="1"/>
    <cellStyle name="Warnender Text 2 10" xfId="14100" hidden="1"/>
    <cellStyle name="Warnender Text 2 10" xfId="14043" hidden="1"/>
    <cellStyle name="Warnender Text 2 10" xfId="14137" hidden="1"/>
    <cellStyle name="Warnender Text 2 10" xfId="14172" hidden="1"/>
    <cellStyle name="Warnender Text 2 10" xfId="13890" hidden="1"/>
    <cellStyle name="Warnender Text 2 10" xfId="14242" hidden="1"/>
    <cellStyle name="Warnender Text 2 10" xfId="14185" hidden="1"/>
    <cellStyle name="Warnender Text 2 10" xfId="14279" hidden="1"/>
    <cellStyle name="Warnender Text 2 10" xfId="14314" hidden="1"/>
    <cellStyle name="Warnender Text 2 10" xfId="2388" hidden="1"/>
    <cellStyle name="Warnender Text 2 10" xfId="14393" hidden="1"/>
    <cellStyle name="Warnender Text 2 10" xfId="14336" hidden="1"/>
    <cellStyle name="Warnender Text 2 10" xfId="14430" hidden="1"/>
    <cellStyle name="Warnender Text 2 10" xfId="14465" hidden="1"/>
    <cellStyle name="Warnender Text 2 10" xfId="14670" hidden="1"/>
    <cellStyle name="Warnender Text 2 10" xfId="14765" hidden="1"/>
    <cellStyle name="Warnender Text 2 10" xfId="14708" hidden="1"/>
    <cellStyle name="Warnender Text 2 10" xfId="14802" hidden="1"/>
    <cellStyle name="Warnender Text 2 10" xfId="14837" hidden="1"/>
    <cellStyle name="Warnender Text 2 10" xfId="14492" hidden="1"/>
    <cellStyle name="Warnender Text 2 10" xfId="14912" hidden="1"/>
    <cellStyle name="Warnender Text 2 10" xfId="14855" hidden="1"/>
    <cellStyle name="Warnender Text 2 10" xfId="14949" hidden="1"/>
    <cellStyle name="Warnender Text 2 10" xfId="14984" hidden="1"/>
    <cellStyle name="Warnender Text 2 10" xfId="14479" hidden="1"/>
    <cellStyle name="Warnender Text 2 10" xfId="15053" hidden="1"/>
    <cellStyle name="Warnender Text 2 10" xfId="14996" hidden="1"/>
    <cellStyle name="Warnender Text 2 10" xfId="15090" hidden="1"/>
    <cellStyle name="Warnender Text 2 10" xfId="15125" hidden="1"/>
    <cellStyle name="Warnender Text 2 10" xfId="15196" hidden="1"/>
    <cellStyle name="Warnender Text 2 10" xfId="15270" hidden="1"/>
    <cellStyle name="Warnender Text 2 10" xfId="15213" hidden="1"/>
    <cellStyle name="Warnender Text 2 10" xfId="15307" hidden="1"/>
    <cellStyle name="Warnender Text 2 10" xfId="15342" hidden="1"/>
    <cellStyle name="Warnender Text 2 10" xfId="15485" hidden="1"/>
    <cellStyle name="Warnender Text 2 10" xfId="15562" hidden="1"/>
    <cellStyle name="Warnender Text 2 10" xfId="15505" hidden="1"/>
    <cellStyle name="Warnender Text 2 10" xfId="15599" hidden="1"/>
    <cellStyle name="Warnender Text 2 10" xfId="15634" hidden="1"/>
    <cellStyle name="Warnender Text 2 10" xfId="15352" hidden="1"/>
    <cellStyle name="Warnender Text 2 10" xfId="15704" hidden="1"/>
    <cellStyle name="Warnender Text 2 10" xfId="15647" hidden="1"/>
    <cellStyle name="Warnender Text 2 10" xfId="15741" hidden="1"/>
    <cellStyle name="Warnender Text 2 10" xfId="15776" hidden="1"/>
    <cellStyle name="Warnender Text 2 10" xfId="3895" hidden="1"/>
    <cellStyle name="Warnender Text 2 10" xfId="15855" hidden="1"/>
    <cellStyle name="Warnender Text 2 10" xfId="15798" hidden="1"/>
    <cellStyle name="Warnender Text 2 10" xfId="15892" hidden="1"/>
    <cellStyle name="Warnender Text 2 10" xfId="15927" hidden="1"/>
    <cellStyle name="Warnender Text 2 10" xfId="16126" hidden="1"/>
    <cellStyle name="Warnender Text 2 10" xfId="16221" hidden="1"/>
    <cellStyle name="Warnender Text 2 10" xfId="16164" hidden="1"/>
    <cellStyle name="Warnender Text 2 10" xfId="16258" hidden="1"/>
    <cellStyle name="Warnender Text 2 10" xfId="16293" hidden="1"/>
    <cellStyle name="Warnender Text 2 10" xfId="15948" hidden="1"/>
    <cellStyle name="Warnender Text 2 10" xfId="16368" hidden="1"/>
    <cellStyle name="Warnender Text 2 10" xfId="16311" hidden="1"/>
    <cellStyle name="Warnender Text 2 10" xfId="16405" hidden="1"/>
    <cellStyle name="Warnender Text 2 10" xfId="16440" hidden="1"/>
    <cellStyle name="Warnender Text 2 10" xfId="15935" hidden="1"/>
    <cellStyle name="Warnender Text 2 10" xfId="16509" hidden="1"/>
    <cellStyle name="Warnender Text 2 10" xfId="16452" hidden="1"/>
    <cellStyle name="Warnender Text 2 10" xfId="16546" hidden="1"/>
    <cellStyle name="Warnender Text 2 10" xfId="16581" hidden="1"/>
    <cellStyle name="Warnender Text 2 10" xfId="16652" hidden="1"/>
    <cellStyle name="Warnender Text 2 10" xfId="16726" hidden="1"/>
    <cellStyle name="Warnender Text 2 10" xfId="16669" hidden="1"/>
    <cellStyle name="Warnender Text 2 10" xfId="16763" hidden="1"/>
    <cellStyle name="Warnender Text 2 10" xfId="16798" hidden="1"/>
    <cellStyle name="Warnender Text 2 10" xfId="16941" hidden="1"/>
    <cellStyle name="Warnender Text 2 10" xfId="17018" hidden="1"/>
    <cellStyle name="Warnender Text 2 10" xfId="16961" hidden="1"/>
    <cellStyle name="Warnender Text 2 10" xfId="17055" hidden="1"/>
    <cellStyle name="Warnender Text 2 10" xfId="17090" hidden="1"/>
    <cellStyle name="Warnender Text 2 10" xfId="16808" hidden="1"/>
    <cellStyle name="Warnender Text 2 10" xfId="17160" hidden="1"/>
    <cellStyle name="Warnender Text 2 10" xfId="17103" hidden="1"/>
    <cellStyle name="Warnender Text 2 10" xfId="17197" hidden="1"/>
    <cellStyle name="Warnender Text 2 10" xfId="17232" hidden="1"/>
    <cellStyle name="Warnender Text 2 10" xfId="5400" hidden="1"/>
    <cellStyle name="Warnender Text 2 10" xfId="17300" hidden="1"/>
    <cellStyle name="Warnender Text 2 10" xfId="17243" hidden="1"/>
    <cellStyle name="Warnender Text 2 10" xfId="17337" hidden="1"/>
    <cellStyle name="Warnender Text 2 10" xfId="17372" hidden="1"/>
    <cellStyle name="Warnender Text 2 10" xfId="17568" hidden="1"/>
    <cellStyle name="Warnender Text 2 10" xfId="17663" hidden="1"/>
    <cellStyle name="Warnender Text 2 10" xfId="17606" hidden="1"/>
    <cellStyle name="Warnender Text 2 10" xfId="17700" hidden="1"/>
    <cellStyle name="Warnender Text 2 10" xfId="17735" hidden="1"/>
    <cellStyle name="Warnender Text 2 10" xfId="17390" hidden="1"/>
    <cellStyle name="Warnender Text 2 10" xfId="17810" hidden="1"/>
    <cellStyle name="Warnender Text 2 10" xfId="17753" hidden="1"/>
    <cellStyle name="Warnender Text 2 10" xfId="17847" hidden="1"/>
    <cellStyle name="Warnender Text 2 10" xfId="17882" hidden="1"/>
    <cellStyle name="Warnender Text 2 10" xfId="17377" hidden="1"/>
    <cellStyle name="Warnender Text 2 10" xfId="17951" hidden="1"/>
    <cellStyle name="Warnender Text 2 10" xfId="17894" hidden="1"/>
    <cellStyle name="Warnender Text 2 10" xfId="17988" hidden="1"/>
    <cellStyle name="Warnender Text 2 10" xfId="18023" hidden="1"/>
    <cellStyle name="Warnender Text 2 10" xfId="18094" hidden="1"/>
    <cellStyle name="Warnender Text 2 10" xfId="18168" hidden="1"/>
    <cellStyle name="Warnender Text 2 10" xfId="18111" hidden="1"/>
    <cellStyle name="Warnender Text 2 10" xfId="18205" hidden="1"/>
    <cellStyle name="Warnender Text 2 10" xfId="18240" hidden="1"/>
    <cellStyle name="Warnender Text 2 10" xfId="18383" hidden="1"/>
    <cellStyle name="Warnender Text 2 10" xfId="18460" hidden="1"/>
    <cellStyle name="Warnender Text 2 10" xfId="18403" hidden="1"/>
    <cellStyle name="Warnender Text 2 10" xfId="18497" hidden="1"/>
    <cellStyle name="Warnender Text 2 10" xfId="18532" hidden="1"/>
    <cellStyle name="Warnender Text 2 10" xfId="18250" hidden="1"/>
    <cellStyle name="Warnender Text 2 10" xfId="18602" hidden="1"/>
    <cellStyle name="Warnender Text 2 10" xfId="18545" hidden="1"/>
    <cellStyle name="Warnender Text 2 10" xfId="18639" hidden="1"/>
    <cellStyle name="Warnender Text 2 10" xfId="18674" hidden="1"/>
    <cellStyle name="Warnender Text 2 10" xfId="19014" hidden="1"/>
    <cellStyle name="Warnender Text 2 10" xfId="19100" hidden="1"/>
    <cellStyle name="Warnender Text 2 10" xfId="19043" hidden="1"/>
    <cellStyle name="Warnender Text 2 10" xfId="19137" hidden="1"/>
    <cellStyle name="Warnender Text 2 10" xfId="19172" hidden="1"/>
    <cellStyle name="Warnender Text 2 10" xfId="19375" hidden="1"/>
    <cellStyle name="Warnender Text 2 10" xfId="19470" hidden="1"/>
    <cellStyle name="Warnender Text 2 10" xfId="19413" hidden="1"/>
    <cellStyle name="Warnender Text 2 10" xfId="19507" hidden="1"/>
    <cellStyle name="Warnender Text 2 10" xfId="19542" hidden="1"/>
    <cellStyle name="Warnender Text 2 10" xfId="19197" hidden="1"/>
    <cellStyle name="Warnender Text 2 10" xfId="19617" hidden="1"/>
    <cellStyle name="Warnender Text 2 10" xfId="19560" hidden="1"/>
    <cellStyle name="Warnender Text 2 10" xfId="19654" hidden="1"/>
    <cellStyle name="Warnender Text 2 10" xfId="19689" hidden="1"/>
    <cellStyle name="Warnender Text 2 10" xfId="19184" hidden="1"/>
    <cellStyle name="Warnender Text 2 10" xfId="19758" hidden="1"/>
    <cellStyle name="Warnender Text 2 10" xfId="19701" hidden="1"/>
    <cellStyle name="Warnender Text 2 10" xfId="19795" hidden="1"/>
    <cellStyle name="Warnender Text 2 10" xfId="19830" hidden="1"/>
    <cellStyle name="Warnender Text 2 10" xfId="19901" hidden="1"/>
    <cellStyle name="Warnender Text 2 10" xfId="19975" hidden="1"/>
    <cellStyle name="Warnender Text 2 10" xfId="19918" hidden="1"/>
    <cellStyle name="Warnender Text 2 10" xfId="20012" hidden="1"/>
    <cellStyle name="Warnender Text 2 10" xfId="20047" hidden="1"/>
    <cellStyle name="Warnender Text 2 10" xfId="20190" hidden="1"/>
    <cellStyle name="Warnender Text 2 10" xfId="20267" hidden="1"/>
    <cellStyle name="Warnender Text 2 10" xfId="20210" hidden="1"/>
    <cellStyle name="Warnender Text 2 10" xfId="20304" hidden="1"/>
    <cellStyle name="Warnender Text 2 10" xfId="20339" hidden="1"/>
    <cellStyle name="Warnender Text 2 10" xfId="20057" hidden="1"/>
    <cellStyle name="Warnender Text 2 10" xfId="20409" hidden="1"/>
    <cellStyle name="Warnender Text 2 10" xfId="20352" hidden="1"/>
    <cellStyle name="Warnender Text 2 10" xfId="20446" hidden="1"/>
    <cellStyle name="Warnender Text 2 10" xfId="20481" hidden="1"/>
    <cellStyle name="Warnender Text 2 10" xfId="20552" hidden="1"/>
    <cellStyle name="Warnender Text 2 10" xfId="20626" hidden="1"/>
    <cellStyle name="Warnender Text 2 10" xfId="20569" hidden="1"/>
    <cellStyle name="Warnender Text 2 10" xfId="20663" hidden="1"/>
    <cellStyle name="Warnender Text 2 10" xfId="20698" hidden="1"/>
    <cellStyle name="Warnender Text 2 10" xfId="20889" hidden="1"/>
    <cellStyle name="Warnender Text 2 10" xfId="21017" hidden="1"/>
    <cellStyle name="Warnender Text 2 10" xfId="20960" hidden="1"/>
    <cellStyle name="Warnender Text 2 10" xfId="21054" hidden="1"/>
    <cellStyle name="Warnender Text 2 10" xfId="21089" hidden="1"/>
    <cellStyle name="Warnender Text 2 10" xfId="21249" hidden="1"/>
    <cellStyle name="Warnender Text 2 10" xfId="21326" hidden="1"/>
    <cellStyle name="Warnender Text 2 10" xfId="21269" hidden="1"/>
    <cellStyle name="Warnender Text 2 10" xfId="21363" hidden="1"/>
    <cellStyle name="Warnender Text 2 10" xfId="21398" hidden="1"/>
    <cellStyle name="Warnender Text 2 10" xfId="21116" hidden="1"/>
    <cellStyle name="Warnender Text 2 10" xfId="21470" hidden="1"/>
    <cellStyle name="Warnender Text 2 10" xfId="21413" hidden="1"/>
    <cellStyle name="Warnender Text 2 10" xfId="21507" hidden="1"/>
    <cellStyle name="Warnender Text 2 10" xfId="21542" hidden="1"/>
    <cellStyle name="Warnender Text 2 10" xfId="20913" hidden="1"/>
    <cellStyle name="Warnender Text 2 10" xfId="21627" hidden="1"/>
    <cellStyle name="Warnender Text 2 10" xfId="21570" hidden="1"/>
    <cellStyle name="Warnender Text 2 10" xfId="21664" hidden="1"/>
    <cellStyle name="Warnender Text 2 10" xfId="21699" hidden="1"/>
    <cellStyle name="Warnender Text 2 10" xfId="21901" hidden="1"/>
    <cellStyle name="Warnender Text 2 10" xfId="21997" hidden="1"/>
    <cellStyle name="Warnender Text 2 10" xfId="21940" hidden="1"/>
    <cellStyle name="Warnender Text 2 10" xfId="22034" hidden="1"/>
    <cellStyle name="Warnender Text 2 10" xfId="22069" hidden="1"/>
    <cellStyle name="Warnender Text 2 10" xfId="21723" hidden="1"/>
    <cellStyle name="Warnender Text 2 10" xfId="22146" hidden="1"/>
    <cellStyle name="Warnender Text 2 10" xfId="22089" hidden="1"/>
    <cellStyle name="Warnender Text 2 10" xfId="22183" hidden="1"/>
    <cellStyle name="Warnender Text 2 10" xfId="22218" hidden="1"/>
    <cellStyle name="Warnender Text 2 10" xfId="21710" hidden="1"/>
    <cellStyle name="Warnender Text 2 10" xfId="22289" hidden="1"/>
    <cellStyle name="Warnender Text 2 10" xfId="22232" hidden="1"/>
    <cellStyle name="Warnender Text 2 10" xfId="22326" hidden="1"/>
    <cellStyle name="Warnender Text 2 10" xfId="22361" hidden="1"/>
    <cellStyle name="Warnender Text 2 10" xfId="22434" hidden="1"/>
    <cellStyle name="Warnender Text 2 10" xfId="22508" hidden="1"/>
    <cellStyle name="Warnender Text 2 10" xfId="22451" hidden="1"/>
    <cellStyle name="Warnender Text 2 10" xfId="22545" hidden="1"/>
    <cellStyle name="Warnender Text 2 10" xfId="22580" hidden="1"/>
    <cellStyle name="Warnender Text 2 10" xfId="22723" hidden="1"/>
    <cellStyle name="Warnender Text 2 10" xfId="22800" hidden="1"/>
    <cellStyle name="Warnender Text 2 10" xfId="22743" hidden="1"/>
    <cellStyle name="Warnender Text 2 10" xfId="22837" hidden="1"/>
    <cellStyle name="Warnender Text 2 10" xfId="22872" hidden="1"/>
    <cellStyle name="Warnender Text 2 10" xfId="22590" hidden="1"/>
    <cellStyle name="Warnender Text 2 10" xfId="22942" hidden="1"/>
    <cellStyle name="Warnender Text 2 10" xfId="22885" hidden="1"/>
    <cellStyle name="Warnender Text 2 10" xfId="22979" hidden="1"/>
    <cellStyle name="Warnender Text 2 10" xfId="23014" hidden="1"/>
    <cellStyle name="Warnender Text 2 10" xfId="20905" hidden="1"/>
    <cellStyle name="Warnender Text 2 10" xfId="23082" hidden="1"/>
    <cellStyle name="Warnender Text 2 10" xfId="23025" hidden="1"/>
    <cellStyle name="Warnender Text 2 10" xfId="23119" hidden="1"/>
    <cellStyle name="Warnender Text 2 10" xfId="23154" hidden="1"/>
    <cellStyle name="Warnender Text 2 10" xfId="23354" hidden="1"/>
    <cellStyle name="Warnender Text 2 10" xfId="23449" hidden="1"/>
    <cellStyle name="Warnender Text 2 10" xfId="23392" hidden="1"/>
    <cellStyle name="Warnender Text 2 10" xfId="23486" hidden="1"/>
    <cellStyle name="Warnender Text 2 10" xfId="23521" hidden="1"/>
    <cellStyle name="Warnender Text 2 10" xfId="23176" hidden="1"/>
    <cellStyle name="Warnender Text 2 10" xfId="23598" hidden="1"/>
    <cellStyle name="Warnender Text 2 10" xfId="23541" hidden="1"/>
    <cellStyle name="Warnender Text 2 10" xfId="23635" hidden="1"/>
    <cellStyle name="Warnender Text 2 10" xfId="23670" hidden="1"/>
    <cellStyle name="Warnender Text 2 10" xfId="23163" hidden="1"/>
    <cellStyle name="Warnender Text 2 10" xfId="23741" hidden="1"/>
    <cellStyle name="Warnender Text 2 10" xfId="23684" hidden="1"/>
    <cellStyle name="Warnender Text 2 10" xfId="23778" hidden="1"/>
    <cellStyle name="Warnender Text 2 10" xfId="23813" hidden="1"/>
    <cellStyle name="Warnender Text 2 10" xfId="23885" hidden="1"/>
    <cellStyle name="Warnender Text 2 10" xfId="23959" hidden="1"/>
    <cellStyle name="Warnender Text 2 10" xfId="23902" hidden="1"/>
    <cellStyle name="Warnender Text 2 10" xfId="23996" hidden="1"/>
    <cellStyle name="Warnender Text 2 10" xfId="24031" hidden="1"/>
    <cellStyle name="Warnender Text 2 10" xfId="24174" hidden="1"/>
    <cellStyle name="Warnender Text 2 10" xfId="24251" hidden="1"/>
    <cellStyle name="Warnender Text 2 10" xfId="24194" hidden="1"/>
    <cellStyle name="Warnender Text 2 10" xfId="24288" hidden="1"/>
    <cellStyle name="Warnender Text 2 10" xfId="24323" hidden="1"/>
    <cellStyle name="Warnender Text 2 10" xfId="24041" hidden="1"/>
    <cellStyle name="Warnender Text 2 10" xfId="24393" hidden="1"/>
    <cellStyle name="Warnender Text 2 10" xfId="24336" hidden="1"/>
    <cellStyle name="Warnender Text 2 10" xfId="24430" hidden="1"/>
    <cellStyle name="Warnender Text 2 10" xfId="24465" hidden="1"/>
    <cellStyle name="Warnender Text 2 10" xfId="21106" hidden="1"/>
    <cellStyle name="Warnender Text 2 10" xfId="24533" hidden="1"/>
    <cellStyle name="Warnender Text 2 10" xfId="24476" hidden="1"/>
    <cellStyle name="Warnender Text 2 10" xfId="24570" hidden="1"/>
    <cellStyle name="Warnender Text 2 10" xfId="24605" hidden="1"/>
    <cellStyle name="Warnender Text 2 10" xfId="24801" hidden="1"/>
    <cellStyle name="Warnender Text 2 10" xfId="24896" hidden="1"/>
    <cellStyle name="Warnender Text 2 10" xfId="24839" hidden="1"/>
    <cellStyle name="Warnender Text 2 10" xfId="24933" hidden="1"/>
    <cellStyle name="Warnender Text 2 10" xfId="24968" hidden="1"/>
    <cellStyle name="Warnender Text 2 10" xfId="24623" hidden="1"/>
    <cellStyle name="Warnender Text 2 10" xfId="25043" hidden="1"/>
    <cellStyle name="Warnender Text 2 10" xfId="24986" hidden="1"/>
    <cellStyle name="Warnender Text 2 10" xfId="25080" hidden="1"/>
    <cellStyle name="Warnender Text 2 10" xfId="25115" hidden="1"/>
    <cellStyle name="Warnender Text 2 10" xfId="24610" hidden="1"/>
    <cellStyle name="Warnender Text 2 10" xfId="25184" hidden="1"/>
    <cellStyle name="Warnender Text 2 10" xfId="25127" hidden="1"/>
    <cellStyle name="Warnender Text 2 10" xfId="25221" hidden="1"/>
    <cellStyle name="Warnender Text 2 10" xfId="25256" hidden="1"/>
    <cellStyle name="Warnender Text 2 10" xfId="25327" hidden="1"/>
    <cellStyle name="Warnender Text 2 10" xfId="25401" hidden="1"/>
    <cellStyle name="Warnender Text 2 10" xfId="25344" hidden="1"/>
    <cellStyle name="Warnender Text 2 10" xfId="25438" hidden="1"/>
    <cellStyle name="Warnender Text 2 10" xfId="25473" hidden="1"/>
    <cellStyle name="Warnender Text 2 10" xfId="25616" hidden="1"/>
    <cellStyle name="Warnender Text 2 10" xfId="25693" hidden="1"/>
    <cellStyle name="Warnender Text 2 10" xfId="25636" hidden="1"/>
    <cellStyle name="Warnender Text 2 10" xfId="25730" hidden="1"/>
    <cellStyle name="Warnender Text 2 10" xfId="25765" hidden="1"/>
    <cellStyle name="Warnender Text 2 10" xfId="25483" hidden="1"/>
    <cellStyle name="Warnender Text 2 10" xfId="25835" hidden="1"/>
    <cellStyle name="Warnender Text 2 10" xfId="25778" hidden="1"/>
    <cellStyle name="Warnender Text 2 10" xfId="25872" hidden="1"/>
    <cellStyle name="Warnender Text 2 10" xfId="25907" hidden="1"/>
    <cellStyle name="Warnender Text 2 10" xfId="26025" hidden="1"/>
    <cellStyle name="Warnender Text 2 10" xfId="26128" hidden="1"/>
    <cellStyle name="Warnender Text 2 10" xfId="26071" hidden="1"/>
    <cellStyle name="Warnender Text 2 10" xfId="26165" hidden="1"/>
    <cellStyle name="Warnender Text 2 10" xfId="26200" hidden="1"/>
    <cellStyle name="Warnender Text 2 10" xfId="26397" hidden="1"/>
    <cellStyle name="Warnender Text 2 10" xfId="26492" hidden="1"/>
    <cellStyle name="Warnender Text 2 10" xfId="26435" hidden="1"/>
    <cellStyle name="Warnender Text 2 10" xfId="26529" hidden="1"/>
    <cellStyle name="Warnender Text 2 10" xfId="26564" hidden="1"/>
    <cellStyle name="Warnender Text 2 10" xfId="26219" hidden="1"/>
    <cellStyle name="Warnender Text 2 10" xfId="26639" hidden="1"/>
    <cellStyle name="Warnender Text 2 10" xfId="26582" hidden="1"/>
    <cellStyle name="Warnender Text 2 10" xfId="26676" hidden="1"/>
    <cellStyle name="Warnender Text 2 10" xfId="26711" hidden="1"/>
    <cellStyle name="Warnender Text 2 10" xfId="26206" hidden="1"/>
    <cellStyle name="Warnender Text 2 10" xfId="26780" hidden="1"/>
    <cellStyle name="Warnender Text 2 10" xfId="26723" hidden="1"/>
    <cellStyle name="Warnender Text 2 10" xfId="26817" hidden="1"/>
    <cellStyle name="Warnender Text 2 10" xfId="26852" hidden="1"/>
    <cellStyle name="Warnender Text 2 10" xfId="26923" hidden="1"/>
    <cellStyle name="Warnender Text 2 10" xfId="26997" hidden="1"/>
    <cellStyle name="Warnender Text 2 10" xfId="26940" hidden="1"/>
    <cellStyle name="Warnender Text 2 10" xfId="27034" hidden="1"/>
    <cellStyle name="Warnender Text 2 10" xfId="27069" hidden="1"/>
    <cellStyle name="Warnender Text 2 10" xfId="27212" hidden="1"/>
    <cellStyle name="Warnender Text 2 10" xfId="27289" hidden="1"/>
    <cellStyle name="Warnender Text 2 10" xfId="27232" hidden="1"/>
    <cellStyle name="Warnender Text 2 10" xfId="27326" hidden="1"/>
    <cellStyle name="Warnender Text 2 10" xfId="27361" hidden="1"/>
    <cellStyle name="Warnender Text 2 10" xfId="27079" hidden="1"/>
    <cellStyle name="Warnender Text 2 10" xfId="27431" hidden="1"/>
    <cellStyle name="Warnender Text 2 10" xfId="27374" hidden="1"/>
    <cellStyle name="Warnender Text 2 10" xfId="27468" hidden="1"/>
    <cellStyle name="Warnender Text 2 10" xfId="27503" hidden="1"/>
    <cellStyle name="Warnender Text 2 10" xfId="25912" hidden="1"/>
    <cellStyle name="Warnender Text 2 10" xfId="27571" hidden="1"/>
    <cellStyle name="Warnender Text 2 10" xfId="27514" hidden="1"/>
    <cellStyle name="Warnender Text 2 10" xfId="27608" hidden="1"/>
    <cellStyle name="Warnender Text 2 10" xfId="27643" hidden="1"/>
    <cellStyle name="Warnender Text 2 10" xfId="27839" hidden="1"/>
    <cellStyle name="Warnender Text 2 10" xfId="27934" hidden="1"/>
    <cellStyle name="Warnender Text 2 10" xfId="27877" hidden="1"/>
    <cellStyle name="Warnender Text 2 10" xfId="27971" hidden="1"/>
    <cellStyle name="Warnender Text 2 10" xfId="28006" hidden="1"/>
    <cellStyle name="Warnender Text 2 10" xfId="27661" hidden="1"/>
    <cellStyle name="Warnender Text 2 10" xfId="28081" hidden="1"/>
    <cellStyle name="Warnender Text 2 10" xfId="28024" hidden="1"/>
    <cellStyle name="Warnender Text 2 10" xfId="28118" hidden="1"/>
    <cellStyle name="Warnender Text 2 10" xfId="28153" hidden="1"/>
    <cellStyle name="Warnender Text 2 10" xfId="27648" hidden="1"/>
    <cellStyle name="Warnender Text 2 10" xfId="28222" hidden="1"/>
    <cellStyle name="Warnender Text 2 10" xfId="28165" hidden="1"/>
    <cellStyle name="Warnender Text 2 10" xfId="28259" hidden="1"/>
    <cellStyle name="Warnender Text 2 10" xfId="28294" hidden="1"/>
    <cellStyle name="Warnender Text 2 10" xfId="28365" hidden="1"/>
    <cellStyle name="Warnender Text 2 10" xfId="28439" hidden="1"/>
    <cellStyle name="Warnender Text 2 10" xfId="28382" hidden="1"/>
    <cellStyle name="Warnender Text 2 10" xfId="28476" hidden="1"/>
    <cellStyle name="Warnender Text 2 10" xfId="28511" hidden="1"/>
    <cellStyle name="Warnender Text 2 10" xfId="28654" hidden="1"/>
    <cellStyle name="Warnender Text 2 10" xfId="28731" hidden="1"/>
    <cellStyle name="Warnender Text 2 10" xfId="28674" hidden="1"/>
    <cellStyle name="Warnender Text 2 10" xfId="28768" hidden="1"/>
    <cellStyle name="Warnender Text 2 10" xfId="28803" hidden="1"/>
    <cellStyle name="Warnender Text 2 10" xfId="28521" hidden="1"/>
    <cellStyle name="Warnender Text 2 10" xfId="28873" hidden="1"/>
    <cellStyle name="Warnender Text 2 10" xfId="28816" hidden="1"/>
    <cellStyle name="Warnender Text 2 10" xfId="28910" hidden="1"/>
    <cellStyle name="Warnender Text 2 10" xfId="28945" hidden="1"/>
    <cellStyle name="Warnender Text 2 10" xfId="29017" hidden="1"/>
    <cellStyle name="Warnender Text 2 10" xfId="29091" hidden="1"/>
    <cellStyle name="Warnender Text 2 10" xfId="29034" hidden="1"/>
    <cellStyle name="Warnender Text 2 10" xfId="29128" hidden="1"/>
    <cellStyle name="Warnender Text 2 10" xfId="29163" hidden="1"/>
    <cellStyle name="Warnender Text 2 10" xfId="29359" hidden="1"/>
    <cellStyle name="Warnender Text 2 10" xfId="29454" hidden="1"/>
    <cellStyle name="Warnender Text 2 10" xfId="29397" hidden="1"/>
    <cellStyle name="Warnender Text 2 10" xfId="29491" hidden="1"/>
    <cellStyle name="Warnender Text 2 10" xfId="29526" hidden="1"/>
    <cellStyle name="Warnender Text 2 10" xfId="29181" hidden="1"/>
    <cellStyle name="Warnender Text 2 10" xfId="29601" hidden="1"/>
    <cellStyle name="Warnender Text 2 10" xfId="29544" hidden="1"/>
    <cellStyle name="Warnender Text 2 10" xfId="29638" hidden="1"/>
    <cellStyle name="Warnender Text 2 10" xfId="29673" hidden="1"/>
    <cellStyle name="Warnender Text 2 10" xfId="29168" hidden="1"/>
    <cellStyle name="Warnender Text 2 10" xfId="29742" hidden="1"/>
    <cellStyle name="Warnender Text 2 10" xfId="29685" hidden="1"/>
    <cellStyle name="Warnender Text 2 10" xfId="29779" hidden="1"/>
    <cellStyle name="Warnender Text 2 10" xfId="29814" hidden="1"/>
    <cellStyle name="Warnender Text 2 10" xfId="29885" hidden="1"/>
    <cellStyle name="Warnender Text 2 10" xfId="29959" hidden="1"/>
    <cellStyle name="Warnender Text 2 10" xfId="29902" hidden="1"/>
    <cellStyle name="Warnender Text 2 10" xfId="29996" hidden="1"/>
    <cellStyle name="Warnender Text 2 10" xfId="30031" hidden="1"/>
    <cellStyle name="Warnender Text 2 10" xfId="30174" hidden="1"/>
    <cellStyle name="Warnender Text 2 10" xfId="30251" hidden="1"/>
    <cellStyle name="Warnender Text 2 10" xfId="30194" hidden="1"/>
    <cellStyle name="Warnender Text 2 10" xfId="30288" hidden="1"/>
    <cellStyle name="Warnender Text 2 10" xfId="30323" hidden="1"/>
    <cellStyle name="Warnender Text 2 10" xfId="30041" hidden="1"/>
    <cellStyle name="Warnender Text 2 10" xfId="30393" hidden="1"/>
    <cellStyle name="Warnender Text 2 10" xfId="30336" hidden="1"/>
    <cellStyle name="Warnender Text 2 10" xfId="30430" hidden="1"/>
    <cellStyle name="Warnender Text 2 10" xfId="30465" hidden="1"/>
    <cellStyle name="Warnender Text 2 10" xfId="30536" hidden="1"/>
    <cellStyle name="Warnender Text 2 10" xfId="30610" hidden="1"/>
    <cellStyle name="Warnender Text 2 10" xfId="30553" hidden="1"/>
    <cellStyle name="Warnender Text 2 10" xfId="30647" hidden="1"/>
    <cellStyle name="Warnender Text 2 10" xfId="30682" hidden="1"/>
    <cellStyle name="Warnender Text 2 10" xfId="30873" hidden="1"/>
    <cellStyle name="Warnender Text 2 10" xfId="31001" hidden="1"/>
    <cellStyle name="Warnender Text 2 10" xfId="30944" hidden="1"/>
    <cellStyle name="Warnender Text 2 10" xfId="31038" hidden="1"/>
    <cellStyle name="Warnender Text 2 10" xfId="31073" hidden="1"/>
    <cellStyle name="Warnender Text 2 10" xfId="31233" hidden="1"/>
    <cellStyle name="Warnender Text 2 10" xfId="31310" hidden="1"/>
    <cellStyle name="Warnender Text 2 10" xfId="31253" hidden="1"/>
    <cellStyle name="Warnender Text 2 10" xfId="31347" hidden="1"/>
    <cellStyle name="Warnender Text 2 10" xfId="31382" hidden="1"/>
    <cellStyle name="Warnender Text 2 10" xfId="31100" hidden="1"/>
    <cellStyle name="Warnender Text 2 10" xfId="31454" hidden="1"/>
    <cellStyle name="Warnender Text 2 10" xfId="31397" hidden="1"/>
    <cellStyle name="Warnender Text 2 10" xfId="31491" hidden="1"/>
    <cellStyle name="Warnender Text 2 10" xfId="31526" hidden="1"/>
    <cellStyle name="Warnender Text 2 10" xfId="30897" hidden="1"/>
    <cellStyle name="Warnender Text 2 10" xfId="31611" hidden="1"/>
    <cellStyle name="Warnender Text 2 10" xfId="31554" hidden="1"/>
    <cellStyle name="Warnender Text 2 10" xfId="31648" hidden="1"/>
    <cellStyle name="Warnender Text 2 10" xfId="31683" hidden="1"/>
    <cellStyle name="Warnender Text 2 10" xfId="31885" hidden="1"/>
    <cellStyle name="Warnender Text 2 10" xfId="31981" hidden="1"/>
    <cellStyle name="Warnender Text 2 10" xfId="31924" hidden="1"/>
    <cellStyle name="Warnender Text 2 10" xfId="32018" hidden="1"/>
    <cellStyle name="Warnender Text 2 10" xfId="32053" hidden="1"/>
    <cellStyle name="Warnender Text 2 10" xfId="31707" hidden="1"/>
    <cellStyle name="Warnender Text 2 10" xfId="32130" hidden="1"/>
    <cellStyle name="Warnender Text 2 10" xfId="32073" hidden="1"/>
    <cellStyle name="Warnender Text 2 10" xfId="32167" hidden="1"/>
    <cellStyle name="Warnender Text 2 10" xfId="32202" hidden="1"/>
    <cellStyle name="Warnender Text 2 10" xfId="31694" hidden="1"/>
    <cellStyle name="Warnender Text 2 10" xfId="32273" hidden="1"/>
    <cellStyle name="Warnender Text 2 10" xfId="32216" hidden="1"/>
    <cellStyle name="Warnender Text 2 10" xfId="32310" hidden="1"/>
    <cellStyle name="Warnender Text 2 10" xfId="32345" hidden="1"/>
    <cellStyle name="Warnender Text 2 10" xfId="32418" hidden="1"/>
    <cellStyle name="Warnender Text 2 10" xfId="32492" hidden="1"/>
    <cellStyle name="Warnender Text 2 10" xfId="32435" hidden="1"/>
    <cellStyle name="Warnender Text 2 10" xfId="32529" hidden="1"/>
    <cellStyle name="Warnender Text 2 10" xfId="32564" hidden="1"/>
    <cellStyle name="Warnender Text 2 10" xfId="32707" hidden="1"/>
    <cellStyle name="Warnender Text 2 10" xfId="32784" hidden="1"/>
    <cellStyle name="Warnender Text 2 10" xfId="32727" hidden="1"/>
    <cellStyle name="Warnender Text 2 10" xfId="32821" hidden="1"/>
    <cellStyle name="Warnender Text 2 10" xfId="32856" hidden="1"/>
    <cellStyle name="Warnender Text 2 10" xfId="32574" hidden="1"/>
    <cellStyle name="Warnender Text 2 10" xfId="32926" hidden="1"/>
    <cellStyle name="Warnender Text 2 10" xfId="32869" hidden="1"/>
    <cellStyle name="Warnender Text 2 10" xfId="32963" hidden="1"/>
    <cellStyle name="Warnender Text 2 10" xfId="32998" hidden="1"/>
    <cellStyle name="Warnender Text 2 10" xfId="30889" hidden="1"/>
    <cellStyle name="Warnender Text 2 10" xfId="33066" hidden="1"/>
    <cellStyle name="Warnender Text 2 10" xfId="33009" hidden="1"/>
    <cellStyle name="Warnender Text 2 10" xfId="33103" hidden="1"/>
    <cellStyle name="Warnender Text 2 10" xfId="33138" hidden="1"/>
    <cellStyle name="Warnender Text 2 10" xfId="33337" hidden="1"/>
    <cellStyle name="Warnender Text 2 10" xfId="33432" hidden="1"/>
    <cellStyle name="Warnender Text 2 10" xfId="33375" hidden="1"/>
    <cellStyle name="Warnender Text 2 10" xfId="33469" hidden="1"/>
    <cellStyle name="Warnender Text 2 10" xfId="33504" hidden="1"/>
    <cellStyle name="Warnender Text 2 10" xfId="33159" hidden="1"/>
    <cellStyle name="Warnender Text 2 10" xfId="33581" hidden="1"/>
    <cellStyle name="Warnender Text 2 10" xfId="33524" hidden="1"/>
    <cellStyle name="Warnender Text 2 10" xfId="33618" hidden="1"/>
    <cellStyle name="Warnender Text 2 10" xfId="33653" hidden="1"/>
    <cellStyle name="Warnender Text 2 10" xfId="33146" hidden="1"/>
    <cellStyle name="Warnender Text 2 10" xfId="33724" hidden="1"/>
    <cellStyle name="Warnender Text 2 10" xfId="33667" hidden="1"/>
    <cellStyle name="Warnender Text 2 10" xfId="33761" hidden="1"/>
    <cellStyle name="Warnender Text 2 10" xfId="33796" hidden="1"/>
    <cellStyle name="Warnender Text 2 10" xfId="33868" hidden="1"/>
    <cellStyle name="Warnender Text 2 10" xfId="33942" hidden="1"/>
    <cellStyle name="Warnender Text 2 10" xfId="33885" hidden="1"/>
    <cellStyle name="Warnender Text 2 10" xfId="33979" hidden="1"/>
    <cellStyle name="Warnender Text 2 10" xfId="34014" hidden="1"/>
    <cellStyle name="Warnender Text 2 10" xfId="34157" hidden="1"/>
    <cellStyle name="Warnender Text 2 10" xfId="34234" hidden="1"/>
    <cellStyle name="Warnender Text 2 10" xfId="34177" hidden="1"/>
    <cellStyle name="Warnender Text 2 10" xfId="34271" hidden="1"/>
    <cellStyle name="Warnender Text 2 10" xfId="34306" hidden="1"/>
    <cellStyle name="Warnender Text 2 10" xfId="34024" hidden="1"/>
    <cellStyle name="Warnender Text 2 10" xfId="34376" hidden="1"/>
    <cellStyle name="Warnender Text 2 10" xfId="34319" hidden="1"/>
    <cellStyle name="Warnender Text 2 10" xfId="34413" hidden="1"/>
    <cellStyle name="Warnender Text 2 10" xfId="34448" hidden="1"/>
    <cellStyle name="Warnender Text 2 10" xfId="31090" hidden="1"/>
    <cellStyle name="Warnender Text 2 10" xfId="34516" hidden="1"/>
    <cellStyle name="Warnender Text 2 10" xfId="34459" hidden="1"/>
    <cellStyle name="Warnender Text 2 10" xfId="34553" hidden="1"/>
    <cellStyle name="Warnender Text 2 10" xfId="34588" hidden="1"/>
    <cellStyle name="Warnender Text 2 10" xfId="34784" hidden="1"/>
    <cellStyle name="Warnender Text 2 10" xfId="34879" hidden="1"/>
    <cellStyle name="Warnender Text 2 10" xfId="34822" hidden="1"/>
    <cellStyle name="Warnender Text 2 10" xfId="34916" hidden="1"/>
    <cellStyle name="Warnender Text 2 10" xfId="34951" hidden="1"/>
    <cellStyle name="Warnender Text 2 10" xfId="34606" hidden="1"/>
    <cellStyle name="Warnender Text 2 10" xfId="35026" hidden="1"/>
    <cellStyle name="Warnender Text 2 10" xfId="34969" hidden="1"/>
    <cellStyle name="Warnender Text 2 10" xfId="35063" hidden="1"/>
    <cellStyle name="Warnender Text 2 10" xfId="35098" hidden="1"/>
    <cellStyle name="Warnender Text 2 10" xfId="34593" hidden="1"/>
    <cellStyle name="Warnender Text 2 10" xfId="35167" hidden="1"/>
    <cellStyle name="Warnender Text 2 10" xfId="35110" hidden="1"/>
    <cellStyle name="Warnender Text 2 10" xfId="35204" hidden="1"/>
    <cellStyle name="Warnender Text 2 10" xfId="35239" hidden="1"/>
    <cellStyle name="Warnender Text 2 10" xfId="35310" hidden="1"/>
    <cellStyle name="Warnender Text 2 10" xfId="35384" hidden="1"/>
    <cellStyle name="Warnender Text 2 10" xfId="35327" hidden="1"/>
    <cellStyle name="Warnender Text 2 10" xfId="35421" hidden="1"/>
    <cellStyle name="Warnender Text 2 10" xfId="35456" hidden="1"/>
    <cellStyle name="Warnender Text 2 10" xfId="35599" hidden="1"/>
    <cellStyle name="Warnender Text 2 10" xfId="35676" hidden="1"/>
    <cellStyle name="Warnender Text 2 10" xfId="35619" hidden="1"/>
    <cellStyle name="Warnender Text 2 10" xfId="35713" hidden="1"/>
    <cellStyle name="Warnender Text 2 10" xfId="35748" hidden="1"/>
    <cellStyle name="Warnender Text 2 10" xfId="35466" hidden="1"/>
    <cellStyle name="Warnender Text 2 10" xfId="35818" hidden="1"/>
    <cellStyle name="Warnender Text 2 10" xfId="35761" hidden="1"/>
    <cellStyle name="Warnender Text 2 10" xfId="35855" hidden="1"/>
    <cellStyle name="Warnender Text 2 10" xfId="35890" hidden="1"/>
    <cellStyle name="Warnender Text 2 10" xfId="36008" hidden="1"/>
    <cellStyle name="Warnender Text 2 10" xfId="36111" hidden="1"/>
    <cellStyle name="Warnender Text 2 10" xfId="36054" hidden="1"/>
    <cellStyle name="Warnender Text 2 10" xfId="36148" hidden="1"/>
    <cellStyle name="Warnender Text 2 10" xfId="36183" hidden="1"/>
    <cellStyle name="Warnender Text 2 10" xfId="36380" hidden="1"/>
    <cellStyle name="Warnender Text 2 10" xfId="36475" hidden="1"/>
    <cellStyle name="Warnender Text 2 10" xfId="36418" hidden="1"/>
    <cellStyle name="Warnender Text 2 10" xfId="36512" hidden="1"/>
    <cellStyle name="Warnender Text 2 10" xfId="36547" hidden="1"/>
    <cellStyle name="Warnender Text 2 10" xfId="36202" hidden="1"/>
    <cellStyle name="Warnender Text 2 10" xfId="36622" hidden="1"/>
    <cellStyle name="Warnender Text 2 10" xfId="36565" hidden="1"/>
    <cellStyle name="Warnender Text 2 10" xfId="36659" hidden="1"/>
    <cellStyle name="Warnender Text 2 10" xfId="36694" hidden="1"/>
    <cellStyle name="Warnender Text 2 10" xfId="36189" hidden="1"/>
    <cellStyle name="Warnender Text 2 10" xfId="36763" hidden="1"/>
    <cellStyle name="Warnender Text 2 10" xfId="36706" hidden="1"/>
    <cellStyle name="Warnender Text 2 10" xfId="36800" hidden="1"/>
    <cellStyle name="Warnender Text 2 10" xfId="36835" hidden="1"/>
    <cellStyle name="Warnender Text 2 10" xfId="36906" hidden="1"/>
    <cellStyle name="Warnender Text 2 10" xfId="36980" hidden="1"/>
    <cellStyle name="Warnender Text 2 10" xfId="36923" hidden="1"/>
    <cellStyle name="Warnender Text 2 10" xfId="37017" hidden="1"/>
    <cellStyle name="Warnender Text 2 10" xfId="37052" hidden="1"/>
    <cellStyle name="Warnender Text 2 10" xfId="37195" hidden="1"/>
    <cellStyle name="Warnender Text 2 10" xfId="37272" hidden="1"/>
    <cellStyle name="Warnender Text 2 10" xfId="37215" hidden="1"/>
    <cellStyle name="Warnender Text 2 10" xfId="37309" hidden="1"/>
    <cellStyle name="Warnender Text 2 10" xfId="37344" hidden="1"/>
    <cellStyle name="Warnender Text 2 10" xfId="37062" hidden="1"/>
    <cellStyle name="Warnender Text 2 10" xfId="37414" hidden="1"/>
    <cellStyle name="Warnender Text 2 10" xfId="37357" hidden="1"/>
    <cellStyle name="Warnender Text 2 10" xfId="37451" hidden="1"/>
    <cellStyle name="Warnender Text 2 10" xfId="37486" hidden="1"/>
    <cellStyle name="Warnender Text 2 10" xfId="35895" hidden="1"/>
    <cellStyle name="Warnender Text 2 10" xfId="37554" hidden="1"/>
    <cellStyle name="Warnender Text 2 10" xfId="37497" hidden="1"/>
    <cellStyle name="Warnender Text 2 10" xfId="37591" hidden="1"/>
    <cellStyle name="Warnender Text 2 10" xfId="37626" hidden="1"/>
    <cellStyle name="Warnender Text 2 10" xfId="37822" hidden="1"/>
    <cellStyle name="Warnender Text 2 10" xfId="37917" hidden="1"/>
    <cellStyle name="Warnender Text 2 10" xfId="37860" hidden="1"/>
    <cellStyle name="Warnender Text 2 10" xfId="37954" hidden="1"/>
    <cellStyle name="Warnender Text 2 10" xfId="37989" hidden="1"/>
    <cellStyle name="Warnender Text 2 10" xfId="37644" hidden="1"/>
    <cellStyle name="Warnender Text 2 10" xfId="38064" hidden="1"/>
    <cellStyle name="Warnender Text 2 10" xfId="38007" hidden="1"/>
    <cellStyle name="Warnender Text 2 10" xfId="38101" hidden="1"/>
    <cellStyle name="Warnender Text 2 10" xfId="38136" hidden="1"/>
    <cellStyle name="Warnender Text 2 10" xfId="37631" hidden="1"/>
    <cellStyle name="Warnender Text 2 10" xfId="38205" hidden="1"/>
    <cellStyle name="Warnender Text 2 10" xfId="38148" hidden="1"/>
    <cellStyle name="Warnender Text 2 10" xfId="38242" hidden="1"/>
    <cellStyle name="Warnender Text 2 10" xfId="38277" hidden="1"/>
    <cellStyle name="Warnender Text 2 10" xfId="38348" hidden="1"/>
    <cellStyle name="Warnender Text 2 10" xfId="38422" hidden="1"/>
    <cellStyle name="Warnender Text 2 10" xfId="38365" hidden="1"/>
    <cellStyle name="Warnender Text 2 10" xfId="38459" hidden="1"/>
    <cellStyle name="Warnender Text 2 10" xfId="38494" hidden="1"/>
    <cellStyle name="Warnender Text 2 10" xfId="38637" hidden="1"/>
    <cellStyle name="Warnender Text 2 10" xfId="38714" hidden="1"/>
    <cellStyle name="Warnender Text 2 10" xfId="38657" hidden="1"/>
    <cellStyle name="Warnender Text 2 10" xfId="38751" hidden="1"/>
    <cellStyle name="Warnender Text 2 10" xfId="38786" hidden="1"/>
    <cellStyle name="Warnender Text 2 10" xfId="38504" hidden="1"/>
    <cellStyle name="Warnender Text 2 10" xfId="38856" hidden="1"/>
    <cellStyle name="Warnender Text 2 10" xfId="38799" hidden="1"/>
    <cellStyle name="Warnender Text 2 10" xfId="38893" hidden="1"/>
    <cellStyle name="Warnender Text 2 10" xfId="38928" hidden="1"/>
    <cellStyle name="Warnender Text 2 10" xfId="39017" hidden="1"/>
    <cellStyle name="Warnender Text 2 10" xfId="39094" hidden="1"/>
    <cellStyle name="Warnender Text 2 10" xfId="39037" hidden="1"/>
    <cellStyle name="Warnender Text 2 10" xfId="39131" hidden="1"/>
    <cellStyle name="Warnender Text 2 10" xfId="39166" hidden="1"/>
    <cellStyle name="Warnender Text 2 10" xfId="39362" hidden="1"/>
    <cellStyle name="Warnender Text 2 10" xfId="39457" hidden="1"/>
    <cellStyle name="Warnender Text 2 10" xfId="39400" hidden="1"/>
    <cellStyle name="Warnender Text 2 10" xfId="39494" hidden="1"/>
    <cellStyle name="Warnender Text 2 10" xfId="39529" hidden="1"/>
    <cellStyle name="Warnender Text 2 10" xfId="39184" hidden="1"/>
    <cellStyle name="Warnender Text 2 10" xfId="39604" hidden="1"/>
    <cellStyle name="Warnender Text 2 10" xfId="39547" hidden="1"/>
    <cellStyle name="Warnender Text 2 10" xfId="39641" hidden="1"/>
    <cellStyle name="Warnender Text 2 10" xfId="39676" hidden="1"/>
    <cellStyle name="Warnender Text 2 10" xfId="39171" hidden="1"/>
    <cellStyle name="Warnender Text 2 10" xfId="39745" hidden="1"/>
    <cellStyle name="Warnender Text 2 10" xfId="39688" hidden="1"/>
    <cellStyle name="Warnender Text 2 10" xfId="39782" hidden="1"/>
    <cellStyle name="Warnender Text 2 10" xfId="39817" hidden="1"/>
    <cellStyle name="Warnender Text 2 10" xfId="39888" hidden="1"/>
    <cellStyle name="Warnender Text 2 10" xfId="39962" hidden="1"/>
    <cellStyle name="Warnender Text 2 10" xfId="39905" hidden="1"/>
    <cellStyle name="Warnender Text 2 10" xfId="39999" hidden="1"/>
    <cellStyle name="Warnender Text 2 10" xfId="40034" hidden="1"/>
    <cellStyle name="Warnender Text 2 10" xfId="40177" hidden="1"/>
    <cellStyle name="Warnender Text 2 10" xfId="40254" hidden="1"/>
    <cellStyle name="Warnender Text 2 10" xfId="40197" hidden="1"/>
    <cellStyle name="Warnender Text 2 10" xfId="40291" hidden="1"/>
    <cellStyle name="Warnender Text 2 10" xfId="40326" hidden="1"/>
    <cellStyle name="Warnender Text 2 10" xfId="40044" hidden="1"/>
    <cellStyle name="Warnender Text 2 10" xfId="40396" hidden="1"/>
    <cellStyle name="Warnender Text 2 10" xfId="40339" hidden="1"/>
    <cellStyle name="Warnender Text 2 10" xfId="40433" hidden="1"/>
    <cellStyle name="Warnender Text 2 10" xfId="40468" hidden="1"/>
    <cellStyle name="Warnender Text 2 10" xfId="40539" hidden="1"/>
    <cellStyle name="Warnender Text 2 10" xfId="40613" hidden="1"/>
    <cellStyle name="Warnender Text 2 10" xfId="40556" hidden="1"/>
    <cellStyle name="Warnender Text 2 10" xfId="40650" hidden="1"/>
    <cellStyle name="Warnender Text 2 10" xfId="40685" hidden="1"/>
    <cellStyle name="Warnender Text 2 10" xfId="40876" hidden="1"/>
    <cellStyle name="Warnender Text 2 10" xfId="41004" hidden="1"/>
    <cellStyle name="Warnender Text 2 10" xfId="40947" hidden="1"/>
    <cellStyle name="Warnender Text 2 10" xfId="41041" hidden="1"/>
    <cellStyle name="Warnender Text 2 10" xfId="41076" hidden="1"/>
    <cellStyle name="Warnender Text 2 10" xfId="41236" hidden="1"/>
    <cellStyle name="Warnender Text 2 10" xfId="41313" hidden="1"/>
    <cellStyle name="Warnender Text 2 10" xfId="41256" hidden="1"/>
    <cellStyle name="Warnender Text 2 10" xfId="41350" hidden="1"/>
    <cellStyle name="Warnender Text 2 10" xfId="41385" hidden="1"/>
    <cellStyle name="Warnender Text 2 10" xfId="41103" hidden="1"/>
    <cellStyle name="Warnender Text 2 10" xfId="41457" hidden="1"/>
    <cellStyle name="Warnender Text 2 10" xfId="41400" hidden="1"/>
    <cellStyle name="Warnender Text 2 10" xfId="41494" hidden="1"/>
    <cellStyle name="Warnender Text 2 10" xfId="41529" hidden="1"/>
    <cellStyle name="Warnender Text 2 10" xfId="40900" hidden="1"/>
    <cellStyle name="Warnender Text 2 10" xfId="41614" hidden="1"/>
    <cellStyle name="Warnender Text 2 10" xfId="41557" hidden="1"/>
    <cellStyle name="Warnender Text 2 10" xfId="41651" hidden="1"/>
    <cellStyle name="Warnender Text 2 10" xfId="41686" hidden="1"/>
    <cellStyle name="Warnender Text 2 10" xfId="41888" hidden="1"/>
    <cellStyle name="Warnender Text 2 10" xfId="41984" hidden="1"/>
    <cellStyle name="Warnender Text 2 10" xfId="41927" hidden="1"/>
    <cellStyle name="Warnender Text 2 10" xfId="42021" hidden="1"/>
    <cellStyle name="Warnender Text 2 10" xfId="42056" hidden="1"/>
    <cellStyle name="Warnender Text 2 10" xfId="41710" hidden="1"/>
    <cellStyle name="Warnender Text 2 10" xfId="42133" hidden="1"/>
    <cellStyle name="Warnender Text 2 10" xfId="42076" hidden="1"/>
    <cellStyle name="Warnender Text 2 10" xfId="42170" hidden="1"/>
    <cellStyle name="Warnender Text 2 10" xfId="42205" hidden="1"/>
    <cellStyle name="Warnender Text 2 10" xfId="41697" hidden="1"/>
    <cellStyle name="Warnender Text 2 10" xfId="42276" hidden="1"/>
    <cellStyle name="Warnender Text 2 10" xfId="42219" hidden="1"/>
    <cellStyle name="Warnender Text 2 10" xfId="42313" hidden="1"/>
    <cellStyle name="Warnender Text 2 10" xfId="42348" hidden="1"/>
    <cellStyle name="Warnender Text 2 10" xfId="42421" hidden="1"/>
    <cellStyle name="Warnender Text 2 10" xfId="42495" hidden="1"/>
    <cellStyle name="Warnender Text 2 10" xfId="42438" hidden="1"/>
    <cellStyle name="Warnender Text 2 10" xfId="42532" hidden="1"/>
    <cellStyle name="Warnender Text 2 10" xfId="42567" hidden="1"/>
    <cellStyle name="Warnender Text 2 10" xfId="42710" hidden="1"/>
    <cellStyle name="Warnender Text 2 10" xfId="42787" hidden="1"/>
    <cellStyle name="Warnender Text 2 10" xfId="42730" hidden="1"/>
    <cellStyle name="Warnender Text 2 10" xfId="42824" hidden="1"/>
    <cellStyle name="Warnender Text 2 10" xfId="42859" hidden="1"/>
    <cellStyle name="Warnender Text 2 10" xfId="42577" hidden="1"/>
    <cellStyle name="Warnender Text 2 10" xfId="42929" hidden="1"/>
    <cellStyle name="Warnender Text 2 10" xfId="42872" hidden="1"/>
    <cellStyle name="Warnender Text 2 10" xfId="42966" hidden="1"/>
    <cellStyle name="Warnender Text 2 10" xfId="43001" hidden="1"/>
    <cellStyle name="Warnender Text 2 10" xfId="40892" hidden="1"/>
    <cellStyle name="Warnender Text 2 10" xfId="43069" hidden="1"/>
    <cellStyle name="Warnender Text 2 10" xfId="43012" hidden="1"/>
    <cellStyle name="Warnender Text 2 10" xfId="43106" hidden="1"/>
    <cellStyle name="Warnender Text 2 10" xfId="43141" hidden="1"/>
    <cellStyle name="Warnender Text 2 10" xfId="43340" hidden="1"/>
    <cellStyle name="Warnender Text 2 10" xfId="43435" hidden="1"/>
    <cellStyle name="Warnender Text 2 10" xfId="43378" hidden="1"/>
    <cellStyle name="Warnender Text 2 10" xfId="43472" hidden="1"/>
    <cellStyle name="Warnender Text 2 10" xfId="43507" hidden="1"/>
    <cellStyle name="Warnender Text 2 10" xfId="43162" hidden="1"/>
    <cellStyle name="Warnender Text 2 10" xfId="43584" hidden="1"/>
    <cellStyle name="Warnender Text 2 10" xfId="43527" hidden="1"/>
    <cellStyle name="Warnender Text 2 10" xfId="43621" hidden="1"/>
    <cellStyle name="Warnender Text 2 10" xfId="43656" hidden="1"/>
    <cellStyle name="Warnender Text 2 10" xfId="43149" hidden="1"/>
    <cellStyle name="Warnender Text 2 10" xfId="43727" hidden="1"/>
    <cellStyle name="Warnender Text 2 10" xfId="43670" hidden="1"/>
    <cellStyle name="Warnender Text 2 10" xfId="43764" hidden="1"/>
    <cellStyle name="Warnender Text 2 10" xfId="43799" hidden="1"/>
    <cellStyle name="Warnender Text 2 10" xfId="43871" hidden="1"/>
    <cellStyle name="Warnender Text 2 10" xfId="43945" hidden="1"/>
    <cellStyle name="Warnender Text 2 10" xfId="43888" hidden="1"/>
    <cellStyle name="Warnender Text 2 10" xfId="43982" hidden="1"/>
    <cellStyle name="Warnender Text 2 10" xfId="44017" hidden="1"/>
    <cellStyle name="Warnender Text 2 10" xfId="44160" hidden="1"/>
    <cellStyle name="Warnender Text 2 10" xfId="44237" hidden="1"/>
    <cellStyle name="Warnender Text 2 10" xfId="44180" hidden="1"/>
    <cellStyle name="Warnender Text 2 10" xfId="44274" hidden="1"/>
    <cellStyle name="Warnender Text 2 10" xfId="44309" hidden="1"/>
    <cellStyle name="Warnender Text 2 10" xfId="44027" hidden="1"/>
    <cellStyle name="Warnender Text 2 10" xfId="44379" hidden="1"/>
    <cellStyle name="Warnender Text 2 10" xfId="44322" hidden="1"/>
    <cellStyle name="Warnender Text 2 10" xfId="44416" hidden="1"/>
    <cellStyle name="Warnender Text 2 10" xfId="44451" hidden="1"/>
    <cellStyle name="Warnender Text 2 10" xfId="41093" hidden="1"/>
    <cellStyle name="Warnender Text 2 10" xfId="44519" hidden="1"/>
    <cellStyle name="Warnender Text 2 10" xfId="44462" hidden="1"/>
    <cellStyle name="Warnender Text 2 10" xfId="44556" hidden="1"/>
    <cellStyle name="Warnender Text 2 10" xfId="44591" hidden="1"/>
    <cellStyle name="Warnender Text 2 10" xfId="44787" hidden="1"/>
    <cellStyle name="Warnender Text 2 10" xfId="44882" hidden="1"/>
    <cellStyle name="Warnender Text 2 10" xfId="44825" hidden="1"/>
    <cellStyle name="Warnender Text 2 10" xfId="44919" hidden="1"/>
    <cellStyle name="Warnender Text 2 10" xfId="44954" hidden="1"/>
    <cellStyle name="Warnender Text 2 10" xfId="44609" hidden="1"/>
    <cellStyle name="Warnender Text 2 10" xfId="45029" hidden="1"/>
    <cellStyle name="Warnender Text 2 10" xfId="44972" hidden="1"/>
    <cellStyle name="Warnender Text 2 10" xfId="45066" hidden="1"/>
    <cellStyle name="Warnender Text 2 10" xfId="45101" hidden="1"/>
    <cellStyle name="Warnender Text 2 10" xfId="44596" hidden="1"/>
    <cellStyle name="Warnender Text 2 10" xfId="45170" hidden="1"/>
    <cellStyle name="Warnender Text 2 10" xfId="45113" hidden="1"/>
    <cellStyle name="Warnender Text 2 10" xfId="45207" hidden="1"/>
    <cellStyle name="Warnender Text 2 10" xfId="45242" hidden="1"/>
    <cellStyle name="Warnender Text 2 10" xfId="45313" hidden="1"/>
    <cellStyle name="Warnender Text 2 10" xfId="45387" hidden="1"/>
    <cellStyle name="Warnender Text 2 10" xfId="45330" hidden="1"/>
    <cellStyle name="Warnender Text 2 10" xfId="45424" hidden="1"/>
    <cellStyle name="Warnender Text 2 10" xfId="45459" hidden="1"/>
    <cellStyle name="Warnender Text 2 10" xfId="45602" hidden="1"/>
    <cellStyle name="Warnender Text 2 10" xfId="45679" hidden="1"/>
    <cellStyle name="Warnender Text 2 10" xfId="45622" hidden="1"/>
    <cellStyle name="Warnender Text 2 10" xfId="45716" hidden="1"/>
    <cellStyle name="Warnender Text 2 10" xfId="45751" hidden="1"/>
    <cellStyle name="Warnender Text 2 10" xfId="45469" hidden="1"/>
    <cellStyle name="Warnender Text 2 10" xfId="45821" hidden="1"/>
    <cellStyle name="Warnender Text 2 10" xfId="45764" hidden="1"/>
    <cellStyle name="Warnender Text 2 10" xfId="45858" hidden="1"/>
    <cellStyle name="Warnender Text 2 10" xfId="45893" hidden="1"/>
    <cellStyle name="Warnender Text 2 10" xfId="46011" hidden="1"/>
    <cellStyle name="Warnender Text 2 10" xfId="46114" hidden="1"/>
    <cellStyle name="Warnender Text 2 10" xfId="46057" hidden="1"/>
    <cellStyle name="Warnender Text 2 10" xfId="46151" hidden="1"/>
    <cellStyle name="Warnender Text 2 10" xfId="46186" hidden="1"/>
    <cellStyle name="Warnender Text 2 10" xfId="46383" hidden="1"/>
    <cellStyle name="Warnender Text 2 10" xfId="46478" hidden="1"/>
    <cellStyle name="Warnender Text 2 10" xfId="46421" hidden="1"/>
    <cellStyle name="Warnender Text 2 10" xfId="46515" hidden="1"/>
    <cellStyle name="Warnender Text 2 10" xfId="46550" hidden="1"/>
    <cellStyle name="Warnender Text 2 10" xfId="46205" hidden="1"/>
    <cellStyle name="Warnender Text 2 10" xfId="46625" hidden="1"/>
    <cellStyle name="Warnender Text 2 10" xfId="46568" hidden="1"/>
    <cellStyle name="Warnender Text 2 10" xfId="46662" hidden="1"/>
    <cellStyle name="Warnender Text 2 10" xfId="46697" hidden="1"/>
    <cellStyle name="Warnender Text 2 10" xfId="46192" hidden="1"/>
    <cellStyle name="Warnender Text 2 10" xfId="46766" hidden="1"/>
    <cellStyle name="Warnender Text 2 10" xfId="46709" hidden="1"/>
    <cellStyle name="Warnender Text 2 10" xfId="46803" hidden="1"/>
    <cellStyle name="Warnender Text 2 10" xfId="46838" hidden="1"/>
    <cellStyle name="Warnender Text 2 10" xfId="46909" hidden="1"/>
    <cellStyle name="Warnender Text 2 10" xfId="46983" hidden="1"/>
    <cellStyle name="Warnender Text 2 10" xfId="46926" hidden="1"/>
    <cellStyle name="Warnender Text 2 10" xfId="47020" hidden="1"/>
    <cellStyle name="Warnender Text 2 10" xfId="47055" hidden="1"/>
    <cellStyle name="Warnender Text 2 10" xfId="47198" hidden="1"/>
    <cellStyle name="Warnender Text 2 10" xfId="47275" hidden="1"/>
    <cellStyle name="Warnender Text 2 10" xfId="47218" hidden="1"/>
    <cellStyle name="Warnender Text 2 10" xfId="47312" hidden="1"/>
    <cellStyle name="Warnender Text 2 10" xfId="47347" hidden="1"/>
    <cellStyle name="Warnender Text 2 10" xfId="47065" hidden="1"/>
    <cellStyle name="Warnender Text 2 10" xfId="47417" hidden="1"/>
    <cellStyle name="Warnender Text 2 10" xfId="47360" hidden="1"/>
    <cellStyle name="Warnender Text 2 10" xfId="47454" hidden="1"/>
    <cellStyle name="Warnender Text 2 10" xfId="47489" hidden="1"/>
    <cellStyle name="Warnender Text 2 10" xfId="45898" hidden="1"/>
    <cellStyle name="Warnender Text 2 10" xfId="47557" hidden="1"/>
    <cellStyle name="Warnender Text 2 10" xfId="47500" hidden="1"/>
    <cellStyle name="Warnender Text 2 10" xfId="47594" hidden="1"/>
    <cellStyle name="Warnender Text 2 10" xfId="47629" hidden="1"/>
    <cellStyle name="Warnender Text 2 10" xfId="47825" hidden="1"/>
    <cellStyle name="Warnender Text 2 10" xfId="47920" hidden="1"/>
    <cellStyle name="Warnender Text 2 10" xfId="47863" hidden="1"/>
    <cellStyle name="Warnender Text 2 10" xfId="47957" hidden="1"/>
    <cellStyle name="Warnender Text 2 10" xfId="47992" hidden="1"/>
    <cellStyle name="Warnender Text 2 10" xfId="47647" hidden="1"/>
    <cellStyle name="Warnender Text 2 10" xfId="48067" hidden="1"/>
    <cellStyle name="Warnender Text 2 10" xfId="48010" hidden="1"/>
    <cellStyle name="Warnender Text 2 10" xfId="48104" hidden="1"/>
    <cellStyle name="Warnender Text 2 10" xfId="48139" hidden="1"/>
    <cellStyle name="Warnender Text 2 10" xfId="47634" hidden="1"/>
    <cellStyle name="Warnender Text 2 10" xfId="48208" hidden="1"/>
    <cellStyle name="Warnender Text 2 10" xfId="48151" hidden="1"/>
    <cellStyle name="Warnender Text 2 10" xfId="48245" hidden="1"/>
    <cellStyle name="Warnender Text 2 10" xfId="48280" hidden="1"/>
    <cellStyle name="Warnender Text 2 10" xfId="48351" hidden="1"/>
    <cellStyle name="Warnender Text 2 10" xfId="48425" hidden="1"/>
    <cellStyle name="Warnender Text 2 10" xfId="48368" hidden="1"/>
    <cellStyle name="Warnender Text 2 10" xfId="48462" hidden="1"/>
    <cellStyle name="Warnender Text 2 10" xfId="48497" hidden="1"/>
    <cellStyle name="Warnender Text 2 10" xfId="48640" hidden="1"/>
    <cellStyle name="Warnender Text 2 10" xfId="48717" hidden="1"/>
    <cellStyle name="Warnender Text 2 10" xfId="48660" hidden="1"/>
    <cellStyle name="Warnender Text 2 10" xfId="48754" hidden="1"/>
    <cellStyle name="Warnender Text 2 10" xfId="48789" hidden="1"/>
    <cellStyle name="Warnender Text 2 10" xfId="48507" hidden="1"/>
    <cellStyle name="Warnender Text 2 10" xfId="48859" hidden="1"/>
    <cellStyle name="Warnender Text 2 10" xfId="48802" hidden="1"/>
    <cellStyle name="Warnender Text 2 10" xfId="48896" hidden="1"/>
    <cellStyle name="Warnender Text 2 10" xfId="48931" hidden="1"/>
    <cellStyle name="Warnender Text 2 10" xfId="49002" hidden="1"/>
    <cellStyle name="Warnender Text 2 10" xfId="49076" hidden="1"/>
    <cellStyle name="Warnender Text 2 10" xfId="49019" hidden="1"/>
    <cellStyle name="Warnender Text 2 10" xfId="49113" hidden="1"/>
    <cellStyle name="Warnender Text 2 10" xfId="49148" hidden="1"/>
    <cellStyle name="Warnender Text 2 10" xfId="49344" hidden="1"/>
    <cellStyle name="Warnender Text 2 10" xfId="49439" hidden="1"/>
    <cellStyle name="Warnender Text 2 10" xfId="49382" hidden="1"/>
    <cellStyle name="Warnender Text 2 10" xfId="49476" hidden="1"/>
    <cellStyle name="Warnender Text 2 10" xfId="49511" hidden="1"/>
    <cellStyle name="Warnender Text 2 10" xfId="49166" hidden="1"/>
    <cellStyle name="Warnender Text 2 10" xfId="49586" hidden="1"/>
    <cellStyle name="Warnender Text 2 10" xfId="49529" hidden="1"/>
    <cellStyle name="Warnender Text 2 10" xfId="49623" hidden="1"/>
    <cellStyle name="Warnender Text 2 10" xfId="49658" hidden="1"/>
    <cellStyle name="Warnender Text 2 10" xfId="49153" hidden="1"/>
    <cellStyle name="Warnender Text 2 10" xfId="49727" hidden="1"/>
    <cellStyle name="Warnender Text 2 10" xfId="49670" hidden="1"/>
    <cellStyle name="Warnender Text 2 10" xfId="49764" hidden="1"/>
    <cellStyle name="Warnender Text 2 10" xfId="49799" hidden="1"/>
    <cellStyle name="Warnender Text 2 10" xfId="49870" hidden="1"/>
    <cellStyle name="Warnender Text 2 10" xfId="49944" hidden="1"/>
    <cellStyle name="Warnender Text 2 10" xfId="49887" hidden="1"/>
    <cellStyle name="Warnender Text 2 10" xfId="49981" hidden="1"/>
    <cellStyle name="Warnender Text 2 10" xfId="50016" hidden="1"/>
    <cellStyle name="Warnender Text 2 10" xfId="50159" hidden="1"/>
    <cellStyle name="Warnender Text 2 10" xfId="50236" hidden="1"/>
    <cellStyle name="Warnender Text 2 10" xfId="50179" hidden="1"/>
    <cellStyle name="Warnender Text 2 10" xfId="50273" hidden="1"/>
    <cellStyle name="Warnender Text 2 10" xfId="50308" hidden="1"/>
    <cellStyle name="Warnender Text 2 10" xfId="50026" hidden="1"/>
    <cellStyle name="Warnender Text 2 10" xfId="50378" hidden="1"/>
    <cellStyle name="Warnender Text 2 10" xfId="50321" hidden="1"/>
    <cellStyle name="Warnender Text 2 10" xfId="50415" hidden="1"/>
    <cellStyle name="Warnender Text 2 10" xfId="50450" hidden="1"/>
    <cellStyle name="Warnender Text 2 10" xfId="50521" hidden="1"/>
    <cellStyle name="Warnender Text 2 10" xfId="50595" hidden="1"/>
    <cellStyle name="Warnender Text 2 10" xfId="50538" hidden="1"/>
    <cellStyle name="Warnender Text 2 10" xfId="50632" hidden="1"/>
    <cellStyle name="Warnender Text 2 10" xfId="50667" hidden="1"/>
    <cellStyle name="Warnender Text 2 10" xfId="50858" hidden="1"/>
    <cellStyle name="Warnender Text 2 10" xfId="50986" hidden="1"/>
    <cellStyle name="Warnender Text 2 10" xfId="50929" hidden="1"/>
    <cellStyle name="Warnender Text 2 10" xfId="51023" hidden="1"/>
    <cellStyle name="Warnender Text 2 10" xfId="51058" hidden="1"/>
    <cellStyle name="Warnender Text 2 10" xfId="51218" hidden="1"/>
    <cellStyle name="Warnender Text 2 10" xfId="51295" hidden="1"/>
    <cellStyle name="Warnender Text 2 10" xfId="51238" hidden="1"/>
    <cellStyle name="Warnender Text 2 10" xfId="51332" hidden="1"/>
    <cellStyle name="Warnender Text 2 10" xfId="51367" hidden="1"/>
    <cellStyle name="Warnender Text 2 10" xfId="51085" hidden="1"/>
    <cellStyle name="Warnender Text 2 10" xfId="51439" hidden="1"/>
    <cellStyle name="Warnender Text 2 10" xfId="51382" hidden="1"/>
    <cellStyle name="Warnender Text 2 10" xfId="51476" hidden="1"/>
    <cellStyle name="Warnender Text 2 10" xfId="51511" hidden="1"/>
    <cellStyle name="Warnender Text 2 10" xfId="50882" hidden="1"/>
    <cellStyle name="Warnender Text 2 10" xfId="51596" hidden="1"/>
    <cellStyle name="Warnender Text 2 10" xfId="51539" hidden="1"/>
    <cellStyle name="Warnender Text 2 10" xfId="51633" hidden="1"/>
    <cellStyle name="Warnender Text 2 10" xfId="51668" hidden="1"/>
    <cellStyle name="Warnender Text 2 10" xfId="51870" hidden="1"/>
    <cellStyle name="Warnender Text 2 10" xfId="51966" hidden="1"/>
    <cellStyle name="Warnender Text 2 10" xfId="51909" hidden="1"/>
    <cellStyle name="Warnender Text 2 10" xfId="52003" hidden="1"/>
    <cellStyle name="Warnender Text 2 10" xfId="52038" hidden="1"/>
    <cellStyle name="Warnender Text 2 10" xfId="51692" hidden="1"/>
    <cellStyle name="Warnender Text 2 10" xfId="52115" hidden="1"/>
    <cellStyle name="Warnender Text 2 10" xfId="52058" hidden="1"/>
    <cellStyle name="Warnender Text 2 10" xfId="52152" hidden="1"/>
    <cellStyle name="Warnender Text 2 10" xfId="52187" hidden="1"/>
    <cellStyle name="Warnender Text 2 10" xfId="51679" hidden="1"/>
    <cellStyle name="Warnender Text 2 10" xfId="52258" hidden="1"/>
    <cellStyle name="Warnender Text 2 10" xfId="52201" hidden="1"/>
    <cellStyle name="Warnender Text 2 10" xfId="52295" hidden="1"/>
    <cellStyle name="Warnender Text 2 10" xfId="52330" hidden="1"/>
    <cellStyle name="Warnender Text 2 10" xfId="52403" hidden="1"/>
    <cellStyle name="Warnender Text 2 10" xfId="52477" hidden="1"/>
    <cellStyle name="Warnender Text 2 10" xfId="52420" hidden="1"/>
    <cellStyle name="Warnender Text 2 10" xfId="52514" hidden="1"/>
    <cellStyle name="Warnender Text 2 10" xfId="52549" hidden="1"/>
    <cellStyle name="Warnender Text 2 10" xfId="52692" hidden="1"/>
    <cellStyle name="Warnender Text 2 10" xfId="52769" hidden="1"/>
    <cellStyle name="Warnender Text 2 10" xfId="52712" hidden="1"/>
    <cellStyle name="Warnender Text 2 10" xfId="52806" hidden="1"/>
    <cellStyle name="Warnender Text 2 10" xfId="52841" hidden="1"/>
    <cellStyle name="Warnender Text 2 10" xfId="52559" hidden="1"/>
    <cellStyle name="Warnender Text 2 10" xfId="52911" hidden="1"/>
    <cellStyle name="Warnender Text 2 10" xfId="52854" hidden="1"/>
    <cellStyle name="Warnender Text 2 10" xfId="52948" hidden="1"/>
    <cellStyle name="Warnender Text 2 10" xfId="52983" hidden="1"/>
    <cellStyle name="Warnender Text 2 10" xfId="50874" hidden="1"/>
    <cellStyle name="Warnender Text 2 10" xfId="53051" hidden="1"/>
    <cellStyle name="Warnender Text 2 10" xfId="52994" hidden="1"/>
    <cellStyle name="Warnender Text 2 10" xfId="53088" hidden="1"/>
    <cellStyle name="Warnender Text 2 10" xfId="53123" hidden="1"/>
    <cellStyle name="Warnender Text 2 10" xfId="53322" hidden="1"/>
    <cellStyle name="Warnender Text 2 10" xfId="53417" hidden="1"/>
    <cellStyle name="Warnender Text 2 10" xfId="53360" hidden="1"/>
    <cellStyle name="Warnender Text 2 10" xfId="53454" hidden="1"/>
    <cellStyle name="Warnender Text 2 10" xfId="53489" hidden="1"/>
    <cellStyle name="Warnender Text 2 10" xfId="53144" hidden="1"/>
    <cellStyle name="Warnender Text 2 10" xfId="53566" hidden="1"/>
    <cellStyle name="Warnender Text 2 10" xfId="53509" hidden="1"/>
    <cellStyle name="Warnender Text 2 10" xfId="53603" hidden="1"/>
    <cellStyle name="Warnender Text 2 10" xfId="53638" hidden="1"/>
    <cellStyle name="Warnender Text 2 10" xfId="53131" hidden="1"/>
    <cellStyle name="Warnender Text 2 10" xfId="53709" hidden="1"/>
    <cellStyle name="Warnender Text 2 10" xfId="53652" hidden="1"/>
    <cellStyle name="Warnender Text 2 10" xfId="53746" hidden="1"/>
    <cellStyle name="Warnender Text 2 10" xfId="53781" hidden="1"/>
    <cellStyle name="Warnender Text 2 10" xfId="53853" hidden="1"/>
    <cellStyle name="Warnender Text 2 10" xfId="53927" hidden="1"/>
    <cellStyle name="Warnender Text 2 10" xfId="53870" hidden="1"/>
    <cellStyle name="Warnender Text 2 10" xfId="53964" hidden="1"/>
    <cellStyle name="Warnender Text 2 10" xfId="53999" hidden="1"/>
    <cellStyle name="Warnender Text 2 10" xfId="54142" hidden="1"/>
    <cellStyle name="Warnender Text 2 10" xfId="54219" hidden="1"/>
    <cellStyle name="Warnender Text 2 10" xfId="54162" hidden="1"/>
    <cellStyle name="Warnender Text 2 10" xfId="54256" hidden="1"/>
    <cellStyle name="Warnender Text 2 10" xfId="54291" hidden="1"/>
    <cellStyle name="Warnender Text 2 10" xfId="54009" hidden="1"/>
    <cellStyle name="Warnender Text 2 10" xfId="54361" hidden="1"/>
    <cellStyle name="Warnender Text 2 10" xfId="54304" hidden="1"/>
    <cellStyle name="Warnender Text 2 10" xfId="54398" hidden="1"/>
    <cellStyle name="Warnender Text 2 10" xfId="54433" hidden="1"/>
    <cellStyle name="Warnender Text 2 10" xfId="51075" hidden="1"/>
    <cellStyle name="Warnender Text 2 10" xfId="54501" hidden="1"/>
    <cellStyle name="Warnender Text 2 10" xfId="54444" hidden="1"/>
    <cellStyle name="Warnender Text 2 10" xfId="54538" hidden="1"/>
    <cellStyle name="Warnender Text 2 10" xfId="54573" hidden="1"/>
    <cellStyle name="Warnender Text 2 10" xfId="54769" hidden="1"/>
    <cellStyle name="Warnender Text 2 10" xfId="54864" hidden="1"/>
    <cellStyle name="Warnender Text 2 10" xfId="54807" hidden="1"/>
    <cellStyle name="Warnender Text 2 10" xfId="54901" hidden="1"/>
    <cellStyle name="Warnender Text 2 10" xfId="54936" hidden="1"/>
    <cellStyle name="Warnender Text 2 10" xfId="54591" hidden="1"/>
    <cellStyle name="Warnender Text 2 10" xfId="55011" hidden="1"/>
    <cellStyle name="Warnender Text 2 10" xfId="54954" hidden="1"/>
    <cellStyle name="Warnender Text 2 10" xfId="55048" hidden="1"/>
    <cellStyle name="Warnender Text 2 10" xfId="55083" hidden="1"/>
    <cellStyle name="Warnender Text 2 10" xfId="54578" hidden="1"/>
    <cellStyle name="Warnender Text 2 10" xfId="55152" hidden="1"/>
    <cellStyle name="Warnender Text 2 10" xfId="55095" hidden="1"/>
    <cellStyle name="Warnender Text 2 10" xfId="55189" hidden="1"/>
    <cellStyle name="Warnender Text 2 10" xfId="55224" hidden="1"/>
    <cellStyle name="Warnender Text 2 10" xfId="55295" hidden="1"/>
    <cellStyle name="Warnender Text 2 10" xfId="55369" hidden="1"/>
    <cellStyle name="Warnender Text 2 10" xfId="55312" hidden="1"/>
    <cellStyle name="Warnender Text 2 10" xfId="55406" hidden="1"/>
    <cellStyle name="Warnender Text 2 10" xfId="55441" hidden="1"/>
    <cellStyle name="Warnender Text 2 10" xfId="55584" hidden="1"/>
    <cellStyle name="Warnender Text 2 10" xfId="55661" hidden="1"/>
    <cellStyle name="Warnender Text 2 10" xfId="55604" hidden="1"/>
    <cellStyle name="Warnender Text 2 10" xfId="55698" hidden="1"/>
    <cellStyle name="Warnender Text 2 10" xfId="55733" hidden="1"/>
    <cellStyle name="Warnender Text 2 10" xfId="55451" hidden="1"/>
    <cellStyle name="Warnender Text 2 10" xfId="55803" hidden="1"/>
    <cellStyle name="Warnender Text 2 10" xfId="55746" hidden="1"/>
    <cellStyle name="Warnender Text 2 10" xfId="55840" hidden="1"/>
    <cellStyle name="Warnender Text 2 10" xfId="55875" hidden="1"/>
    <cellStyle name="Warnender Text 2 10" xfId="55993" hidden="1"/>
    <cellStyle name="Warnender Text 2 10" xfId="56096" hidden="1"/>
    <cellStyle name="Warnender Text 2 10" xfId="56039" hidden="1"/>
    <cellStyle name="Warnender Text 2 10" xfId="56133" hidden="1"/>
    <cellStyle name="Warnender Text 2 10" xfId="56168" hidden="1"/>
    <cellStyle name="Warnender Text 2 10" xfId="56365" hidden="1"/>
    <cellStyle name="Warnender Text 2 10" xfId="56460" hidden="1"/>
    <cellStyle name="Warnender Text 2 10" xfId="56403" hidden="1"/>
    <cellStyle name="Warnender Text 2 10" xfId="56497" hidden="1"/>
    <cellStyle name="Warnender Text 2 10" xfId="56532" hidden="1"/>
    <cellStyle name="Warnender Text 2 10" xfId="56187" hidden="1"/>
    <cellStyle name="Warnender Text 2 10" xfId="56607" hidden="1"/>
    <cellStyle name="Warnender Text 2 10" xfId="56550" hidden="1"/>
    <cellStyle name="Warnender Text 2 10" xfId="56644" hidden="1"/>
    <cellStyle name="Warnender Text 2 10" xfId="56679" hidden="1"/>
    <cellStyle name="Warnender Text 2 10" xfId="56174" hidden="1"/>
    <cellStyle name="Warnender Text 2 10" xfId="56748" hidden="1"/>
    <cellStyle name="Warnender Text 2 10" xfId="56691" hidden="1"/>
    <cellStyle name="Warnender Text 2 10" xfId="56785" hidden="1"/>
    <cellStyle name="Warnender Text 2 10" xfId="56820" hidden="1"/>
    <cellStyle name="Warnender Text 2 10" xfId="56891" hidden="1"/>
    <cellStyle name="Warnender Text 2 10" xfId="56965" hidden="1"/>
    <cellStyle name="Warnender Text 2 10" xfId="56908" hidden="1"/>
    <cellStyle name="Warnender Text 2 10" xfId="57002" hidden="1"/>
    <cellStyle name="Warnender Text 2 10" xfId="57037" hidden="1"/>
    <cellStyle name="Warnender Text 2 10" xfId="57180" hidden="1"/>
    <cellStyle name="Warnender Text 2 10" xfId="57257" hidden="1"/>
    <cellStyle name="Warnender Text 2 10" xfId="57200" hidden="1"/>
    <cellStyle name="Warnender Text 2 10" xfId="57294" hidden="1"/>
    <cellStyle name="Warnender Text 2 10" xfId="57329" hidden="1"/>
    <cellStyle name="Warnender Text 2 10" xfId="57047" hidden="1"/>
    <cellStyle name="Warnender Text 2 10" xfId="57399" hidden="1"/>
    <cellStyle name="Warnender Text 2 10" xfId="57342" hidden="1"/>
    <cellStyle name="Warnender Text 2 10" xfId="57436" hidden="1"/>
    <cellStyle name="Warnender Text 2 10" xfId="57471" hidden="1"/>
    <cellStyle name="Warnender Text 2 10" xfId="55880" hidden="1"/>
    <cellStyle name="Warnender Text 2 10" xfId="57539" hidden="1"/>
    <cellStyle name="Warnender Text 2 10" xfId="57482" hidden="1"/>
    <cellStyle name="Warnender Text 2 10" xfId="57576" hidden="1"/>
    <cellStyle name="Warnender Text 2 10" xfId="57611" hidden="1"/>
    <cellStyle name="Warnender Text 2 10" xfId="57807" hidden="1"/>
    <cellStyle name="Warnender Text 2 10" xfId="57902" hidden="1"/>
    <cellStyle name="Warnender Text 2 10" xfId="57845" hidden="1"/>
    <cellStyle name="Warnender Text 2 10" xfId="57939" hidden="1"/>
    <cellStyle name="Warnender Text 2 10" xfId="57974" hidden="1"/>
    <cellStyle name="Warnender Text 2 10" xfId="57629" hidden="1"/>
    <cellStyle name="Warnender Text 2 10" xfId="58049" hidden="1"/>
    <cellStyle name="Warnender Text 2 10" xfId="57992" hidden="1"/>
    <cellStyle name="Warnender Text 2 10" xfId="58086" hidden="1"/>
    <cellStyle name="Warnender Text 2 10" xfId="58121" hidden="1"/>
    <cellStyle name="Warnender Text 2 10" xfId="57616" hidden="1"/>
    <cellStyle name="Warnender Text 2 10" xfId="58190" hidden="1"/>
    <cellStyle name="Warnender Text 2 10" xfId="58133" hidden="1"/>
    <cellStyle name="Warnender Text 2 10" xfId="58227" hidden="1"/>
    <cellStyle name="Warnender Text 2 10" xfId="58262" hidden="1"/>
    <cellStyle name="Warnender Text 2 10" xfId="58333" hidden="1"/>
    <cellStyle name="Warnender Text 2 10" xfId="58407" hidden="1"/>
    <cellStyle name="Warnender Text 2 10" xfId="58350" hidden="1"/>
    <cellStyle name="Warnender Text 2 10" xfId="58444" hidden="1"/>
    <cellStyle name="Warnender Text 2 10" xfId="58479" hidden="1"/>
    <cellStyle name="Warnender Text 2 10" xfId="58622" hidden="1"/>
    <cellStyle name="Warnender Text 2 10" xfId="58699" hidden="1"/>
    <cellStyle name="Warnender Text 2 10" xfId="58642" hidden="1"/>
    <cellStyle name="Warnender Text 2 10" xfId="58736" hidden="1"/>
    <cellStyle name="Warnender Text 2 10" xfId="58771" hidden="1"/>
    <cellStyle name="Warnender Text 2 10" xfId="58489" hidden="1"/>
    <cellStyle name="Warnender Text 2 10" xfId="58841" hidden="1"/>
    <cellStyle name="Warnender Text 2 10" xfId="58784" hidden="1"/>
    <cellStyle name="Warnender Text 2 10" xfId="58878" hidden="1"/>
    <cellStyle name="Warnender Text 2 10" xfId="58913" hidden="1"/>
    <cellStyle name="Warnender Text 2 10" xfId="699"/>
    <cellStyle name="Warnender Text 2 11" xfId="383" hidden="1"/>
    <cellStyle name="Warnender Text 2 11" xfId="588" hidden="1"/>
    <cellStyle name="Warnender Text 2 11" xfId="526" hidden="1"/>
    <cellStyle name="Warnender Text 2 11" xfId="625" hidden="1"/>
    <cellStyle name="Warnender Text 2 11" xfId="660" hidden="1"/>
    <cellStyle name="Warnender Text 2 11" xfId="901" hidden="1"/>
    <cellStyle name="Warnender Text 2 11" xfId="996" hidden="1"/>
    <cellStyle name="Warnender Text 2 11" xfId="934" hidden="1"/>
    <cellStyle name="Warnender Text 2 11" xfId="1033" hidden="1"/>
    <cellStyle name="Warnender Text 2 11" xfId="1068" hidden="1"/>
    <cellStyle name="Warnender Text 2 11" xfId="716" hidden="1"/>
    <cellStyle name="Warnender Text 2 11" xfId="1143" hidden="1"/>
    <cellStyle name="Warnender Text 2 11" xfId="1081" hidden="1"/>
    <cellStyle name="Warnender Text 2 11" xfId="1180" hidden="1"/>
    <cellStyle name="Warnender Text 2 11" xfId="1215" hidden="1"/>
    <cellStyle name="Warnender Text 2 11" xfId="730" hidden="1"/>
    <cellStyle name="Warnender Text 2 11" xfId="1284" hidden="1"/>
    <cellStyle name="Warnender Text 2 11" xfId="1222" hidden="1"/>
    <cellStyle name="Warnender Text 2 11" xfId="1321" hidden="1"/>
    <cellStyle name="Warnender Text 2 11" xfId="1356" hidden="1"/>
    <cellStyle name="Warnender Text 2 11" xfId="1427" hidden="1"/>
    <cellStyle name="Warnender Text 2 11" xfId="1501" hidden="1"/>
    <cellStyle name="Warnender Text 2 11" xfId="1439" hidden="1"/>
    <cellStyle name="Warnender Text 2 11" xfId="1538" hidden="1"/>
    <cellStyle name="Warnender Text 2 11" xfId="1573" hidden="1"/>
    <cellStyle name="Warnender Text 2 11" xfId="1716" hidden="1"/>
    <cellStyle name="Warnender Text 2 11" xfId="1793" hidden="1"/>
    <cellStyle name="Warnender Text 2 11" xfId="1731" hidden="1"/>
    <cellStyle name="Warnender Text 2 11" xfId="1830" hidden="1"/>
    <cellStyle name="Warnender Text 2 11" xfId="1865" hidden="1"/>
    <cellStyle name="Warnender Text 2 11" xfId="1580" hidden="1"/>
    <cellStyle name="Warnender Text 2 11" xfId="1935" hidden="1"/>
    <cellStyle name="Warnender Text 2 11" xfId="1873" hidden="1"/>
    <cellStyle name="Warnender Text 2 11" xfId="1972" hidden="1"/>
    <cellStyle name="Warnender Text 2 11" xfId="2007" hidden="1"/>
    <cellStyle name="Warnender Text 2 11" xfId="2272" hidden="1"/>
    <cellStyle name="Warnender Text 2 11" xfId="2466" hidden="1"/>
    <cellStyle name="Warnender Text 2 11" xfId="2404" hidden="1"/>
    <cellStyle name="Warnender Text 2 11" xfId="2503" hidden="1"/>
    <cellStyle name="Warnender Text 2 11" xfId="2538" hidden="1"/>
    <cellStyle name="Warnender Text 2 11" xfId="2771" hidden="1"/>
    <cellStyle name="Warnender Text 2 11" xfId="2866" hidden="1"/>
    <cellStyle name="Warnender Text 2 11" xfId="2804" hidden="1"/>
    <cellStyle name="Warnender Text 2 11" xfId="2903" hidden="1"/>
    <cellStyle name="Warnender Text 2 11" xfId="2938" hidden="1"/>
    <cellStyle name="Warnender Text 2 11" xfId="2586" hidden="1"/>
    <cellStyle name="Warnender Text 2 11" xfId="3013" hidden="1"/>
    <cellStyle name="Warnender Text 2 11" xfId="2951" hidden="1"/>
    <cellStyle name="Warnender Text 2 11" xfId="3050" hidden="1"/>
    <cellStyle name="Warnender Text 2 11" xfId="3085" hidden="1"/>
    <cellStyle name="Warnender Text 2 11" xfId="2600" hidden="1"/>
    <cellStyle name="Warnender Text 2 11" xfId="3154" hidden="1"/>
    <cellStyle name="Warnender Text 2 11" xfId="3092" hidden="1"/>
    <cellStyle name="Warnender Text 2 11" xfId="3191" hidden="1"/>
    <cellStyle name="Warnender Text 2 11" xfId="3226" hidden="1"/>
    <cellStyle name="Warnender Text 2 11" xfId="3297" hidden="1"/>
    <cellStyle name="Warnender Text 2 11" xfId="3371" hidden="1"/>
    <cellStyle name="Warnender Text 2 11" xfId="3309" hidden="1"/>
    <cellStyle name="Warnender Text 2 11" xfId="3408" hidden="1"/>
    <cellStyle name="Warnender Text 2 11" xfId="3443" hidden="1"/>
    <cellStyle name="Warnender Text 2 11" xfId="3586" hidden="1"/>
    <cellStyle name="Warnender Text 2 11" xfId="3663" hidden="1"/>
    <cellStyle name="Warnender Text 2 11" xfId="3601" hidden="1"/>
    <cellStyle name="Warnender Text 2 11" xfId="3700" hidden="1"/>
    <cellStyle name="Warnender Text 2 11" xfId="3735" hidden="1"/>
    <cellStyle name="Warnender Text 2 11" xfId="3450" hidden="1"/>
    <cellStyle name="Warnender Text 2 11" xfId="3805" hidden="1"/>
    <cellStyle name="Warnender Text 2 11" xfId="3743" hidden="1"/>
    <cellStyle name="Warnender Text 2 11" xfId="3842" hidden="1"/>
    <cellStyle name="Warnender Text 2 11" xfId="3877" hidden="1"/>
    <cellStyle name="Warnender Text 2 11" xfId="2574" hidden="1"/>
    <cellStyle name="Warnender Text 2 11" xfId="3972" hidden="1"/>
    <cellStyle name="Warnender Text 2 11" xfId="3910" hidden="1"/>
    <cellStyle name="Warnender Text 2 11" xfId="4009" hidden="1"/>
    <cellStyle name="Warnender Text 2 11" xfId="4044" hidden="1"/>
    <cellStyle name="Warnender Text 2 11" xfId="4277" hidden="1"/>
    <cellStyle name="Warnender Text 2 11" xfId="4372" hidden="1"/>
    <cellStyle name="Warnender Text 2 11" xfId="4310" hidden="1"/>
    <cellStyle name="Warnender Text 2 11" xfId="4409" hidden="1"/>
    <cellStyle name="Warnender Text 2 11" xfId="4444" hidden="1"/>
    <cellStyle name="Warnender Text 2 11" xfId="4092" hidden="1"/>
    <cellStyle name="Warnender Text 2 11" xfId="4519" hidden="1"/>
    <cellStyle name="Warnender Text 2 11" xfId="4457" hidden="1"/>
    <cellStyle name="Warnender Text 2 11" xfId="4556" hidden="1"/>
    <cellStyle name="Warnender Text 2 11" xfId="4591" hidden="1"/>
    <cellStyle name="Warnender Text 2 11" xfId="4106" hidden="1"/>
    <cellStyle name="Warnender Text 2 11" xfId="4660" hidden="1"/>
    <cellStyle name="Warnender Text 2 11" xfId="4598" hidden="1"/>
    <cellStyle name="Warnender Text 2 11" xfId="4697" hidden="1"/>
    <cellStyle name="Warnender Text 2 11" xfId="4732" hidden="1"/>
    <cellStyle name="Warnender Text 2 11" xfId="4803" hidden="1"/>
    <cellStyle name="Warnender Text 2 11" xfId="4877" hidden="1"/>
    <cellStyle name="Warnender Text 2 11" xfId="4815" hidden="1"/>
    <cellStyle name="Warnender Text 2 11" xfId="4914" hidden="1"/>
    <cellStyle name="Warnender Text 2 11" xfId="4949" hidden="1"/>
    <cellStyle name="Warnender Text 2 11" xfId="5092" hidden="1"/>
    <cellStyle name="Warnender Text 2 11" xfId="5169" hidden="1"/>
    <cellStyle name="Warnender Text 2 11" xfId="5107" hidden="1"/>
    <cellStyle name="Warnender Text 2 11" xfId="5206" hidden="1"/>
    <cellStyle name="Warnender Text 2 11" xfId="5241" hidden="1"/>
    <cellStyle name="Warnender Text 2 11" xfId="4956" hidden="1"/>
    <cellStyle name="Warnender Text 2 11" xfId="5311" hidden="1"/>
    <cellStyle name="Warnender Text 2 11" xfId="5249" hidden="1"/>
    <cellStyle name="Warnender Text 2 11" xfId="5348" hidden="1"/>
    <cellStyle name="Warnender Text 2 11" xfId="5383" hidden="1"/>
    <cellStyle name="Warnender Text 2 11" xfId="4080" hidden="1"/>
    <cellStyle name="Warnender Text 2 11" xfId="5477" hidden="1"/>
    <cellStyle name="Warnender Text 2 11" xfId="5415" hidden="1"/>
    <cellStyle name="Warnender Text 2 11" xfId="5514" hidden="1"/>
    <cellStyle name="Warnender Text 2 11" xfId="5549" hidden="1"/>
    <cellStyle name="Warnender Text 2 11" xfId="5781" hidden="1"/>
    <cellStyle name="Warnender Text 2 11" xfId="5876" hidden="1"/>
    <cellStyle name="Warnender Text 2 11" xfId="5814" hidden="1"/>
    <cellStyle name="Warnender Text 2 11" xfId="5913" hidden="1"/>
    <cellStyle name="Warnender Text 2 11" xfId="5948" hidden="1"/>
    <cellStyle name="Warnender Text 2 11" xfId="5596" hidden="1"/>
    <cellStyle name="Warnender Text 2 11" xfId="6023" hidden="1"/>
    <cellStyle name="Warnender Text 2 11" xfId="5961" hidden="1"/>
    <cellStyle name="Warnender Text 2 11" xfId="6060" hidden="1"/>
    <cellStyle name="Warnender Text 2 11" xfId="6095" hidden="1"/>
    <cellStyle name="Warnender Text 2 11" xfId="5610" hidden="1"/>
    <cellStyle name="Warnender Text 2 11" xfId="6164" hidden="1"/>
    <cellStyle name="Warnender Text 2 11" xfId="6102" hidden="1"/>
    <cellStyle name="Warnender Text 2 11" xfId="6201" hidden="1"/>
    <cellStyle name="Warnender Text 2 11" xfId="6236" hidden="1"/>
    <cellStyle name="Warnender Text 2 11" xfId="6307" hidden="1"/>
    <cellStyle name="Warnender Text 2 11" xfId="6381" hidden="1"/>
    <cellStyle name="Warnender Text 2 11" xfId="6319" hidden="1"/>
    <cellStyle name="Warnender Text 2 11" xfId="6418" hidden="1"/>
    <cellStyle name="Warnender Text 2 11" xfId="6453" hidden="1"/>
    <cellStyle name="Warnender Text 2 11" xfId="6596" hidden="1"/>
    <cellStyle name="Warnender Text 2 11" xfId="6673" hidden="1"/>
    <cellStyle name="Warnender Text 2 11" xfId="6611" hidden="1"/>
    <cellStyle name="Warnender Text 2 11" xfId="6710" hidden="1"/>
    <cellStyle name="Warnender Text 2 11" xfId="6745" hidden="1"/>
    <cellStyle name="Warnender Text 2 11" xfId="6460" hidden="1"/>
    <cellStyle name="Warnender Text 2 11" xfId="6815" hidden="1"/>
    <cellStyle name="Warnender Text 2 11" xfId="6753" hidden="1"/>
    <cellStyle name="Warnender Text 2 11" xfId="6852" hidden="1"/>
    <cellStyle name="Warnender Text 2 11" xfId="6887" hidden="1"/>
    <cellStyle name="Warnender Text 2 11" xfId="5584" hidden="1"/>
    <cellStyle name="Warnender Text 2 11" xfId="6979" hidden="1"/>
    <cellStyle name="Warnender Text 2 11" xfId="6917" hidden="1"/>
    <cellStyle name="Warnender Text 2 11" xfId="7016" hidden="1"/>
    <cellStyle name="Warnender Text 2 11" xfId="7051" hidden="1"/>
    <cellStyle name="Warnender Text 2 11" xfId="7279" hidden="1"/>
    <cellStyle name="Warnender Text 2 11" xfId="7374" hidden="1"/>
    <cellStyle name="Warnender Text 2 11" xfId="7312" hidden="1"/>
    <cellStyle name="Warnender Text 2 11" xfId="7411" hidden="1"/>
    <cellStyle name="Warnender Text 2 11" xfId="7446" hidden="1"/>
    <cellStyle name="Warnender Text 2 11" xfId="7094" hidden="1"/>
    <cellStyle name="Warnender Text 2 11" xfId="7521" hidden="1"/>
    <cellStyle name="Warnender Text 2 11" xfId="7459" hidden="1"/>
    <cellStyle name="Warnender Text 2 11" xfId="7558" hidden="1"/>
    <cellStyle name="Warnender Text 2 11" xfId="7593" hidden="1"/>
    <cellStyle name="Warnender Text 2 11" xfId="7108" hidden="1"/>
    <cellStyle name="Warnender Text 2 11" xfId="7662" hidden="1"/>
    <cellStyle name="Warnender Text 2 11" xfId="7600" hidden="1"/>
    <cellStyle name="Warnender Text 2 11" xfId="7699" hidden="1"/>
    <cellStyle name="Warnender Text 2 11" xfId="7734" hidden="1"/>
    <cellStyle name="Warnender Text 2 11" xfId="7805" hidden="1"/>
    <cellStyle name="Warnender Text 2 11" xfId="7879" hidden="1"/>
    <cellStyle name="Warnender Text 2 11" xfId="7817" hidden="1"/>
    <cellStyle name="Warnender Text 2 11" xfId="7916" hidden="1"/>
    <cellStyle name="Warnender Text 2 11" xfId="7951" hidden="1"/>
    <cellStyle name="Warnender Text 2 11" xfId="8094" hidden="1"/>
    <cellStyle name="Warnender Text 2 11" xfId="8171" hidden="1"/>
    <cellStyle name="Warnender Text 2 11" xfId="8109" hidden="1"/>
    <cellStyle name="Warnender Text 2 11" xfId="8208" hidden="1"/>
    <cellStyle name="Warnender Text 2 11" xfId="8243" hidden="1"/>
    <cellStyle name="Warnender Text 2 11" xfId="7958" hidden="1"/>
    <cellStyle name="Warnender Text 2 11" xfId="8313" hidden="1"/>
    <cellStyle name="Warnender Text 2 11" xfId="8251" hidden="1"/>
    <cellStyle name="Warnender Text 2 11" xfId="8350" hidden="1"/>
    <cellStyle name="Warnender Text 2 11" xfId="8385" hidden="1"/>
    <cellStyle name="Warnender Text 2 11" xfId="7084" hidden="1"/>
    <cellStyle name="Warnender Text 2 11" xfId="8474" hidden="1"/>
    <cellStyle name="Warnender Text 2 11" xfId="8412" hidden="1"/>
    <cellStyle name="Warnender Text 2 11" xfId="8511" hidden="1"/>
    <cellStyle name="Warnender Text 2 11" xfId="8546" hidden="1"/>
    <cellStyle name="Warnender Text 2 11" xfId="8772" hidden="1"/>
    <cellStyle name="Warnender Text 2 11" xfId="8867" hidden="1"/>
    <cellStyle name="Warnender Text 2 11" xfId="8805" hidden="1"/>
    <cellStyle name="Warnender Text 2 11" xfId="8904" hidden="1"/>
    <cellStyle name="Warnender Text 2 11" xfId="8939" hidden="1"/>
    <cellStyle name="Warnender Text 2 11" xfId="8587" hidden="1"/>
    <cellStyle name="Warnender Text 2 11" xfId="9014" hidden="1"/>
    <cellStyle name="Warnender Text 2 11" xfId="8952" hidden="1"/>
    <cellStyle name="Warnender Text 2 11" xfId="9051" hidden="1"/>
    <cellStyle name="Warnender Text 2 11" xfId="9086" hidden="1"/>
    <cellStyle name="Warnender Text 2 11" xfId="8601" hidden="1"/>
    <cellStyle name="Warnender Text 2 11" xfId="9155" hidden="1"/>
    <cellStyle name="Warnender Text 2 11" xfId="9093" hidden="1"/>
    <cellStyle name="Warnender Text 2 11" xfId="9192" hidden="1"/>
    <cellStyle name="Warnender Text 2 11" xfId="9227" hidden="1"/>
    <cellStyle name="Warnender Text 2 11" xfId="9298" hidden="1"/>
    <cellStyle name="Warnender Text 2 11" xfId="9372" hidden="1"/>
    <cellStyle name="Warnender Text 2 11" xfId="9310" hidden="1"/>
    <cellStyle name="Warnender Text 2 11" xfId="9409" hidden="1"/>
    <cellStyle name="Warnender Text 2 11" xfId="9444" hidden="1"/>
    <cellStyle name="Warnender Text 2 11" xfId="9587" hidden="1"/>
    <cellStyle name="Warnender Text 2 11" xfId="9664" hidden="1"/>
    <cellStyle name="Warnender Text 2 11" xfId="9602" hidden="1"/>
    <cellStyle name="Warnender Text 2 11" xfId="9701" hidden="1"/>
    <cellStyle name="Warnender Text 2 11" xfId="9736" hidden="1"/>
    <cellStyle name="Warnender Text 2 11" xfId="9451" hidden="1"/>
    <cellStyle name="Warnender Text 2 11" xfId="9806" hidden="1"/>
    <cellStyle name="Warnender Text 2 11" xfId="9744" hidden="1"/>
    <cellStyle name="Warnender Text 2 11" xfId="9843" hidden="1"/>
    <cellStyle name="Warnender Text 2 11" xfId="9878" hidden="1"/>
    <cellStyle name="Warnender Text 2 11" xfId="8577" hidden="1"/>
    <cellStyle name="Warnender Text 2 11" xfId="9965" hidden="1"/>
    <cellStyle name="Warnender Text 2 11" xfId="9903" hidden="1"/>
    <cellStyle name="Warnender Text 2 11" xfId="10002" hidden="1"/>
    <cellStyle name="Warnender Text 2 11" xfId="10037" hidden="1"/>
    <cellStyle name="Warnender Text 2 11" xfId="10258" hidden="1"/>
    <cellStyle name="Warnender Text 2 11" xfId="10353" hidden="1"/>
    <cellStyle name="Warnender Text 2 11" xfId="10291" hidden="1"/>
    <cellStyle name="Warnender Text 2 11" xfId="10390" hidden="1"/>
    <cellStyle name="Warnender Text 2 11" xfId="10425" hidden="1"/>
    <cellStyle name="Warnender Text 2 11" xfId="10073" hidden="1"/>
    <cellStyle name="Warnender Text 2 11" xfId="10500" hidden="1"/>
    <cellStyle name="Warnender Text 2 11" xfId="10438" hidden="1"/>
    <cellStyle name="Warnender Text 2 11" xfId="10537" hidden="1"/>
    <cellStyle name="Warnender Text 2 11" xfId="10572" hidden="1"/>
    <cellStyle name="Warnender Text 2 11" xfId="10087" hidden="1"/>
    <cellStyle name="Warnender Text 2 11" xfId="10641" hidden="1"/>
    <cellStyle name="Warnender Text 2 11" xfId="10579" hidden="1"/>
    <cellStyle name="Warnender Text 2 11" xfId="10678" hidden="1"/>
    <cellStyle name="Warnender Text 2 11" xfId="10713" hidden="1"/>
    <cellStyle name="Warnender Text 2 11" xfId="10784" hidden="1"/>
    <cellStyle name="Warnender Text 2 11" xfId="10858" hidden="1"/>
    <cellStyle name="Warnender Text 2 11" xfId="10796" hidden="1"/>
    <cellStyle name="Warnender Text 2 11" xfId="10895" hidden="1"/>
    <cellStyle name="Warnender Text 2 11" xfId="10930" hidden="1"/>
    <cellStyle name="Warnender Text 2 11" xfId="11073" hidden="1"/>
    <cellStyle name="Warnender Text 2 11" xfId="11150" hidden="1"/>
    <cellStyle name="Warnender Text 2 11" xfId="11088" hidden="1"/>
    <cellStyle name="Warnender Text 2 11" xfId="11187" hidden="1"/>
    <cellStyle name="Warnender Text 2 11" xfId="11222" hidden="1"/>
    <cellStyle name="Warnender Text 2 11" xfId="10937" hidden="1"/>
    <cellStyle name="Warnender Text 2 11" xfId="11292" hidden="1"/>
    <cellStyle name="Warnender Text 2 11" xfId="11230" hidden="1"/>
    <cellStyle name="Warnender Text 2 11" xfId="11329" hidden="1"/>
    <cellStyle name="Warnender Text 2 11" xfId="11364" hidden="1"/>
    <cellStyle name="Warnender Text 2 11" xfId="10064" hidden="1"/>
    <cellStyle name="Warnender Text 2 11" xfId="11448" hidden="1"/>
    <cellStyle name="Warnender Text 2 11" xfId="11386" hidden="1"/>
    <cellStyle name="Warnender Text 2 11" xfId="11485" hidden="1"/>
    <cellStyle name="Warnender Text 2 11" xfId="11520" hidden="1"/>
    <cellStyle name="Warnender Text 2 11" xfId="11738" hidden="1"/>
    <cellStyle name="Warnender Text 2 11" xfId="11833" hidden="1"/>
    <cellStyle name="Warnender Text 2 11" xfId="11771" hidden="1"/>
    <cellStyle name="Warnender Text 2 11" xfId="11870" hidden="1"/>
    <cellStyle name="Warnender Text 2 11" xfId="11905" hidden="1"/>
    <cellStyle name="Warnender Text 2 11" xfId="11553" hidden="1"/>
    <cellStyle name="Warnender Text 2 11" xfId="11980" hidden="1"/>
    <cellStyle name="Warnender Text 2 11" xfId="11918" hidden="1"/>
    <cellStyle name="Warnender Text 2 11" xfId="12017" hidden="1"/>
    <cellStyle name="Warnender Text 2 11" xfId="12052" hidden="1"/>
    <cellStyle name="Warnender Text 2 11" xfId="11567" hidden="1"/>
    <cellStyle name="Warnender Text 2 11" xfId="12121" hidden="1"/>
    <cellStyle name="Warnender Text 2 11" xfId="12059" hidden="1"/>
    <cellStyle name="Warnender Text 2 11" xfId="12158" hidden="1"/>
    <cellStyle name="Warnender Text 2 11" xfId="12193" hidden="1"/>
    <cellStyle name="Warnender Text 2 11" xfId="12264" hidden="1"/>
    <cellStyle name="Warnender Text 2 11" xfId="12338" hidden="1"/>
    <cellStyle name="Warnender Text 2 11" xfId="12276" hidden="1"/>
    <cellStyle name="Warnender Text 2 11" xfId="12375" hidden="1"/>
    <cellStyle name="Warnender Text 2 11" xfId="12410" hidden="1"/>
    <cellStyle name="Warnender Text 2 11" xfId="12553" hidden="1"/>
    <cellStyle name="Warnender Text 2 11" xfId="12630" hidden="1"/>
    <cellStyle name="Warnender Text 2 11" xfId="12568" hidden="1"/>
    <cellStyle name="Warnender Text 2 11" xfId="12667" hidden="1"/>
    <cellStyle name="Warnender Text 2 11" xfId="12702" hidden="1"/>
    <cellStyle name="Warnender Text 2 11" xfId="12417" hidden="1"/>
    <cellStyle name="Warnender Text 2 11" xfId="12772" hidden="1"/>
    <cellStyle name="Warnender Text 2 11" xfId="12710" hidden="1"/>
    <cellStyle name="Warnender Text 2 11" xfId="12809" hidden="1"/>
    <cellStyle name="Warnender Text 2 11" xfId="12844" hidden="1"/>
    <cellStyle name="Warnender Text 2 11" xfId="11544" hidden="1"/>
    <cellStyle name="Warnender Text 2 11" xfId="12927" hidden="1"/>
    <cellStyle name="Warnender Text 2 11" xfId="12865" hidden="1"/>
    <cellStyle name="Warnender Text 2 11" xfId="12964" hidden="1"/>
    <cellStyle name="Warnender Text 2 11" xfId="12999" hidden="1"/>
    <cellStyle name="Warnender Text 2 11" xfId="13209" hidden="1"/>
    <cellStyle name="Warnender Text 2 11" xfId="13304" hidden="1"/>
    <cellStyle name="Warnender Text 2 11" xfId="13242" hidden="1"/>
    <cellStyle name="Warnender Text 2 11" xfId="13341" hidden="1"/>
    <cellStyle name="Warnender Text 2 11" xfId="13376" hidden="1"/>
    <cellStyle name="Warnender Text 2 11" xfId="13024" hidden="1"/>
    <cellStyle name="Warnender Text 2 11" xfId="13451" hidden="1"/>
    <cellStyle name="Warnender Text 2 11" xfId="13389" hidden="1"/>
    <cellStyle name="Warnender Text 2 11" xfId="13488" hidden="1"/>
    <cellStyle name="Warnender Text 2 11" xfId="13523" hidden="1"/>
    <cellStyle name="Warnender Text 2 11" xfId="13038" hidden="1"/>
    <cellStyle name="Warnender Text 2 11" xfId="13592" hidden="1"/>
    <cellStyle name="Warnender Text 2 11" xfId="13530" hidden="1"/>
    <cellStyle name="Warnender Text 2 11" xfId="13629" hidden="1"/>
    <cellStyle name="Warnender Text 2 11" xfId="13664" hidden="1"/>
    <cellStyle name="Warnender Text 2 11" xfId="13735" hidden="1"/>
    <cellStyle name="Warnender Text 2 11" xfId="13809" hidden="1"/>
    <cellStyle name="Warnender Text 2 11" xfId="13747" hidden="1"/>
    <cellStyle name="Warnender Text 2 11" xfId="13846" hidden="1"/>
    <cellStyle name="Warnender Text 2 11" xfId="13881" hidden="1"/>
    <cellStyle name="Warnender Text 2 11" xfId="14024" hidden="1"/>
    <cellStyle name="Warnender Text 2 11" xfId="14101" hidden="1"/>
    <cellStyle name="Warnender Text 2 11" xfId="14039" hidden="1"/>
    <cellStyle name="Warnender Text 2 11" xfId="14138" hidden="1"/>
    <cellStyle name="Warnender Text 2 11" xfId="14173" hidden="1"/>
    <cellStyle name="Warnender Text 2 11" xfId="13888" hidden="1"/>
    <cellStyle name="Warnender Text 2 11" xfId="14243" hidden="1"/>
    <cellStyle name="Warnender Text 2 11" xfId="14181" hidden="1"/>
    <cellStyle name="Warnender Text 2 11" xfId="14280" hidden="1"/>
    <cellStyle name="Warnender Text 2 11" xfId="14315" hidden="1"/>
    <cellStyle name="Warnender Text 2 11" xfId="13016" hidden="1"/>
    <cellStyle name="Warnender Text 2 11" xfId="14394" hidden="1"/>
    <cellStyle name="Warnender Text 2 11" xfId="14332" hidden="1"/>
    <cellStyle name="Warnender Text 2 11" xfId="14431" hidden="1"/>
    <cellStyle name="Warnender Text 2 11" xfId="14466" hidden="1"/>
    <cellStyle name="Warnender Text 2 11" xfId="14671" hidden="1"/>
    <cellStyle name="Warnender Text 2 11" xfId="14766" hidden="1"/>
    <cellStyle name="Warnender Text 2 11" xfId="14704" hidden="1"/>
    <cellStyle name="Warnender Text 2 11" xfId="14803" hidden="1"/>
    <cellStyle name="Warnender Text 2 11" xfId="14838" hidden="1"/>
    <cellStyle name="Warnender Text 2 11" xfId="14486" hidden="1"/>
    <cellStyle name="Warnender Text 2 11" xfId="14913" hidden="1"/>
    <cellStyle name="Warnender Text 2 11" xfId="14851" hidden="1"/>
    <cellStyle name="Warnender Text 2 11" xfId="14950" hidden="1"/>
    <cellStyle name="Warnender Text 2 11" xfId="14985" hidden="1"/>
    <cellStyle name="Warnender Text 2 11" xfId="14500" hidden="1"/>
    <cellStyle name="Warnender Text 2 11" xfId="15054" hidden="1"/>
    <cellStyle name="Warnender Text 2 11" xfId="14992" hidden="1"/>
    <cellStyle name="Warnender Text 2 11" xfId="15091" hidden="1"/>
    <cellStyle name="Warnender Text 2 11" xfId="15126" hidden="1"/>
    <cellStyle name="Warnender Text 2 11" xfId="15197" hidden="1"/>
    <cellStyle name="Warnender Text 2 11" xfId="15271" hidden="1"/>
    <cellStyle name="Warnender Text 2 11" xfId="15209" hidden="1"/>
    <cellStyle name="Warnender Text 2 11" xfId="15308" hidden="1"/>
    <cellStyle name="Warnender Text 2 11" xfId="15343" hidden="1"/>
    <cellStyle name="Warnender Text 2 11" xfId="15486" hidden="1"/>
    <cellStyle name="Warnender Text 2 11" xfId="15563" hidden="1"/>
    <cellStyle name="Warnender Text 2 11" xfId="15501" hidden="1"/>
    <cellStyle name="Warnender Text 2 11" xfId="15600" hidden="1"/>
    <cellStyle name="Warnender Text 2 11" xfId="15635" hidden="1"/>
    <cellStyle name="Warnender Text 2 11" xfId="15350" hidden="1"/>
    <cellStyle name="Warnender Text 2 11" xfId="15705" hidden="1"/>
    <cellStyle name="Warnender Text 2 11" xfId="15643" hidden="1"/>
    <cellStyle name="Warnender Text 2 11" xfId="15742" hidden="1"/>
    <cellStyle name="Warnender Text 2 11" xfId="15777" hidden="1"/>
    <cellStyle name="Warnender Text 2 11" xfId="14478" hidden="1"/>
    <cellStyle name="Warnender Text 2 11" xfId="15856" hidden="1"/>
    <cellStyle name="Warnender Text 2 11" xfId="15794" hidden="1"/>
    <cellStyle name="Warnender Text 2 11" xfId="15893" hidden="1"/>
    <cellStyle name="Warnender Text 2 11" xfId="15928" hidden="1"/>
    <cellStyle name="Warnender Text 2 11" xfId="16127" hidden="1"/>
    <cellStyle name="Warnender Text 2 11" xfId="16222" hidden="1"/>
    <cellStyle name="Warnender Text 2 11" xfId="16160" hidden="1"/>
    <cellStyle name="Warnender Text 2 11" xfId="16259" hidden="1"/>
    <cellStyle name="Warnender Text 2 11" xfId="16294" hidden="1"/>
    <cellStyle name="Warnender Text 2 11" xfId="15942" hidden="1"/>
    <cellStyle name="Warnender Text 2 11" xfId="16369" hidden="1"/>
    <cellStyle name="Warnender Text 2 11" xfId="16307" hidden="1"/>
    <cellStyle name="Warnender Text 2 11" xfId="16406" hidden="1"/>
    <cellStyle name="Warnender Text 2 11" xfId="16441" hidden="1"/>
    <cellStyle name="Warnender Text 2 11" xfId="15956" hidden="1"/>
    <cellStyle name="Warnender Text 2 11" xfId="16510" hidden="1"/>
    <cellStyle name="Warnender Text 2 11" xfId="16448" hidden="1"/>
    <cellStyle name="Warnender Text 2 11" xfId="16547" hidden="1"/>
    <cellStyle name="Warnender Text 2 11" xfId="16582" hidden="1"/>
    <cellStyle name="Warnender Text 2 11" xfId="16653" hidden="1"/>
    <cellStyle name="Warnender Text 2 11" xfId="16727" hidden="1"/>
    <cellStyle name="Warnender Text 2 11" xfId="16665" hidden="1"/>
    <cellStyle name="Warnender Text 2 11" xfId="16764" hidden="1"/>
    <cellStyle name="Warnender Text 2 11" xfId="16799" hidden="1"/>
    <cellStyle name="Warnender Text 2 11" xfId="16942" hidden="1"/>
    <cellStyle name="Warnender Text 2 11" xfId="17019" hidden="1"/>
    <cellStyle name="Warnender Text 2 11" xfId="16957" hidden="1"/>
    <cellStyle name="Warnender Text 2 11" xfId="17056" hidden="1"/>
    <cellStyle name="Warnender Text 2 11" xfId="17091" hidden="1"/>
    <cellStyle name="Warnender Text 2 11" xfId="16806" hidden="1"/>
    <cellStyle name="Warnender Text 2 11" xfId="17161" hidden="1"/>
    <cellStyle name="Warnender Text 2 11" xfId="17099" hidden="1"/>
    <cellStyle name="Warnender Text 2 11" xfId="17198" hidden="1"/>
    <cellStyle name="Warnender Text 2 11" xfId="17233" hidden="1"/>
    <cellStyle name="Warnender Text 2 11" xfId="15934" hidden="1"/>
    <cellStyle name="Warnender Text 2 11" xfId="17301" hidden="1"/>
    <cellStyle name="Warnender Text 2 11" xfId="17239" hidden="1"/>
    <cellStyle name="Warnender Text 2 11" xfId="17338" hidden="1"/>
    <cellStyle name="Warnender Text 2 11" xfId="17373" hidden="1"/>
    <cellStyle name="Warnender Text 2 11" xfId="17569" hidden="1"/>
    <cellStyle name="Warnender Text 2 11" xfId="17664" hidden="1"/>
    <cellStyle name="Warnender Text 2 11" xfId="17602" hidden="1"/>
    <cellStyle name="Warnender Text 2 11" xfId="17701" hidden="1"/>
    <cellStyle name="Warnender Text 2 11" xfId="17736" hidden="1"/>
    <cellStyle name="Warnender Text 2 11" xfId="17384" hidden="1"/>
    <cellStyle name="Warnender Text 2 11" xfId="17811" hidden="1"/>
    <cellStyle name="Warnender Text 2 11" xfId="17749" hidden="1"/>
    <cellStyle name="Warnender Text 2 11" xfId="17848" hidden="1"/>
    <cellStyle name="Warnender Text 2 11" xfId="17883" hidden="1"/>
    <cellStyle name="Warnender Text 2 11" xfId="17398" hidden="1"/>
    <cellStyle name="Warnender Text 2 11" xfId="17952" hidden="1"/>
    <cellStyle name="Warnender Text 2 11" xfId="17890" hidden="1"/>
    <cellStyle name="Warnender Text 2 11" xfId="17989" hidden="1"/>
    <cellStyle name="Warnender Text 2 11" xfId="18024" hidden="1"/>
    <cellStyle name="Warnender Text 2 11" xfId="18095" hidden="1"/>
    <cellStyle name="Warnender Text 2 11" xfId="18169" hidden="1"/>
    <cellStyle name="Warnender Text 2 11" xfId="18107" hidden="1"/>
    <cellStyle name="Warnender Text 2 11" xfId="18206" hidden="1"/>
    <cellStyle name="Warnender Text 2 11" xfId="18241" hidden="1"/>
    <cellStyle name="Warnender Text 2 11" xfId="18384" hidden="1"/>
    <cellStyle name="Warnender Text 2 11" xfId="18461" hidden="1"/>
    <cellStyle name="Warnender Text 2 11" xfId="18399" hidden="1"/>
    <cellStyle name="Warnender Text 2 11" xfId="18498" hidden="1"/>
    <cellStyle name="Warnender Text 2 11" xfId="18533" hidden="1"/>
    <cellStyle name="Warnender Text 2 11" xfId="18248" hidden="1"/>
    <cellStyle name="Warnender Text 2 11" xfId="18603" hidden="1"/>
    <cellStyle name="Warnender Text 2 11" xfId="18541" hidden="1"/>
    <cellStyle name="Warnender Text 2 11" xfId="18640" hidden="1"/>
    <cellStyle name="Warnender Text 2 11" xfId="18675" hidden="1"/>
    <cellStyle name="Warnender Text 2 11" xfId="19015" hidden="1"/>
    <cellStyle name="Warnender Text 2 11" xfId="19101" hidden="1"/>
    <cellStyle name="Warnender Text 2 11" xfId="19039" hidden="1"/>
    <cellStyle name="Warnender Text 2 11" xfId="19138" hidden="1"/>
    <cellStyle name="Warnender Text 2 11" xfId="19173" hidden="1"/>
    <cellStyle name="Warnender Text 2 11" xfId="19376" hidden="1"/>
    <cellStyle name="Warnender Text 2 11" xfId="19471" hidden="1"/>
    <cellStyle name="Warnender Text 2 11" xfId="19409" hidden="1"/>
    <cellStyle name="Warnender Text 2 11" xfId="19508" hidden="1"/>
    <cellStyle name="Warnender Text 2 11" xfId="19543" hidden="1"/>
    <cellStyle name="Warnender Text 2 11" xfId="19191" hidden="1"/>
    <cellStyle name="Warnender Text 2 11" xfId="19618" hidden="1"/>
    <cellStyle name="Warnender Text 2 11" xfId="19556" hidden="1"/>
    <cellStyle name="Warnender Text 2 11" xfId="19655" hidden="1"/>
    <cellStyle name="Warnender Text 2 11" xfId="19690" hidden="1"/>
    <cellStyle name="Warnender Text 2 11" xfId="19205" hidden="1"/>
    <cellStyle name="Warnender Text 2 11" xfId="19759" hidden="1"/>
    <cellStyle name="Warnender Text 2 11" xfId="19697" hidden="1"/>
    <cellStyle name="Warnender Text 2 11" xfId="19796" hidden="1"/>
    <cellStyle name="Warnender Text 2 11" xfId="19831" hidden="1"/>
    <cellStyle name="Warnender Text 2 11" xfId="19902" hidden="1"/>
    <cellStyle name="Warnender Text 2 11" xfId="19976" hidden="1"/>
    <cellStyle name="Warnender Text 2 11" xfId="19914" hidden="1"/>
    <cellStyle name="Warnender Text 2 11" xfId="20013" hidden="1"/>
    <cellStyle name="Warnender Text 2 11" xfId="20048" hidden="1"/>
    <cellStyle name="Warnender Text 2 11" xfId="20191" hidden="1"/>
    <cellStyle name="Warnender Text 2 11" xfId="20268" hidden="1"/>
    <cellStyle name="Warnender Text 2 11" xfId="20206" hidden="1"/>
    <cellStyle name="Warnender Text 2 11" xfId="20305" hidden="1"/>
    <cellStyle name="Warnender Text 2 11" xfId="20340" hidden="1"/>
    <cellStyle name="Warnender Text 2 11" xfId="20055" hidden="1"/>
    <cellStyle name="Warnender Text 2 11" xfId="20410" hidden="1"/>
    <cellStyle name="Warnender Text 2 11" xfId="20348" hidden="1"/>
    <cellStyle name="Warnender Text 2 11" xfId="20447" hidden="1"/>
    <cellStyle name="Warnender Text 2 11" xfId="20482" hidden="1"/>
    <cellStyle name="Warnender Text 2 11" xfId="20553" hidden="1"/>
    <cellStyle name="Warnender Text 2 11" xfId="20627" hidden="1"/>
    <cellStyle name="Warnender Text 2 11" xfId="20565" hidden="1"/>
    <cellStyle name="Warnender Text 2 11" xfId="20664" hidden="1"/>
    <cellStyle name="Warnender Text 2 11" xfId="20699" hidden="1"/>
    <cellStyle name="Warnender Text 2 11" xfId="20890" hidden="1"/>
    <cellStyle name="Warnender Text 2 11" xfId="21018" hidden="1"/>
    <cellStyle name="Warnender Text 2 11" xfId="20956" hidden="1"/>
    <cellStyle name="Warnender Text 2 11" xfId="21055" hidden="1"/>
    <cellStyle name="Warnender Text 2 11" xfId="21090" hidden="1"/>
    <cellStyle name="Warnender Text 2 11" xfId="21250" hidden="1"/>
    <cellStyle name="Warnender Text 2 11" xfId="21327" hidden="1"/>
    <cellStyle name="Warnender Text 2 11" xfId="21265" hidden="1"/>
    <cellStyle name="Warnender Text 2 11" xfId="21364" hidden="1"/>
    <cellStyle name="Warnender Text 2 11" xfId="21399" hidden="1"/>
    <cellStyle name="Warnender Text 2 11" xfId="21114" hidden="1"/>
    <cellStyle name="Warnender Text 2 11" xfId="21471" hidden="1"/>
    <cellStyle name="Warnender Text 2 11" xfId="21409" hidden="1"/>
    <cellStyle name="Warnender Text 2 11" xfId="21508" hidden="1"/>
    <cellStyle name="Warnender Text 2 11" xfId="21543" hidden="1"/>
    <cellStyle name="Warnender Text 2 11" xfId="20920" hidden="1"/>
    <cellStyle name="Warnender Text 2 11" xfId="21628" hidden="1"/>
    <cellStyle name="Warnender Text 2 11" xfId="21566" hidden="1"/>
    <cellStyle name="Warnender Text 2 11" xfId="21665" hidden="1"/>
    <cellStyle name="Warnender Text 2 11" xfId="21700" hidden="1"/>
    <cellStyle name="Warnender Text 2 11" xfId="21902" hidden="1"/>
    <cellStyle name="Warnender Text 2 11" xfId="21998" hidden="1"/>
    <cellStyle name="Warnender Text 2 11" xfId="21936" hidden="1"/>
    <cellStyle name="Warnender Text 2 11" xfId="22035" hidden="1"/>
    <cellStyle name="Warnender Text 2 11" xfId="22070" hidden="1"/>
    <cellStyle name="Warnender Text 2 11" xfId="21717" hidden="1"/>
    <cellStyle name="Warnender Text 2 11" xfId="22147" hidden="1"/>
    <cellStyle name="Warnender Text 2 11" xfId="22085" hidden="1"/>
    <cellStyle name="Warnender Text 2 11" xfId="22184" hidden="1"/>
    <cellStyle name="Warnender Text 2 11" xfId="22219" hidden="1"/>
    <cellStyle name="Warnender Text 2 11" xfId="21731" hidden="1"/>
    <cellStyle name="Warnender Text 2 11" xfId="22290" hidden="1"/>
    <cellStyle name="Warnender Text 2 11" xfId="22228" hidden="1"/>
    <cellStyle name="Warnender Text 2 11" xfId="22327" hidden="1"/>
    <cellStyle name="Warnender Text 2 11" xfId="22362" hidden="1"/>
    <cellStyle name="Warnender Text 2 11" xfId="22435" hidden="1"/>
    <cellStyle name="Warnender Text 2 11" xfId="22509" hidden="1"/>
    <cellStyle name="Warnender Text 2 11" xfId="22447" hidden="1"/>
    <cellStyle name="Warnender Text 2 11" xfId="22546" hidden="1"/>
    <cellStyle name="Warnender Text 2 11" xfId="22581" hidden="1"/>
    <cellStyle name="Warnender Text 2 11" xfId="22724" hidden="1"/>
    <cellStyle name="Warnender Text 2 11" xfId="22801" hidden="1"/>
    <cellStyle name="Warnender Text 2 11" xfId="22739" hidden="1"/>
    <cellStyle name="Warnender Text 2 11" xfId="22838" hidden="1"/>
    <cellStyle name="Warnender Text 2 11" xfId="22873" hidden="1"/>
    <cellStyle name="Warnender Text 2 11" xfId="22588" hidden="1"/>
    <cellStyle name="Warnender Text 2 11" xfId="22943" hidden="1"/>
    <cellStyle name="Warnender Text 2 11" xfId="22881" hidden="1"/>
    <cellStyle name="Warnender Text 2 11" xfId="22980" hidden="1"/>
    <cellStyle name="Warnender Text 2 11" xfId="23015" hidden="1"/>
    <cellStyle name="Warnender Text 2 11" xfId="21096" hidden="1"/>
    <cellStyle name="Warnender Text 2 11" xfId="23083" hidden="1"/>
    <cellStyle name="Warnender Text 2 11" xfId="23021" hidden="1"/>
    <cellStyle name="Warnender Text 2 11" xfId="23120" hidden="1"/>
    <cellStyle name="Warnender Text 2 11" xfId="23155" hidden="1"/>
    <cellStyle name="Warnender Text 2 11" xfId="23355" hidden="1"/>
    <cellStyle name="Warnender Text 2 11" xfId="23450" hidden="1"/>
    <cellStyle name="Warnender Text 2 11" xfId="23388" hidden="1"/>
    <cellStyle name="Warnender Text 2 11" xfId="23487" hidden="1"/>
    <cellStyle name="Warnender Text 2 11" xfId="23522" hidden="1"/>
    <cellStyle name="Warnender Text 2 11" xfId="23170" hidden="1"/>
    <cellStyle name="Warnender Text 2 11" xfId="23599" hidden="1"/>
    <cellStyle name="Warnender Text 2 11" xfId="23537" hidden="1"/>
    <cellStyle name="Warnender Text 2 11" xfId="23636" hidden="1"/>
    <cellStyle name="Warnender Text 2 11" xfId="23671" hidden="1"/>
    <cellStyle name="Warnender Text 2 11" xfId="23184" hidden="1"/>
    <cellStyle name="Warnender Text 2 11" xfId="23742" hidden="1"/>
    <cellStyle name="Warnender Text 2 11" xfId="23680" hidden="1"/>
    <cellStyle name="Warnender Text 2 11" xfId="23779" hidden="1"/>
    <cellStyle name="Warnender Text 2 11" xfId="23814" hidden="1"/>
    <cellStyle name="Warnender Text 2 11" xfId="23886" hidden="1"/>
    <cellStyle name="Warnender Text 2 11" xfId="23960" hidden="1"/>
    <cellStyle name="Warnender Text 2 11" xfId="23898" hidden="1"/>
    <cellStyle name="Warnender Text 2 11" xfId="23997" hidden="1"/>
    <cellStyle name="Warnender Text 2 11" xfId="24032" hidden="1"/>
    <cellStyle name="Warnender Text 2 11" xfId="24175" hidden="1"/>
    <cellStyle name="Warnender Text 2 11" xfId="24252" hidden="1"/>
    <cellStyle name="Warnender Text 2 11" xfId="24190" hidden="1"/>
    <cellStyle name="Warnender Text 2 11" xfId="24289" hidden="1"/>
    <cellStyle name="Warnender Text 2 11" xfId="24324" hidden="1"/>
    <cellStyle name="Warnender Text 2 11" xfId="24039" hidden="1"/>
    <cellStyle name="Warnender Text 2 11" xfId="24394" hidden="1"/>
    <cellStyle name="Warnender Text 2 11" xfId="24332" hidden="1"/>
    <cellStyle name="Warnender Text 2 11" xfId="24431" hidden="1"/>
    <cellStyle name="Warnender Text 2 11" xfId="24466" hidden="1"/>
    <cellStyle name="Warnender Text 2 11" xfId="21705" hidden="1"/>
    <cellStyle name="Warnender Text 2 11" xfId="24534" hidden="1"/>
    <cellStyle name="Warnender Text 2 11" xfId="24472" hidden="1"/>
    <cellStyle name="Warnender Text 2 11" xfId="24571" hidden="1"/>
    <cellStyle name="Warnender Text 2 11" xfId="24606" hidden="1"/>
    <cellStyle name="Warnender Text 2 11" xfId="24802" hidden="1"/>
    <cellStyle name="Warnender Text 2 11" xfId="24897" hidden="1"/>
    <cellStyle name="Warnender Text 2 11" xfId="24835" hidden="1"/>
    <cellStyle name="Warnender Text 2 11" xfId="24934" hidden="1"/>
    <cellStyle name="Warnender Text 2 11" xfId="24969" hidden="1"/>
    <cellStyle name="Warnender Text 2 11" xfId="24617" hidden="1"/>
    <cellStyle name="Warnender Text 2 11" xfId="25044" hidden="1"/>
    <cellStyle name="Warnender Text 2 11" xfId="24982" hidden="1"/>
    <cellStyle name="Warnender Text 2 11" xfId="25081" hidden="1"/>
    <cellStyle name="Warnender Text 2 11" xfId="25116" hidden="1"/>
    <cellStyle name="Warnender Text 2 11" xfId="24631" hidden="1"/>
    <cellStyle name="Warnender Text 2 11" xfId="25185" hidden="1"/>
    <cellStyle name="Warnender Text 2 11" xfId="25123" hidden="1"/>
    <cellStyle name="Warnender Text 2 11" xfId="25222" hidden="1"/>
    <cellStyle name="Warnender Text 2 11" xfId="25257" hidden="1"/>
    <cellStyle name="Warnender Text 2 11" xfId="25328" hidden="1"/>
    <cellStyle name="Warnender Text 2 11" xfId="25402" hidden="1"/>
    <cellStyle name="Warnender Text 2 11" xfId="25340" hidden="1"/>
    <cellStyle name="Warnender Text 2 11" xfId="25439" hidden="1"/>
    <cellStyle name="Warnender Text 2 11" xfId="25474" hidden="1"/>
    <cellStyle name="Warnender Text 2 11" xfId="25617" hidden="1"/>
    <cellStyle name="Warnender Text 2 11" xfId="25694" hidden="1"/>
    <cellStyle name="Warnender Text 2 11" xfId="25632" hidden="1"/>
    <cellStyle name="Warnender Text 2 11" xfId="25731" hidden="1"/>
    <cellStyle name="Warnender Text 2 11" xfId="25766" hidden="1"/>
    <cellStyle name="Warnender Text 2 11" xfId="25481" hidden="1"/>
    <cellStyle name="Warnender Text 2 11" xfId="25836" hidden="1"/>
    <cellStyle name="Warnender Text 2 11" xfId="25774" hidden="1"/>
    <cellStyle name="Warnender Text 2 11" xfId="25873" hidden="1"/>
    <cellStyle name="Warnender Text 2 11" xfId="25908" hidden="1"/>
    <cellStyle name="Warnender Text 2 11" xfId="26026" hidden="1"/>
    <cellStyle name="Warnender Text 2 11" xfId="26129" hidden="1"/>
    <cellStyle name="Warnender Text 2 11" xfId="26067" hidden="1"/>
    <cellStyle name="Warnender Text 2 11" xfId="26166" hidden="1"/>
    <cellStyle name="Warnender Text 2 11" xfId="26201" hidden="1"/>
    <cellStyle name="Warnender Text 2 11" xfId="26398" hidden="1"/>
    <cellStyle name="Warnender Text 2 11" xfId="26493" hidden="1"/>
    <cellStyle name="Warnender Text 2 11" xfId="26431" hidden="1"/>
    <cellStyle name="Warnender Text 2 11" xfId="26530" hidden="1"/>
    <cellStyle name="Warnender Text 2 11" xfId="26565" hidden="1"/>
    <cellStyle name="Warnender Text 2 11" xfId="26213" hidden="1"/>
    <cellStyle name="Warnender Text 2 11" xfId="26640" hidden="1"/>
    <cellStyle name="Warnender Text 2 11" xfId="26578" hidden="1"/>
    <cellStyle name="Warnender Text 2 11" xfId="26677" hidden="1"/>
    <cellStyle name="Warnender Text 2 11" xfId="26712" hidden="1"/>
    <cellStyle name="Warnender Text 2 11" xfId="26227" hidden="1"/>
    <cellStyle name="Warnender Text 2 11" xfId="26781" hidden="1"/>
    <cellStyle name="Warnender Text 2 11" xfId="26719" hidden="1"/>
    <cellStyle name="Warnender Text 2 11" xfId="26818" hidden="1"/>
    <cellStyle name="Warnender Text 2 11" xfId="26853" hidden="1"/>
    <cellStyle name="Warnender Text 2 11" xfId="26924" hidden="1"/>
    <cellStyle name="Warnender Text 2 11" xfId="26998" hidden="1"/>
    <cellStyle name="Warnender Text 2 11" xfId="26936" hidden="1"/>
    <cellStyle name="Warnender Text 2 11" xfId="27035" hidden="1"/>
    <cellStyle name="Warnender Text 2 11" xfId="27070" hidden="1"/>
    <cellStyle name="Warnender Text 2 11" xfId="27213" hidden="1"/>
    <cellStyle name="Warnender Text 2 11" xfId="27290" hidden="1"/>
    <cellStyle name="Warnender Text 2 11" xfId="27228" hidden="1"/>
    <cellStyle name="Warnender Text 2 11" xfId="27327" hidden="1"/>
    <cellStyle name="Warnender Text 2 11" xfId="27362" hidden="1"/>
    <cellStyle name="Warnender Text 2 11" xfId="27077" hidden="1"/>
    <cellStyle name="Warnender Text 2 11" xfId="27432" hidden="1"/>
    <cellStyle name="Warnender Text 2 11" xfId="27370" hidden="1"/>
    <cellStyle name="Warnender Text 2 11" xfId="27469" hidden="1"/>
    <cellStyle name="Warnender Text 2 11" xfId="27504" hidden="1"/>
    <cellStyle name="Warnender Text 2 11" xfId="26037" hidden="1"/>
    <cellStyle name="Warnender Text 2 11" xfId="27572" hidden="1"/>
    <cellStyle name="Warnender Text 2 11" xfId="27510" hidden="1"/>
    <cellStyle name="Warnender Text 2 11" xfId="27609" hidden="1"/>
    <cellStyle name="Warnender Text 2 11" xfId="27644" hidden="1"/>
    <cellStyle name="Warnender Text 2 11" xfId="27840" hidden="1"/>
    <cellStyle name="Warnender Text 2 11" xfId="27935" hidden="1"/>
    <cellStyle name="Warnender Text 2 11" xfId="27873" hidden="1"/>
    <cellStyle name="Warnender Text 2 11" xfId="27972" hidden="1"/>
    <cellStyle name="Warnender Text 2 11" xfId="28007" hidden="1"/>
    <cellStyle name="Warnender Text 2 11" xfId="27655" hidden="1"/>
    <cellStyle name="Warnender Text 2 11" xfId="28082" hidden="1"/>
    <cellStyle name="Warnender Text 2 11" xfId="28020" hidden="1"/>
    <cellStyle name="Warnender Text 2 11" xfId="28119" hidden="1"/>
    <cellStyle name="Warnender Text 2 11" xfId="28154" hidden="1"/>
    <cellStyle name="Warnender Text 2 11" xfId="27669" hidden="1"/>
    <cellStyle name="Warnender Text 2 11" xfId="28223" hidden="1"/>
    <cellStyle name="Warnender Text 2 11" xfId="28161" hidden="1"/>
    <cellStyle name="Warnender Text 2 11" xfId="28260" hidden="1"/>
    <cellStyle name="Warnender Text 2 11" xfId="28295" hidden="1"/>
    <cellStyle name="Warnender Text 2 11" xfId="28366" hidden="1"/>
    <cellStyle name="Warnender Text 2 11" xfId="28440" hidden="1"/>
    <cellStyle name="Warnender Text 2 11" xfId="28378" hidden="1"/>
    <cellStyle name="Warnender Text 2 11" xfId="28477" hidden="1"/>
    <cellStyle name="Warnender Text 2 11" xfId="28512" hidden="1"/>
    <cellStyle name="Warnender Text 2 11" xfId="28655" hidden="1"/>
    <cellStyle name="Warnender Text 2 11" xfId="28732" hidden="1"/>
    <cellStyle name="Warnender Text 2 11" xfId="28670" hidden="1"/>
    <cellStyle name="Warnender Text 2 11" xfId="28769" hidden="1"/>
    <cellStyle name="Warnender Text 2 11" xfId="28804" hidden="1"/>
    <cellStyle name="Warnender Text 2 11" xfId="28519" hidden="1"/>
    <cellStyle name="Warnender Text 2 11" xfId="28874" hidden="1"/>
    <cellStyle name="Warnender Text 2 11" xfId="28812" hidden="1"/>
    <cellStyle name="Warnender Text 2 11" xfId="28911" hidden="1"/>
    <cellStyle name="Warnender Text 2 11" xfId="28946" hidden="1"/>
    <cellStyle name="Warnender Text 2 11" xfId="29018" hidden="1"/>
    <cellStyle name="Warnender Text 2 11" xfId="29092" hidden="1"/>
    <cellStyle name="Warnender Text 2 11" xfId="29030" hidden="1"/>
    <cellStyle name="Warnender Text 2 11" xfId="29129" hidden="1"/>
    <cellStyle name="Warnender Text 2 11" xfId="29164" hidden="1"/>
    <cellStyle name="Warnender Text 2 11" xfId="29360" hidden="1"/>
    <cellStyle name="Warnender Text 2 11" xfId="29455" hidden="1"/>
    <cellStyle name="Warnender Text 2 11" xfId="29393" hidden="1"/>
    <cellStyle name="Warnender Text 2 11" xfId="29492" hidden="1"/>
    <cellStyle name="Warnender Text 2 11" xfId="29527" hidden="1"/>
    <cellStyle name="Warnender Text 2 11" xfId="29175" hidden="1"/>
    <cellStyle name="Warnender Text 2 11" xfId="29602" hidden="1"/>
    <cellStyle name="Warnender Text 2 11" xfId="29540" hidden="1"/>
    <cellStyle name="Warnender Text 2 11" xfId="29639" hidden="1"/>
    <cellStyle name="Warnender Text 2 11" xfId="29674" hidden="1"/>
    <cellStyle name="Warnender Text 2 11" xfId="29189" hidden="1"/>
    <cellStyle name="Warnender Text 2 11" xfId="29743" hidden="1"/>
    <cellStyle name="Warnender Text 2 11" xfId="29681" hidden="1"/>
    <cellStyle name="Warnender Text 2 11" xfId="29780" hidden="1"/>
    <cellStyle name="Warnender Text 2 11" xfId="29815" hidden="1"/>
    <cellStyle name="Warnender Text 2 11" xfId="29886" hidden="1"/>
    <cellStyle name="Warnender Text 2 11" xfId="29960" hidden="1"/>
    <cellStyle name="Warnender Text 2 11" xfId="29898" hidden="1"/>
    <cellStyle name="Warnender Text 2 11" xfId="29997" hidden="1"/>
    <cellStyle name="Warnender Text 2 11" xfId="30032" hidden="1"/>
    <cellStyle name="Warnender Text 2 11" xfId="30175" hidden="1"/>
    <cellStyle name="Warnender Text 2 11" xfId="30252" hidden="1"/>
    <cellStyle name="Warnender Text 2 11" xfId="30190" hidden="1"/>
    <cellStyle name="Warnender Text 2 11" xfId="30289" hidden="1"/>
    <cellStyle name="Warnender Text 2 11" xfId="30324" hidden="1"/>
    <cellStyle name="Warnender Text 2 11" xfId="30039" hidden="1"/>
    <cellStyle name="Warnender Text 2 11" xfId="30394" hidden="1"/>
    <cellStyle name="Warnender Text 2 11" xfId="30332" hidden="1"/>
    <cellStyle name="Warnender Text 2 11" xfId="30431" hidden="1"/>
    <cellStyle name="Warnender Text 2 11" xfId="30466" hidden="1"/>
    <cellStyle name="Warnender Text 2 11" xfId="30537" hidden="1"/>
    <cellStyle name="Warnender Text 2 11" xfId="30611" hidden="1"/>
    <cellStyle name="Warnender Text 2 11" xfId="30549" hidden="1"/>
    <cellStyle name="Warnender Text 2 11" xfId="30648" hidden="1"/>
    <cellStyle name="Warnender Text 2 11" xfId="30683" hidden="1"/>
    <cellStyle name="Warnender Text 2 11" xfId="30874" hidden="1"/>
    <cellStyle name="Warnender Text 2 11" xfId="31002" hidden="1"/>
    <cellStyle name="Warnender Text 2 11" xfId="30940" hidden="1"/>
    <cellStyle name="Warnender Text 2 11" xfId="31039" hidden="1"/>
    <cellStyle name="Warnender Text 2 11" xfId="31074" hidden="1"/>
    <cellStyle name="Warnender Text 2 11" xfId="31234" hidden="1"/>
    <cellStyle name="Warnender Text 2 11" xfId="31311" hidden="1"/>
    <cellStyle name="Warnender Text 2 11" xfId="31249" hidden="1"/>
    <cellStyle name="Warnender Text 2 11" xfId="31348" hidden="1"/>
    <cellStyle name="Warnender Text 2 11" xfId="31383" hidden="1"/>
    <cellStyle name="Warnender Text 2 11" xfId="31098" hidden="1"/>
    <cellStyle name="Warnender Text 2 11" xfId="31455" hidden="1"/>
    <cellStyle name="Warnender Text 2 11" xfId="31393" hidden="1"/>
    <cellStyle name="Warnender Text 2 11" xfId="31492" hidden="1"/>
    <cellStyle name="Warnender Text 2 11" xfId="31527" hidden="1"/>
    <cellStyle name="Warnender Text 2 11" xfId="30904" hidden="1"/>
    <cellStyle name="Warnender Text 2 11" xfId="31612" hidden="1"/>
    <cellStyle name="Warnender Text 2 11" xfId="31550" hidden="1"/>
    <cellStyle name="Warnender Text 2 11" xfId="31649" hidden="1"/>
    <cellStyle name="Warnender Text 2 11" xfId="31684" hidden="1"/>
    <cellStyle name="Warnender Text 2 11" xfId="31886" hidden="1"/>
    <cellStyle name="Warnender Text 2 11" xfId="31982" hidden="1"/>
    <cellStyle name="Warnender Text 2 11" xfId="31920" hidden="1"/>
    <cellStyle name="Warnender Text 2 11" xfId="32019" hidden="1"/>
    <cellStyle name="Warnender Text 2 11" xfId="32054" hidden="1"/>
    <cellStyle name="Warnender Text 2 11" xfId="31701" hidden="1"/>
    <cellStyle name="Warnender Text 2 11" xfId="32131" hidden="1"/>
    <cellStyle name="Warnender Text 2 11" xfId="32069" hidden="1"/>
    <cellStyle name="Warnender Text 2 11" xfId="32168" hidden="1"/>
    <cellStyle name="Warnender Text 2 11" xfId="32203" hidden="1"/>
    <cellStyle name="Warnender Text 2 11" xfId="31715" hidden="1"/>
    <cellStyle name="Warnender Text 2 11" xfId="32274" hidden="1"/>
    <cellStyle name="Warnender Text 2 11" xfId="32212" hidden="1"/>
    <cellStyle name="Warnender Text 2 11" xfId="32311" hidden="1"/>
    <cellStyle name="Warnender Text 2 11" xfId="32346" hidden="1"/>
    <cellStyle name="Warnender Text 2 11" xfId="32419" hidden="1"/>
    <cellStyle name="Warnender Text 2 11" xfId="32493" hidden="1"/>
    <cellStyle name="Warnender Text 2 11" xfId="32431" hidden="1"/>
    <cellStyle name="Warnender Text 2 11" xfId="32530" hidden="1"/>
    <cellStyle name="Warnender Text 2 11" xfId="32565" hidden="1"/>
    <cellStyle name="Warnender Text 2 11" xfId="32708" hidden="1"/>
    <cellStyle name="Warnender Text 2 11" xfId="32785" hidden="1"/>
    <cellStyle name="Warnender Text 2 11" xfId="32723" hidden="1"/>
    <cellStyle name="Warnender Text 2 11" xfId="32822" hidden="1"/>
    <cellStyle name="Warnender Text 2 11" xfId="32857" hidden="1"/>
    <cellStyle name="Warnender Text 2 11" xfId="32572" hidden="1"/>
    <cellStyle name="Warnender Text 2 11" xfId="32927" hidden="1"/>
    <cellStyle name="Warnender Text 2 11" xfId="32865" hidden="1"/>
    <cellStyle name="Warnender Text 2 11" xfId="32964" hidden="1"/>
    <cellStyle name="Warnender Text 2 11" xfId="32999" hidden="1"/>
    <cellStyle name="Warnender Text 2 11" xfId="31080" hidden="1"/>
    <cellStyle name="Warnender Text 2 11" xfId="33067" hidden="1"/>
    <cellStyle name="Warnender Text 2 11" xfId="33005" hidden="1"/>
    <cellStyle name="Warnender Text 2 11" xfId="33104" hidden="1"/>
    <cellStyle name="Warnender Text 2 11" xfId="33139" hidden="1"/>
    <cellStyle name="Warnender Text 2 11" xfId="33338" hidden="1"/>
    <cellStyle name="Warnender Text 2 11" xfId="33433" hidden="1"/>
    <cellStyle name="Warnender Text 2 11" xfId="33371" hidden="1"/>
    <cellStyle name="Warnender Text 2 11" xfId="33470" hidden="1"/>
    <cellStyle name="Warnender Text 2 11" xfId="33505" hidden="1"/>
    <cellStyle name="Warnender Text 2 11" xfId="33153" hidden="1"/>
    <cellStyle name="Warnender Text 2 11" xfId="33582" hidden="1"/>
    <cellStyle name="Warnender Text 2 11" xfId="33520" hidden="1"/>
    <cellStyle name="Warnender Text 2 11" xfId="33619" hidden="1"/>
    <cellStyle name="Warnender Text 2 11" xfId="33654" hidden="1"/>
    <cellStyle name="Warnender Text 2 11" xfId="33167" hidden="1"/>
    <cellStyle name="Warnender Text 2 11" xfId="33725" hidden="1"/>
    <cellStyle name="Warnender Text 2 11" xfId="33663" hidden="1"/>
    <cellStyle name="Warnender Text 2 11" xfId="33762" hidden="1"/>
    <cellStyle name="Warnender Text 2 11" xfId="33797" hidden="1"/>
    <cellStyle name="Warnender Text 2 11" xfId="33869" hidden="1"/>
    <cellStyle name="Warnender Text 2 11" xfId="33943" hidden="1"/>
    <cellStyle name="Warnender Text 2 11" xfId="33881" hidden="1"/>
    <cellStyle name="Warnender Text 2 11" xfId="33980" hidden="1"/>
    <cellStyle name="Warnender Text 2 11" xfId="34015" hidden="1"/>
    <cellStyle name="Warnender Text 2 11" xfId="34158" hidden="1"/>
    <cellStyle name="Warnender Text 2 11" xfId="34235" hidden="1"/>
    <cellStyle name="Warnender Text 2 11" xfId="34173" hidden="1"/>
    <cellStyle name="Warnender Text 2 11" xfId="34272" hidden="1"/>
    <cellStyle name="Warnender Text 2 11" xfId="34307" hidden="1"/>
    <cellStyle name="Warnender Text 2 11" xfId="34022" hidden="1"/>
    <cellStyle name="Warnender Text 2 11" xfId="34377" hidden="1"/>
    <cellStyle name="Warnender Text 2 11" xfId="34315" hidden="1"/>
    <cellStyle name="Warnender Text 2 11" xfId="34414" hidden="1"/>
    <cellStyle name="Warnender Text 2 11" xfId="34449" hidden="1"/>
    <cellStyle name="Warnender Text 2 11" xfId="31689" hidden="1"/>
    <cellStyle name="Warnender Text 2 11" xfId="34517" hidden="1"/>
    <cellStyle name="Warnender Text 2 11" xfId="34455" hidden="1"/>
    <cellStyle name="Warnender Text 2 11" xfId="34554" hidden="1"/>
    <cellStyle name="Warnender Text 2 11" xfId="34589" hidden="1"/>
    <cellStyle name="Warnender Text 2 11" xfId="34785" hidden="1"/>
    <cellStyle name="Warnender Text 2 11" xfId="34880" hidden="1"/>
    <cellStyle name="Warnender Text 2 11" xfId="34818" hidden="1"/>
    <cellStyle name="Warnender Text 2 11" xfId="34917" hidden="1"/>
    <cellStyle name="Warnender Text 2 11" xfId="34952" hidden="1"/>
    <cellStyle name="Warnender Text 2 11" xfId="34600" hidden="1"/>
    <cellStyle name="Warnender Text 2 11" xfId="35027" hidden="1"/>
    <cellStyle name="Warnender Text 2 11" xfId="34965" hidden="1"/>
    <cellStyle name="Warnender Text 2 11" xfId="35064" hidden="1"/>
    <cellStyle name="Warnender Text 2 11" xfId="35099" hidden="1"/>
    <cellStyle name="Warnender Text 2 11" xfId="34614" hidden="1"/>
    <cellStyle name="Warnender Text 2 11" xfId="35168" hidden="1"/>
    <cellStyle name="Warnender Text 2 11" xfId="35106" hidden="1"/>
    <cellStyle name="Warnender Text 2 11" xfId="35205" hidden="1"/>
    <cellStyle name="Warnender Text 2 11" xfId="35240" hidden="1"/>
    <cellStyle name="Warnender Text 2 11" xfId="35311" hidden="1"/>
    <cellStyle name="Warnender Text 2 11" xfId="35385" hidden="1"/>
    <cellStyle name="Warnender Text 2 11" xfId="35323" hidden="1"/>
    <cellStyle name="Warnender Text 2 11" xfId="35422" hidden="1"/>
    <cellStyle name="Warnender Text 2 11" xfId="35457" hidden="1"/>
    <cellStyle name="Warnender Text 2 11" xfId="35600" hidden="1"/>
    <cellStyle name="Warnender Text 2 11" xfId="35677" hidden="1"/>
    <cellStyle name="Warnender Text 2 11" xfId="35615" hidden="1"/>
    <cellStyle name="Warnender Text 2 11" xfId="35714" hidden="1"/>
    <cellStyle name="Warnender Text 2 11" xfId="35749" hidden="1"/>
    <cellStyle name="Warnender Text 2 11" xfId="35464" hidden="1"/>
    <cellStyle name="Warnender Text 2 11" xfId="35819" hidden="1"/>
    <cellStyle name="Warnender Text 2 11" xfId="35757" hidden="1"/>
    <cellStyle name="Warnender Text 2 11" xfId="35856" hidden="1"/>
    <cellStyle name="Warnender Text 2 11" xfId="35891" hidden="1"/>
    <cellStyle name="Warnender Text 2 11" xfId="36009" hidden="1"/>
    <cellStyle name="Warnender Text 2 11" xfId="36112" hidden="1"/>
    <cellStyle name="Warnender Text 2 11" xfId="36050" hidden="1"/>
    <cellStyle name="Warnender Text 2 11" xfId="36149" hidden="1"/>
    <cellStyle name="Warnender Text 2 11" xfId="36184" hidden="1"/>
    <cellStyle name="Warnender Text 2 11" xfId="36381" hidden="1"/>
    <cellStyle name="Warnender Text 2 11" xfId="36476" hidden="1"/>
    <cellStyle name="Warnender Text 2 11" xfId="36414" hidden="1"/>
    <cellStyle name="Warnender Text 2 11" xfId="36513" hidden="1"/>
    <cellStyle name="Warnender Text 2 11" xfId="36548" hidden="1"/>
    <cellStyle name="Warnender Text 2 11" xfId="36196" hidden="1"/>
    <cellStyle name="Warnender Text 2 11" xfId="36623" hidden="1"/>
    <cellStyle name="Warnender Text 2 11" xfId="36561" hidden="1"/>
    <cellStyle name="Warnender Text 2 11" xfId="36660" hidden="1"/>
    <cellStyle name="Warnender Text 2 11" xfId="36695" hidden="1"/>
    <cellStyle name="Warnender Text 2 11" xfId="36210" hidden="1"/>
    <cellStyle name="Warnender Text 2 11" xfId="36764" hidden="1"/>
    <cellStyle name="Warnender Text 2 11" xfId="36702" hidden="1"/>
    <cellStyle name="Warnender Text 2 11" xfId="36801" hidden="1"/>
    <cellStyle name="Warnender Text 2 11" xfId="36836" hidden="1"/>
    <cellStyle name="Warnender Text 2 11" xfId="36907" hidden="1"/>
    <cellStyle name="Warnender Text 2 11" xfId="36981" hidden="1"/>
    <cellStyle name="Warnender Text 2 11" xfId="36919" hidden="1"/>
    <cellStyle name="Warnender Text 2 11" xfId="37018" hidden="1"/>
    <cellStyle name="Warnender Text 2 11" xfId="37053" hidden="1"/>
    <cellStyle name="Warnender Text 2 11" xfId="37196" hidden="1"/>
    <cellStyle name="Warnender Text 2 11" xfId="37273" hidden="1"/>
    <cellStyle name="Warnender Text 2 11" xfId="37211" hidden="1"/>
    <cellStyle name="Warnender Text 2 11" xfId="37310" hidden="1"/>
    <cellStyle name="Warnender Text 2 11" xfId="37345" hidden="1"/>
    <cellStyle name="Warnender Text 2 11" xfId="37060" hidden="1"/>
    <cellStyle name="Warnender Text 2 11" xfId="37415" hidden="1"/>
    <cellStyle name="Warnender Text 2 11" xfId="37353" hidden="1"/>
    <cellStyle name="Warnender Text 2 11" xfId="37452" hidden="1"/>
    <cellStyle name="Warnender Text 2 11" xfId="37487" hidden="1"/>
    <cellStyle name="Warnender Text 2 11" xfId="36020" hidden="1"/>
    <cellStyle name="Warnender Text 2 11" xfId="37555" hidden="1"/>
    <cellStyle name="Warnender Text 2 11" xfId="37493" hidden="1"/>
    <cellStyle name="Warnender Text 2 11" xfId="37592" hidden="1"/>
    <cellStyle name="Warnender Text 2 11" xfId="37627" hidden="1"/>
    <cellStyle name="Warnender Text 2 11" xfId="37823" hidden="1"/>
    <cellStyle name="Warnender Text 2 11" xfId="37918" hidden="1"/>
    <cellStyle name="Warnender Text 2 11" xfId="37856" hidden="1"/>
    <cellStyle name="Warnender Text 2 11" xfId="37955" hidden="1"/>
    <cellStyle name="Warnender Text 2 11" xfId="37990" hidden="1"/>
    <cellStyle name="Warnender Text 2 11" xfId="37638" hidden="1"/>
    <cellStyle name="Warnender Text 2 11" xfId="38065" hidden="1"/>
    <cellStyle name="Warnender Text 2 11" xfId="38003" hidden="1"/>
    <cellStyle name="Warnender Text 2 11" xfId="38102" hidden="1"/>
    <cellStyle name="Warnender Text 2 11" xfId="38137" hidden="1"/>
    <cellStyle name="Warnender Text 2 11" xfId="37652" hidden="1"/>
    <cellStyle name="Warnender Text 2 11" xfId="38206" hidden="1"/>
    <cellStyle name="Warnender Text 2 11" xfId="38144" hidden="1"/>
    <cellStyle name="Warnender Text 2 11" xfId="38243" hidden="1"/>
    <cellStyle name="Warnender Text 2 11" xfId="38278" hidden="1"/>
    <cellStyle name="Warnender Text 2 11" xfId="38349" hidden="1"/>
    <cellStyle name="Warnender Text 2 11" xfId="38423" hidden="1"/>
    <cellStyle name="Warnender Text 2 11" xfId="38361" hidden="1"/>
    <cellStyle name="Warnender Text 2 11" xfId="38460" hidden="1"/>
    <cellStyle name="Warnender Text 2 11" xfId="38495" hidden="1"/>
    <cellStyle name="Warnender Text 2 11" xfId="38638" hidden="1"/>
    <cellStyle name="Warnender Text 2 11" xfId="38715" hidden="1"/>
    <cellStyle name="Warnender Text 2 11" xfId="38653" hidden="1"/>
    <cellStyle name="Warnender Text 2 11" xfId="38752" hidden="1"/>
    <cellStyle name="Warnender Text 2 11" xfId="38787" hidden="1"/>
    <cellStyle name="Warnender Text 2 11" xfId="38502" hidden="1"/>
    <cellStyle name="Warnender Text 2 11" xfId="38857" hidden="1"/>
    <cellStyle name="Warnender Text 2 11" xfId="38795" hidden="1"/>
    <cellStyle name="Warnender Text 2 11" xfId="38894" hidden="1"/>
    <cellStyle name="Warnender Text 2 11" xfId="38929" hidden="1"/>
    <cellStyle name="Warnender Text 2 11" xfId="39018" hidden="1"/>
    <cellStyle name="Warnender Text 2 11" xfId="39095" hidden="1"/>
    <cellStyle name="Warnender Text 2 11" xfId="39033" hidden="1"/>
    <cellStyle name="Warnender Text 2 11" xfId="39132" hidden="1"/>
    <cellStyle name="Warnender Text 2 11" xfId="39167" hidden="1"/>
    <cellStyle name="Warnender Text 2 11" xfId="39363" hidden="1"/>
    <cellStyle name="Warnender Text 2 11" xfId="39458" hidden="1"/>
    <cellStyle name="Warnender Text 2 11" xfId="39396" hidden="1"/>
    <cellStyle name="Warnender Text 2 11" xfId="39495" hidden="1"/>
    <cellStyle name="Warnender Text 2 11" xfId="39530" hidden="1"/>
    <cellStyle name="Warnender Text 2 11" xfId="39178" hidden="1"/>
    <cellStyle name="Warnender Text 2 11" xfId="39605" hidden="1"/>
    <cellStyle name="Warnender Text 2 11" xfId="39543" hidden="1"/>
    <cellStyle name="Warnender Text 2 11" xfId="39642" hidden="1"/>
    <cellStyle name="Warnender Text 2 11" xfId="39677" hidden="1"/>
    <cellStyle name="Warnender Text 2 11" xfId="39192" hidden="1"/>
    <cellStyle name="Warnender Text 2 11" xfId="39746" hidden="1"/>
    <cellStyle name="Warnender Text 2 11" xfId="39684" hidden="1"/>
    <cellStyle name="Warnender Text 2 11" xfId="39783" hidden="1"/>
    <cellStyle name="Warnender Text 2 11" xfId="39818" hidden="1"/>
    <cellStyle name="Warnender Text 2 11" xfId="39889" hidden="1"/>
    <cellStyle name="Warnender Text 2 11" xfId="39963" hidden="1"/>
    <cellStyle name="Warnender Text 2 11" xfId="39901" hidden="1"/>
    <cellStyle name="Warnender Text 2 11" xfId="40000" hidden="1"/>
    <cellStyle name="Warnender Text 2 11" xfId="40035" hidden="1"/>
    <cellStyle name="Warnender Text 2 11" xfId="40178" hidden="1"/>
    <cellStyle name="Warnender Text 2 11" xfId="40255" hidden="1"/>
    <cellStyle name="Warnender Text 2 11" xfId="40193" hidden="1"/>
    <cellStyle name="Warnender Text 2 11" xfId="40292" hidden="1"/>
    <cellStyle name="Warnender Text 2 11" xfId="40327" hidden="1"/>
    <cellStyle name="Warnender Text 2 11" xfId="40042" hidden="1"/>
    <cellStyle name="Warnender Text 2 11" xfId="40397" hidden="1"/>
    <cellStyle name="Warnender Text 2 11" xfId="40335" hidden="1"/>
    <cellStyle name="Warnender Text 2 11" xfId="40434" hidden="1"/>
    <cellStyle name="Warnender Text 2 11" xfId="40469" hidden="1"/>
    <cellStyle name="Warnender Text 2 11" xfId="40540" hidden="1"/>
    <cellStyle name="Warnender Text 2 11" xfId="40614" hidden="1"/>
    <cellStyle name="Warnender Text 2 11" xfId="40552" hidden="1"/>
    <cellStyle name="Warnender Text 2 11" xfId="40651" hidden="1"/>
    <cellStyle name="Warnender Text 2 11" xfId="40686" hidden="1"/>
    <cellStyle name="Warnender Text 2 11" xfId="40877" hidden="1"/>
    <cellStyle name="Warnender Text 2 11" xfId="41005" hidden="1"/>
    <cellStyle name="Warnender Text 2 11" xfId="40943" hidden="1"/>
    <cellStyle name="Warnender Text 2 11" xfId="41042" hidden="1"/>
    <cellStyle name="Warnender Text 2 11" xfId="41077" hidden="1"/>
    <cellStyle name="Warnender Text 2 11" xfId="41237" hidden="1"/>
    <cellStyle name="Warnender Text 2 11" xfId="41314" hidden="1"/>
    <cellStyle name="Warnender Text 2 11" xfId="41252" hidden="1"/>
    <cellStyle name="Warnender Text 2 11" xfId="41351" hidden="1"/>
    <cellStyle name="Warnender Text 2 11" xfId="41386" hidden="1"/>
    <cellStyle name="Warnender Text 2 11" xfId="41101" hidden="1"/>
    <cellStyle name="Warnender Text 2 11" xfId="41458" hidden="1"/>
    <cellStyle name="Warnender Text 2 11" xfId="41396" hidden="1"/>
    <cellStyle name="Warnender Text 2 11" xfId="41495" hidden="1"/>
    <cellStyle name="Warnender Text 2 11" xfId="41530" hidden="1"/>
    <cellStyle name="Warnender Text 2 11" xfId="40907" hidden="1"/>
    <cellStyle name="Warnender Text 2 11" xfId="41615" hidden="1"/>
    <cellStyle name="Warnender Text 2 11" xfId="41553" hidden="1"/>
    <cellStyle name="Warnender Text 2 11" xfId="41652" hidden="1"/>
    <cellStyle name="Warnender Text 2 11" xfId="41687" hidden="1"/>
    <cellStyle name="Warnender Text 2 11" xfId="41889" hidden="1"/>
    <cellStyle name="Warnender Text 2 11" xfId="41985" hidden="1"/>
    <cellStyle name="Warnender Text 2 11" xfId="41923" hidden="1"/>
    <cellStyle name="Warnender Text 2 11" xfId="42022" hidden="1"/>
    <cellStyle name="Warnender Text 2 11" xfId="42057" hidden="1"/>
    <cellStyle name="Warnender Text 2 11" xfId="41704" hidden="1"/>
    <cellStyle name="Warnender Text 2 11" xfId="42134" hidden="1"/>
    <cellStyle name="Warnender Text 2 11" xfId="42072" hidden="1"/>
    <cellStyle name="Warnender Text 2 11" xfId="42171" hidden="1"/>
    <cellStyle name="Warnender Text 2 11" xfId="42206" hidden="1"/>
    <cellStyle name="Warnender Text 2 11" xfId="41718" hidden="1"/>
    <cellStyle name="Warnender Text 2 11" xfId="42277" hidden="1"/>
    <cellStyle name="Warnender Text 2 11" xfId="42215" hidden="1"/>
    <cellStyle name="Warnender Text 2 11" xfId="42314" hidden="1"/>
    <cellStyle name="Warnender Text 2 11" xfId="42349" hidden="1"/>
    <cellStyle name="Warnender Text 2 11" xfId="42422" hidden="1"/>
    <cellStyle name="Warnender Text 2 11" xfId="42496" hidden="1"/>
    <cellStyle name="Warnender Text 2 11" xfId="42434" hidden="1"/>
    <cellStyle name="Warnender Text 2 11" xfId="42533" hidden="1"/>
    <cellStyle name="Warnender Text 2 11" xfId="42568" hidden="1"/>
    <cellStyle name="Warnender Text 2 11" xfId="42711" hidden="1"/>
    <cellStyle name="Warnender Text 2 11" xfId="42788" hidden="1"/>
    <cellStyle name="Warnender Text 2 11" xfId="42726" hidden="1"/>
    <cellStyle name="Warnender Text 2 11" xfId="42825" hidden="1"/>
    <cellStyle name="Warnender Text 2 11" xfId="42860" hidden="1"/>
    <cellStyle name="Warnender Text 2 11" xfId="42575" hidden="1"/>
    <cellStyle name="Warnender Text 2 11" xfId="42930" hidden="1"/>
    <cellStyle name="Warnender Text 2 11" xfId="42868" hidden="1"/>
    <cellStyle name="Warnender Text 2 11" xfId="42967" hidden="1"/>
    <cellStyle name="Warnender Text 2 11" xfId="43002" hidden="1"/>
    <cellStyle name="Warnender Text 2 11" xfId="41083" hidden="1"/>
    <cellStyle name="Warnender Text 2 11" xfId="43070" hidden="1"/>
    <cellStyle name="Warnender Text 2 11" xfId="43008" hidden="1"/>
    <cellStyle name="Warnender Text 2 11" xfId="43107" hidden="1"/>
    <cellStyle name="Warnender Text 2 11" xfId="43142" hidden="1"/>
    <cellStyle name="Warnender Text 2 11" xfId="43341" hidden="1"/>
    <cellStyle name="Warnender Text 2 11" xfId="43436" hidden="1"/>
    <cellStyle name="Warnender Text 2 11" xfId="43374" hidden="1"/>
    <cellStyle name="Warnender Text 2 11" xfId="43473" hidden="1"/>
    <cellStyle name="Warnender Text 2 11" xfId="43508" hidden="1"/>
    <cellStyle name="Warnender Text 2 11" xfId="43156" hidden="1"/>
    <cellStyle name="Warnender Text 2 11" xfId="43585" hidden="1"/>
    <cellStyle name="Warnender Text 2 11" xfId="43523" hidden="1"/>
    <cellStyle name="Warnender Text 2 11" xfId="43622" hidden="1"/>
    <cellStyle name="Warnender Text 2 11" xfId="43657" hidden="1"/>
    <cellStyle name="Warnender Text 2 11" xfId="43170" hidden="1"/>
    <cellStyle name="Warnender Text 2 11" xfId="43728" hidden="1"/>
    <cellStyle name="Warnender Text 2 11" xfId="43666" hidden="1"/>
    <cellStyle name="Warnender Text 2 11" xfId="43765" hidden="1"/>
    <cellStyle name="Warnender Text 2 11" xfId="43800" hidden="1"/>
    <cellStyle name="Warnender Text 2 11" xfId="43872" hidden="1"/>
    <cellStyle name="Warnender Text 2 11" xfId="43946" hidden="1"/>
    <cellStyle name="Warnender Text 2 11" xfId="43884" hidden="1"/>
    <cellStyle name="Warnender Text 2 11" xfId="43983" hidden="1"/>
    <cellStyle name="Warnender Text 2 11" xfId="44018" hidden="1"/>
    <cellStyle name="Warnender Text 2 11" xfId="44161" hidden="1"/>
    <cellStyle name="Warnender Text 2 11" xfId="44238" hidden="1"/>
    <cellStyle name="Warnender Text 2 11" xfId="44176" hidden="1"/>
    <cellStyle name="Warnender Text 2 11" xfId="44275" hidden="1"/>
    <cellStyle name="Warnender Text 2 11" xfId="44310" hidden="1"/>
    <cellStyle name="Warnender Text 2 11" xfId="44025" hidden="1"/>
    <cellStyle name="Warnender Text 2 11" xfId="44380" hidden="1"/>
    <cellStyle name="Warnender Text 2 11" xfId="44318" hidden="1"/>
    <cellStyle name="Warnender Text 2 11" xfId="44417" hidden="1"/>
    <cellStyle name="Warnender Text 2 11" xfId="44452" hidden="1"/>
    <cellStyle name="Warnender Text 2 11" xfId="41692" hidden="1"/>
    <cellStyle name="Warnender Text 2 11" xfId="44520" hidden="1"/>
    <cellStyle name="Warnender Text 2 11" xfId="44458" hidden="1"/>
    <cellStyle name="Warnender Text 2 11" xfId="44557" hidden="1"/>
    <cellStyle name="Warnender Text 2 11" xfId="44592" hidden="1"/>
    <cellStyle name="Warnender Text 2 11" xfId="44788" hidden="1"/>
    <cellStyle name="Warnender Text 2 11" xfId="44883" hidden="1"/>
    <cellStyle name="Warnender Text 2 11" xfId="44821" hidden="1"/>
    <cellStyle name="Warnender Text 2 11" xfId="44920" hidden="1"/>
    <cellStyle name="Warnender Text 2 11" xfId="44955" hidden="1"/>
    <cellStyle name="Warnender Text 2 11" xfId="44603" hidden="1"/>
    <cellStyle name="Warnender Text 2 11" xfId="45030" hidden="1"/>
    <cellStyle name="Warnender Text 2 11" xfId="44968" hidden="1"/>
    <cellStyle name="Warnender Text 2 11" xfId="45067" hidden="1"/>
    <cellStyle name="Warnender Text 2 11" xfId="45102" hidden="1"/>
    <cellStyle name="Warnender Text 2 11" xfId="44617" hidden="1"/>
    <cellStyle name="Warnender Text 2 11" xfId="45171" hidden="1"/>
    <cellStyle name="Warnender Text 2 11" xfId="45109" hidden="1"/>
    <cellStyle name="Warnender Text 2 11" xfId="45208" hidden="1"/>
    <cellStyle name="Warnender Text 2 11" xfId="45243" hidden="1"/>
    <cellStyle name="Warnender Text 2 11" xfId="45314" hidden="1"/>
    <cellStyle name="Warnender Text 2 11" xfId="45388" hidden="1"/>
    <cellStyle name="Warnender Text 2 11" xfId="45326" hidden="1"/>
    <cellStyle name="Warnender Text 2 11" xfId="45425" hidden="1"/>
    <cellStyle name="Warnender Text 2 11" xfId="45460" hidden="1"/>
    <cellStyle name="Warnender Text 2 11" xfId="45603" hidden="1"/>
    <cellStyle name="Warnender Text 2 11" xfId="45680" hidden="1"/>
    <cellStyle name="Warnender Text 2 11" xfId="45618" hidden="1"/>
    <cellStyle name="Warnender Text 2 11" xfId="45717" hidden="1"/>
    <cellStyle name="Warnender Text 2 11" xfId="45752" hidden="1"/>
    <cellStyle name="Warnender Text 2 11" xfId="45467" hidden="1"/>
    <cellStyle name="Warnender Text 2 11" xfId="45822" hidden="1"/>
    <cellStyle name="Warnender Text 2 11" xfId="45760" hidden="1"/>
    <cellStyle name="Warnender Text 2 11" xfId="45859" hidden="1"/>
    <cellStyle name="Warnender Text 2 11" xfId="45894" hidden="1"/>
    <cellStyle name="Warnender Text 2 11" xfId="46012" hidden="1"/>
    <cellStyle name="Warnender Text 2 11" xfId="46115" hidden="1"/>
    <cellStyle name="Warnender Text 2 11" xfId="46053" hidden="1"/>
    <cellStyle name="Warnender Text 2 11" xfId="46152" hidden="1"/>
    <cellStyle name="Warnender Text 2 11" xfId="46187" hidden="1"/>
    <cellStyle name="Warnender Text 2 11" xfId="46384" hidden="1"/>
    <cellStyle name="Warnender Text 2 11" xfId="46479" hidden="1"/>
    <cellStyle name="Warnender Text 2 11" xfId="46417" hidden="1"/>
    <cellStyle name="Warnender Text 2 11" xfId="46516" hidden="1"/>
    <cellStyle name="Warnender Text 2 11" xfId="46551" hidden="1"/>
    <cellStyle name="Warnender Text 2 11" xfId="46199" hidden="1"/>
    <cellStyle name="Warnender Text 2 11" xfId="46626" hidden="1"/>
    <cellStyle name="Warnender Text 2 11" xfId="46564" hidden="1"/>
    <cellStyle name="Warnender Text 2 11" xfId="46663" hidden="1"/>
    <cellStyle name="Warnender Text 2 11" xfId="46698" hidden="1"/>
    <cellStyle name="Warnender Text 2 11" xfId="46213" hidden="1"/>
    <cellStyle name="Warnender Text 2 11" xfId="46767" hidden="1"/>
    <cellStyle name="Warnender Text 2 11" xfId="46705" hidden="1"/>
    <cellStyle name="Warnender Text 2 11" xfId="46804" hidden="1"/>
    <cellStyle name="Warnender Text 2 11" xfId="46839" hidden="1"/>
    <cellStyle name="Warnender Text 2 11" xfId="46910" hidden="1"/>
    <cellStyle name="Warnender Text 2 11" xfId="46984" hidden="1"/>
    <cellStyle name="Warnender Text 2 11" xfId="46922" hidden="1"/>
    <cellStyle name="Warnender Text 2 11" xfId="47021" hidden="1"/>
    <cellStyle name="Warnender Text 2 11" xfId="47056" hidden="1"/>
    <cellStyle name="Warnender Text 2 11" xfId="47199" hidden="1"/>
    <cellStyle name="Warnender Text 2 11" xfId="47276" hidden="1"/>
    <cellStyle name="Warnender Text 2 11" xfId="47214" hidden="1"/>
    <cellStyle name="Warnender Text 2 11" xfId="47313" hidden="1"/>
    <cellStyle name="Warnender Text 2 11" xfId="47348" hidden="1"/>
    <cellStyle name="Warnender Text 2 11" xfId="47063" hidden="1"/>
    <cellStyle name="Warnender Text 2 11" xfId="47418" hidden="1"/>
    <cellStyle name="Warnender Text 2 11" xfId="47356" hidden="1"/>
    <cellStyle name="Warnender Text 2 11" xfId="47455" hidden="1"/>
    <cellStyle name="Warnender Text 2 11" xfId="47490" hidden="1"/>
    <cellStyle name="Warnender Text 2 11" xfId="46023" hidden="1"/>
    <cellStyle name="Warnender Text 2 11" xfId="47558" hidden="1"/>
    <cellStyle name="Warnender Text 2 11" xfId="47496" hidden="1"/>
    <cellStyle name="Warnender Text 2 11" xfId="47595" hidden="1"/>
    <cellStyle name="Warnender Text 2 11" xfId="47630" hidden="1"/>
    <cellStyle name="Warnender Text 2 11" xfId="47826" hidden="1"/>
    <cellStyle name="Warnender Text 2 11" xfId="47921" hidden="1"/>
    <cellStyle name="Warnender Text 2 11" xfId="47859" hidden="1"/>
    <cellStyle name="Warnender Text 2 11" xfId="47958" hidden="1"/>
    <cellStyle name="Warnender Text 2 11" xfId="47993" hidden="1"/>
    <cellStyle name="Warnender Text 2 11" xfId="47641" hidden="1"/>
    <cellStyle name="Warnender Text 2 11" xfId="48068" hidden="1"/>
    <cellStyle name="Warnender Text 2 11" xfId="48006" hidden="1"/>
    <cellStyle name="Warnender Text 2 11" xfId="48105" hidden="1"/>
    <cellStyle name="Warnender Text 2 11" xfId="48140" hidden="1"/>
    <cellStyle name="Warnender Text 2 11" xfId="47655" hidden="1"/>
    <cellStyle name="Warnender Text 2 11" xfId="48209" hidden="1"/>
    <cellStyle name="Warnender Text 2 11" xfId="48147" hidden="1"/>
    <cellStyle name="Warnender Text 2 11" xfId="48246" hidden="1"/>
    <cellStyle name="Warnender Text 2 11" xfId="48281" hidden="1"/>
    <cellStyle name="Warnender Text 2 11" xfId="48352" hidden="1"/>
    <cellStyle name="Warnender Text 2 11" xfId="48426" hidden="1"/>
    <cellStyle name="Warnender Text 2 11" xfId="48364" hidden="1"/>
    <cellStyle name="Warnender Text 2 11" xfId="48463" hidden="1"/>
    <cellStyle name="Warnender Text 2 11" xfId="48498" hidden="1"/>
    <cellStyle name="Warnender Text 2 11" xfId="48641" hidden="1"/>
    <cellStyle name="Warnender Text 2 11" xfId="48718" hidden="1"/>
    <cellStyle name="Warnender Text 2 11" xfId="48656" hidden="1"/>
    <cellStyle name="Warnender Text 2 11" xfId="48755" hidden="1"/>
    <cellStyle name="Warnender Text 2 11" xfId="48790" hidden="1"/>
    <cellStyle name="Warnender Text 2 11" xfId="48505" hidden="1"/>
    <cellStyle name="Warnender Text 2 11" xfId="48860" hidden="1"/>
    <cellStyle name="Warnender Text 2 11" xfId="48798" hidden="1"/>
    <cellStyle name="Warnender Text 2 11" xfId="48897" hidden="1"/>
    <cellStyle name="Warnender Text 2 11" xfId="48932" hidden="1"/>
    <cellStyle name="Warnender Text 2 11" xfId="49003" hidden="1"/>
    <cellStyle name="Warnender Text 2 11" xfId="49077" hidden="1"/>
    <cellStyle name="Warnender Text 2 11" xfId="49015" hidden="1"/>
    <cellStyle name="Warnender Text 2 11" xfId="49114" hidden="1"/>
    <cellStyle name="Warnender Text 2 11" xfId="49149" hidden="1"/>
    <cellStyle name="Warnender Text 2 11" xfId="49345" hidden="1"/>
    <cellStyle name="Warnender Text 2 11" xfId="49440" hidden="1"/>
    <cellStyle name="Warnender Text 2 11" xfId="49378" hidden="1"/>
    <cellStyle name="Warnender Text 2 11" xfId="49477" hidden="1"/>
    <cellStyle name="Warnender Text 2 11" xfId="49512" hidden="1"/>
    <cellStyle name="Warnender Text 2 11" xfId="49160" hidden="1"/>
    <cellStyle name="Warnender Text 2 11" xfId="49587" hidden="1"/>
    <cellStyle name="Warnender Text 2 11" xfId="49525" hidden="1"/>
    <cellStyle name="Warnender Text 2 11" xfId="49624" hidden="1"/>
    <cellStyle name="Warnender Text 2 11" xfId="49659" hidden="1"/>
    <cellStyle name="Warnender Text 2 11" xfId="49174" hidden="1"/>
    <cellStyle name="Warnender Text 2 11" xfId="49728" hidden="1"/>
    <cellStyle name="Warnender Text 2 11" xfId="49666" hidden="1"/>
    <cellStyle name="Warnender Text 2 11" xfId="49765" hidden="1"/>
    <cellStyle name="Warnender Text 2 11" xfId="49800" hidden="1"/>
    <cellStyle name="Warnender Text 2 11" xfId="49871" hidden="1"/>
    <cellStyle name="Warnender Text 2 11" xfId="49945" hidden="1"/>
    <cellStyle name="Warnender Text 2 11" xfId="49883" hidden="1"/>
    <cellStyle name="Warnender Text 2 11" xfId="49982" hidden="1"/>
    <cellStyle name="Warnender Text 2 11" xfId="50017" hidden="1"/>
    <cellStyle name="Warnender Text 2 11" xfId="50160" hidden="1"/>
    <cellStyle name="Warnender Text 2 11" xfId="50237" hidden="1"/>
    <cellStyle name="Warnender Text 2 11" xfId="50175" hidden="1"/>
    <cellStyle name="Warnender Text 2 11" xfId="50274" hidden="1"/>
    <cellStyle name="Warnender Text 2 11" xfId="50309" hidden="1"/>
    <cellStyle name="Warnender Text 2 11" xfId="50024" hidden="1"/>
    <cellStyle name="Warnender Text 2 11" xfId="50379" hidden="1"/>
    <cellStyle name="Warnender Text 2 11" xfId="50317" hidden="1"/>
    <cellStyle name="Warnender Text 2 11" xfId="50416" hidden="1"/>
    <cellStyle name="Warnender Text 2 11" xfId="50451" hidden="1"/>
    <cellStyle name="Warnender Text 2 11" xfId="50522" hidden="1"/>
    <cellStyle name="Warnender Text 2 11" xfId="50596" hidden="1"/>
    <cellStyle name="Warnender Text 2 11" xfId="50534" hidden="1"/>
    <cellStyle name="Warnender Text 2 11" xfId="50633" hidden="1"/>
    <cellStyle name="Warnender Text 2 11" xfId="50668" hidden="1"/>
    <cellStyle name="Warnender Text 2 11" xfId="50859" hidden="1"/>
    <cellStyle name="Warnender Text 2 11" xfId="50987" hidden="1"/>
    <cellStyle name="Warnender Text 2 11" xfId="50925" hidden="1"/>
    <cellStyle name="Warnender Text 2 11" xfId="51024" hidden="1"/>
    <cellStyle name="Warnender Text 2 11" xfId="51059" hidden="1"/>
    <cellStyle name="Warnender Text 2 11" xfId="51219" hidden="1"/>
    <cellStyle name="Warnender Text 2 11" xfId="51296" hidden="1"/>
    <cellStyle name="Warnender Text 2 11" xfId="51234" hidden="1"/>
    <cellStyle name="Warnender Text 2 11" xfId="51333" hidden="1"/>
    <cellStyle name="Warnender Text 2 11" xfId="51368" hidden="1"/>
    <cellStyle name="Warnender Text 2 11" xfId="51083" hidden="1"/>
    <cellStyle name="Warnender Text 2 11" xfId="51440" hidden="1"/>
    <cellStyle name="Warnender Text 2 11" xfId="51378" hidden="1"/>
    <cellStyle name="Warnender Text 2 11" xfId="51477" hidden="1"/>
    <cellStyle name="Warnender Text 2 11" xfId="51512" hidden="1"/>
    <cellStyle name="Warnender Text 2 11" xfId="50889" hidden="1"/>
    <cellStyle name="Warnender Text 2 11" xfId="51597" hidden="1"/>
    <cellStyle name="Warnender Text 2 11" xfId="51535" hidden="1"/>
    <cellStyle name="Warnender Text 2 11" xfId="51634" hidden="1"/>
    <cellStyle name="Warnender Text 2 11" xfId="51669" hidden="1"/>
    <cellStyle name="Warnender Text 2 11" xfId="51871" hidden="1"/>
    <cellStyle name="Warnender Text 2 11" xfId="51967" hidden="1"/>
    <cellStyle name="Warnender Text 2 11" xfId="51905" hidden="1"/>
    <cellStyle name="Warnender Text 2 11" xfId="52004" hidden="1"/>
    <cellStyle name="Warnender Text 2 11" xfId="52039" hidden="1"/>
    <cellStyle name="Warnender Text 2 11" xfId="51686" hidden="1"/>
    <cellStyle name="Warnender Text 2 11" xfId="52116" hidden="1"/>
    <cellStyle name="Warnender Text 2 11" xfId="52054" hidden="1"/>
    <cellStyle name="Warnender Text 2 11" xfId="52153" hidden="1"/>
    <cellStyle name="Warnender Text 2 11" xfId="52188" hidden="1"/>
    <cellStyle name="Warnender Text 2 11" xfId="51700" hidden="1"/>
    <cellStyle name="Warnender Text 2 11" xfId="52259" hidden="1"/>
    <cellStyle name="Warnender Text 2 11" xfId="52197" hidden="1"/>
    <cellStyle name="Warnender Text 2 11" xfId="52296" hidden="1"/>
    <cellStyle name="Warnender Text 2 11" xfId="52331" hidden="1"/>
    <cellStyle name="Warnender Text 2 11" xfId="52404" hidden="1"/>
    <cellStyle name="Warnender Text 2 11" xfId="52478" hidden="1"/>
    <cellStyle name="Warnender Text 2 11" xfId="52416" hidden="1"/>
    <cellStyle name="Warnender Text 2 11" xfId="52515" hidden="1"/>
    <cellStyle name="Warnender Text 2 11" xfId="52550" hidden="1"/>
    <cellStyle name="Warnender Text 2 11" xfId="52693" hidden="1"/>
    <cellStyle name="Warnender Text 2 11" xfId="52770" hidden="1"/>
    <cellStyle name="Warnender Text 2 11" xfId="52708" hidden="1"/>
    <cellStyle name="Warnender Text 2 11" xfId="52807" hidden="1"/>
    <cellStyle name="Warnender Text 2 11" xfId="52842" hidden="1"/>
    <cellStyle name="Warnender Text 2 11" xfId="52557" hidden="1"/>
    <cellStyle name="Warnender Text 2 11" xfId="52912" hidden="1"/>
    <cellStyle name="Warnender Text 2 11" xfId="52850" hidden="1"/>
    <cellStyle name="Warnender Text 2 11" xfId="52949" hidden="1"/>
    <cellStyle name="Warnender Text 2 11" xfId="52984" hidden="1"/>
    <cellStyle name="Warnender Text 2 11" xfId="51065" hidden="1"/>
    <cellStyle name="Warnender Text 2 11" xfId="53052" hidden="1"/>
    <cellStyle name="Warnender Text 2 11" xfId="52990" hidden="1"/>
    <cellStyle name="Warnender Text 2 11" xfId="53089" hidden="1"/>
    <cellStyle name="Warnender Text 2 11" xfId="53124" hidden="1"/>
    <cellStyle name="Warnender Text 2 11" xfId="53323" hidden="1"/>
    <cellStyle name="Warnender Text 2 11" xfId="53418" hidden="1"/>
    <cellStyle name="Warnender Text 2 11" xfId="53356" hidden="1"/>
    <cellStyle name="Warnender Text 2 11" xfId="53455" hidden="1"/>
    <cellStyle name="Warnender Text 2 11" xfId="53490" hidden="1"/>
    <cellStyle name="Warnender Text 2 11" xfId="53138" hidden="1"/>
    <cellStyle name="Warnender Text 2 11" xfId="53567" hidden="1"/>
    <cellStyle name="Warnender Text 2 11" xfId="53505" hidden="1"/>
    <cellStyle name="Warnender Text 2 11" xfId="53604" hidden="1"/>
    <cellStyle name="Warnender Text 2 11" xfId="53639" hidden="1"/>
    <cellStyle name="Warnender Text 2 11" xfId="53152" hidden="1"/>
    <cellStyle name="Warnender Text 2 11" xfId="53710" hidden="1"/>
    <cellStyle name="Warnender Text 2 11" xfId="53648" hidden="1"/>
    <cellStyle name="Warnender Text 2 11" xfId="53747" hidden="1"/>
    <cellStyle name="Warnender Text 2 11" xfId="53782" hidden="1"/>
    <cellStyle name="Warnender Text 2 11" xfId="53854" hidden="1"/>
    <cellStyle name="Warnender Text 2 11" xfId="53928" hidden="1"/>
    <cellStyle name="Warnender Text 2 11" xfId="53866" hidden="1"/>
    <cellStyle name="Warnender Text 2 11" xfId="53965" hidden="1"/>
    <cellStyle name="Warnender Text 2 11" xfId="54000" hidden="1"/>
    <cellStyle name="Warnender Text 2 11" xfId="54143" hidden="1"/>
    <cellStyle name="Warnender Text 2 11" xfId="54220" hidden="1"/>
    <cellStyle name="Warnender Text 2 11" xfId="54158" hidden="1"/>
    <cellStyle name="Warnender Text 2 11" xfId="54257" hidden="1"/>
    <cellStyle name="Warnender Text 2 11" xfId="54292" hidden="1"/>
    <cellStyle name="Warnender Text 2 11" xfId="54007" hidden="1"/>
    <cellStyle name="Warnender Text 2 11" xfId="54362" hidden="1"/>
    <cellStyle name="Warnender Text 2 11" xfId="54300" hidden="1"/>
    <cellStyle name="Warnender Text 2 11" xfId="54399" hidden="1"/>
    <cellStyle name="Warnender Text 2 11" xfId="54434" hidden="1"/>
    <cellStyle name="Warnender Text 2 11" xfId="51674" hidden="1"/>
    <cellStyle name="Warnender Text 2 11" xfId="54502" hidden="1"/>
    <cellStyle name="Warnender Text 2 11" xfId="54440" hidden="1"/>
    <cellStyle name="Warnender Text 2 11" xfId="54539" hidden="1"/>
    <cellStyle name="Warnender Text 2 11" xfId="54574" hidden="1"/>
    <cellStyle name="Warnender Text 2 11" xfId="54770" hidden="1"/>
    <cellStyle name="Warnender Text 2 11" xfId="54865" hidden="1"/>
    <cellStyle name="Warnender Text 2 11" xfId="54803" hidden="1"/>
    <cellStyle name="Warnender Text 2 11" xfId="54902" hidden="1"/>
    <cellStyle name="Warnender Text 2 11" xfId="54937" hidden="1"/>
    <cellStyle name="Warnender Text 2 11" xfId="54585" hidden="1"/>
    <cellStyle name="Warnender Text 2 11" xfId="55012" hidden="1"/>
    <cellStyle name="Warnender Text 2 11" xfId="54950" hidden="1"/>
    <cellStyle name="Warnender Text 2 11" xfId="55049" hidden="1"/>
    <cellStyle name="Warnender Text 2 11" xfId="55084" hidden="1"/>
    <cellStyle name="Warnender Text 2 11" xfId="54599" hidden="1"/>
    <cellStyle name="Warnender Text 2 11" xfId="55153" hidden="1"/>
    <cellStyle name="Warnender Text 2 11" xfId="55091" hidden="1"/>
    <cellStyle name="Warnender Text 2 11" xfId="55190" hidden="1"/>
    <cellStyle name="Warnender Text 2 11" xfId="55225" hidden="1"/>
    <cellStyle name="Warnender Text 2 11" xfId="55296" hidden="1"/>
    <cellStyle name="Warnender Text 2 11" xfId="55370" hidden="1"/>
    <cellStyle name="Warnender Text 2 11" xfId="55308" hidden="1"/>
    <cellStyle name="Warnender Text 2 11" xfId="55407" hidden="1"/>
    <cellStyle name="Warnender Text 2 11" xfId="55442" hidden="1"/>
    <cellStyle name="Warnender Text 2 11" xfId="55585" hidden="1"/>
    <cellStyle name="Warnender Text 2 11" xfId="55662" hidden="1"/>
    <cellStyle name="Warnender Text 2 11" xfId="55600" hidden="1"/>
    <cellStyle name="Warnender Text 2 11" xfId="55699" hidden="1"/>
    <cellStyle name="Warnender Text 2 11" xfId="55734" hidden="1"/>
    <cellStyle name="Warnender Text 2 11" xfId="55449" hidden="1"/>
    <cellStyle name="Warnender Text 2 11" xfId="55804" hidden="1"/>
    <cellStyle name="Warnender Text 2 11" xfId="55742" hidden="1"/>
    <cellStyle name="Warnender Text 2 11" xfId="55841" hidden="1"/>
    <cellStyle name="Warnender Text 2 11" xfId="55876" hidden="1"/>
    <cellStyle name="Warnender Text 2 11" xfId="55994" hidden="1"/>
    <cellStyle name="Warnender Text 2 11" xfId="56097" hidden="1"/>
    <cellStyle name="Warnender Text 2 11" xfId="56035" hidden="1"/>
    <cellStyle name="Warnender Text 2 11" xfId="56134" hidden="1"/>
    <cellStyle name="Warnender Text 2 11" xfId="56169" hidden="1"/>
    <cellStyle name="Warnender Text 2 11" xfId="56366" hidden="1"/>
    <cellStyle name="Warnender Text 2 11" xfId="56461" hidden="1"/>
    <cellStyle name="Warnender Text 2 11" xfId="56399" hidden="1"/>
    <cellStyle name="Warnender Text 2 11" xfId="56498" hidden="1"/>
    <cellStyle name="Warnender Text 2 11" xfId="56533" hidden="1"/>
    <cellStyle name="Warnender Text 2 11" xfId="56181" hidden="1"/>
    <cellStyle name="Warnender Text 2 11" xfId="56608" hidden="1"/>
    <cellStyle name="Warnender Text 2 11" xfId="56546" hidden="1"/>
    <cellStyle name="Warnender Text 2 11" xfId="56645" hidden="1"/>
    <cellStyle name="Warnender Text 2 11" xfId="56680" hidden="1"/>
    <cellStyle name="Warnender Text 2 11" xfId="56195" hidden="1"/>
    <cellStyle name="Warnender Text 2 11" xfId="56749" hidden="1"/>
    <cellStyle name="Warnender Text 2 11" xfId="56687" hidden="1"/>
    <cellStyle name="Warnender Text 2 11" xfId="56786" hidden="1"/>
    <cellStyle name="Warnender Text 2 11" xfId="56821" hidden="1"/>
    <cellStyle name="Warnender Text 2 11" xfId="56892" hidden="1"/>
    <cellStyle name="Warnender Text 2 11" xfId="56966" hidden="1"/>
    <cellStyle name="Warnender Text 2 11" xfId="56904" hidden="1"/>
    <cellStyle name="Warnender Text 2 11" xfId="57003" hidden="1"/>
    <cellStyle name="Warnender Text 2 11" xfId="57038" hidden="1"/>
    <cellStyle name="Warnender Text 2 11" xfId="57181" hidden="1"/>
    <cellStyle name="Warnender Text 2 11" xfId="57258" hidden="1"/>
    <cellStyle name="Warnender Text 2 11" xfId="57196" hidden="1"/>
    <cellStyle name="Warnender Text 2 11" xfId="57295" hidden="1"/>
    <cellStyle name="Warnender Text 2 11" xfId="57330" hidden="1"/>
    <cellStyle name="Warnender Text 2 11" xfId="57045" hidden="1"/>
    <cellStyle name="Warnender Text 2 11" xfId="57400" hidden="1"/>
    <cellStyle name="Warnender Text 2 11" xfId="57338" hidden="1"/>
    <cellStyle name="Warnender Text 2 11" xfId="57437" hidden="1"/>
    <cellStyle name="Warnender Text 2 11" xfId="57472" hidden="1"/>
    <cellStyle name="Warnender Text 2 11" xfId="56005" hidden="1"/>
    <cellStyle name="Warnender Text 2 11" xfId="57540" hidden="1"/>
    <cellStyle name="Warnender Text 2 11" xfId="57478" hidden="1"/>
    <cellStyle name="Warnender Text 2 11" xfId="57577" hidden="1"/>
    <cellStyle name="Warnender Text 2 11" xfId="57612" hidden="1"/>
    <cellStyle name="Warnender Text 2 11" xfId="57808" hidden="1"/>
    <cellStyle name="Warnender Text 2 11" xfId="57903" hidden="1"/>
    <cellStyle name="Warnender Text 2 11" xfId="57841" hidden="1"/>
    <cellStyle name="Warnender Text 2 11" xfId="57940" hidden="1"/>
    <cellStyle name="Warnender Text 2 11" xfId="57975" hidden="1"/>
    <cellStyle name="Warnender Text 2 11" xfId="57623" hidden="1"/>
    <cellStyle name="Warnender Text 2 11" xfId="58050" hidden="1"/>
    <cellStyle name="Warnender Text 2 11" xfId="57988" hidden="1"/>
    <cellStyle name="Warnender Text 2 11" xfId="58087" hidden="1"/>
    <cellStyle name="Warnender Text 2 11" xfId="58122" hidden="1"/>
    <cellStyle name="Warnender Text 2 11" xfId="57637" hidden="1"/>
    <cellStyle name="Warnender Text 2 11" xfId="58191" hidden="1"/>
    <cellStyle name="Warnender Text 2 11" xfId="58129" hidden="1"/>
    <cellStyle name="Warnender Text 2 11" xfId="58228" hidden="1"/>
    <cellStyle name="Warnender Text 2 11" xfId="58263" hidden="1"/>
    <cellStyle name="Warnender Text 2 11" xfId="58334" hidden="1"/>
    <cellStyle name="Warnender Text 2 11" xfId="58408" hidden="1"/>
    <cellStyle name="Warnender Text 2 11" xfId="58346" hidden="1"/>
    <cellStyle name="Warnender Text 2 11" xfId="58445" hidden="1"/>
    <cellStyle name="Warnender Text 2 11" xfId="58480" hidden="1"/>
    <cellStyle name="Warnender Text 2 11" xfId="58623" hidden="1"/>
    <cellStyle name="Warnender Text 2 11" xfId="58700" hidden="1"/>
    <cellStyle name="Warnender Text 2 11" xfId="58638" hidden="1"/>
    <cellStyle name="Warnender Text 2 11" xfId="58737" hidden="1"/>
    <cellStyle name="Warnender Text 2 11" xfId="58772" hidden="1"/>
    <cellStyle name="Warnender Text 2 11" xfId="58487" hidden="1"/>
    <cellStyle name="Warnender Text 2 11" xfId="58842" hidden="1"/>
    <cellStyle name="Warnender Text 2 11" xfId="58780" hidden="1"/>
    <cellStyle name="Warnender Text 2 11" xfId="58879" hidden="1"/>
    <cellStyle name="Warnender Text 2 11" xfId="58914" hidden="1"/>
    <cellStyle name="Warnender Text 2 11" xfId="18972"/>
    <cellStyle name="Warnender Text 2 12" xfId="384" hidden="1"/>
    <cellStyle name="Warnender Text 2 12" xfId="589" hidden="1"/>
    <cellStyle name="Warnender Text 2 12" xfId="525" hidden="1"/>
    <cellStyle name="Warnender Text 2 12" xfId="626" hidden="1"/>
    <cellStyle name="Warnender Text 2 12" xfId="661" hidden="1"/>
    <cellStyle name="Warnender Text 2 12" xfId="902" hidden="1"/>
    <cellStyle name="Warnender Text 2 12" xfId="997" hidden="1"/>
    <cellStyle name="Warnender Text 2 12" xfId="933" hidden="1"/>
    <cellStyle name="Warnender Text 2 12" xfId="1034" hidden="1"/>
    <cellStyle name="Warnender Text 2 12" xfId="1069" hidden="1"/>
    <cellStyle name="Warnender Text 2 12" xfId="1072" hidden="1"/>
    <cellStyle name="Warnender Text 2 12" xfId="1144" hidden="1"/>
    <cellStyle name="Warnender Text 2 12" xfId="1080" hidden="1"/>
    <cellStyle name="Warnender Text 2 12" xfId="1181" hidden="1"/>
    <cellStyle name="Warnender Text 2 12" xfId="1216" hidden="1"/>
    <cellStyle name="Warnender Text 2 12" xfId="895" hidden="1"/>
    <cellStyle name="Warnender Text 2 12" xfId="1285" hidden="1"/>
    <cellStyle name="Warnender Text 2 12" xfId="1221" hidden="1"/>
    <cellStyle name="Warnender Text 2 12" xfId="1322" hidden="1"/>
    <cellStyle name="Warnender Text 2 12" xfId="1357" hidden="1"/>
    <cellStyle name="Warnender Text 2 12" xfId="1428" hidden="1"/>
    <cellStyle name="Warnender Text 2 12" xfId="1502" hidden="1"/>
    <cellStyle name="Warnender Text 2 12" xfId="1438" hidden="1"/>
    <cellStyle name="Warnender Text 2 12" xfId="1539" hidden="1"/>
    <cellStyle name="Warnender Text 2 12" xfId="1574" hidden="1"/>
    <cellStyle name="Warnender Text 2 12" xfId="1717" hidden="1"/>
    <cellStyle name="Warnender Text 2 12" xfId="1794" hidden="1"/>
    <cellStyle name="Warnender Text 2 12" xfId="1730" hidden="1"/>
    <cellStyle name="Warnender Text 2 12" xfId="1831" hidden="1"/>
    <cellStyle name="Warnender Text 2 12" xfId="1866" hidden="1"/>
    <cellStyle name="Warnender Text 2 12" xfId="1869" hidden="1"/>
    <cellStyle name="Warnender Text 2 12" xfId="1936" hidden="1"/>
    <cellStyle name="Warnender Text 2 12" xfId="1872" hidden="1"/>
    <cellStyle name="Warnender Text 2 12" xfId="1973" hidden="1"/>
    <cellStyle name="Warnender Text 2 12" xfId="2008" hidden="1"/>
    <cellStyle name="Warnender Text 2 12" xfId="2273" hidden="1"/>
    <cellStyle name="Warnender Text 2 12" xfId="2467" hidden="1"/>
    <cellStyle name="Warnender Text 2 12" xfId="2403" hidden="1"/>
    <cellStyle name="Warnender Text 2 12" xfId="2504" hidden="1"/>
    <cellStyle name="Warnender Text 2 12" xfId="2539" hidden="1"/>
    <cellStyle name="Warnender Text 2 12" xfId="2772" hidden="1"/>
    <cellStyle name="Warnender Text 2 12" xfId="2867" hidden="1"/>
    <cellStyle name="Warnender Text 2 12" xfId="2803" hidden="1"/>
    <cellStyle name="Warnender Text 2 12" xfId="2904" hidden="1"/>
    <cellStyle name="Warnender Text 2 12" xfId="2939" hidden="1"/>
    <cellStyle name="Warnender Text 2 12" xfId="2942" hidden="1"/>
    <cellStyle name="Warnender Text 2 12" xfId="3014" hidden="1"/>
    <cellStyle name="Warnender Text 2 12" xfId="2950" hidden="1"/>
    <cellStyle name="Warnender Text 2 12" xfId="3051" hidden="1"/>
    <cellStyle name="Warnender Text 2 12" xfId="3086" hidden="1"/>
    <cellStyle name="Warnender Text 2 12" xfId="2765" hidden="1"/>
    <cellStyle name="Warnender Text 2 12" xfId="3155" hidden="1"/>
    <cellStyle name="Warnender Text 2 12" xfId="3091" hidden="1"/>
    <cellStyle name="Warnender Text 2 12" xfId="3192" hidden="1"/>
    <cellStyle name="Warnender Text 2 12" xfId="3227" hidden="1"/>
    <cellStyle name="Warnender Text 2 12" xfId="3298" hidden="1"/>
    <cellStyle name="Warnender Text 2 12" xfId="3372" hidden="1"/>
    <cellStyle name="Warnender Text 2 12" xfId="3308" hidden="1"/>
    <cellStyle name="Warnender Text 2 12" xfId="3409" hidden="1"/>
    <cellStyle name="Warnender Text 2 12" xfId="3444" hidden="1"/>
    <cellStyle name="Warnender Text 2 12" xfId="3587" hidden="1"/>
    <cellStyle name="Warnender Text 2 12" xfId="3664" hidden="1"/>
    <cellStyle name="Warnender Text 2 12" xfId="3600" hidden="1"/>
    <cellStyle name="Warnender Text 2 12" xfId="3701" hidden="1"/>
    <cellStyle name="Warnender Text 2 12" xfId="3736" hidden="1"/>
    <cellStyle name="Warnender Text 2 12" xfId="3739" hidden="1"/>
    <cellStyle name="Warnender Text 2 12" xfId="3806" hidden="1"/>
    <cellStyle name="Warnender Text 2 12" xfId="3742" hidden="1"/>
    <cellStyle name="Warnender Text 2 12" xfId="3843" hidden="1"/>
    <cellStyle name="Warnender Text 2 12" xfId="3878" hidden="1"/>
    <cellStyle name="Warnender Text 2 12" xfId="433" hidden="1"/>
    <cellStyle name="Warnender Text 2 12" xfId="3973" hidden="1"/>
    <cellStyle name="Warnender Text 2 12" xfId="3909" hidden="1"/>
    <cellStyle name="Warnender Text 2 12" xfId="4010" hidden="1"/>
    <cellStyle name="Warnender Text 2 12" xfId="4045" hidden="1"/>
    <cellStyle name="Warnender Text 2 12" xfId="4278" hidden="1"/>
    <cellStyle name="Warnender Text 2 12" xfId="4373" hidden="1"/>
    <cellStyle name="Warnender Text 2 12" xfId="4309" hidden="1"/>
    <cellStyle name="Warnender Text 2 12" xfId="4410" hidden="1"/>
    <cellStyle name="Warnender Text 2 12" xfId="4445" hidden="1"/>
    <cellStyle name="Warnender Text 2 12" xfId="4448" hidden="1"/>
    <cellStyle name="Warnender Text 2 12" xfId="4520" hidden="1"/>
    <cellStyle name="Warnender Text 2 12" xfId="4456" hidden="1"/>
    <cellStyle name="Warnender Text 2 12" xfId="4557" hidden="1"/>
    <cellStyle name="Warnender Text 2 12" xfId="4592" hidden="1"/>
    <cellStyle name="Warnender Text 2 12" xfId="4271" hidden="1"/>
    <cellStyle name="Warnender Text 2 12" xfId="4661" hidden="1"/>
    <cellStyle name="Warnender Text 2 12" xfId="4597" hidden="1"/>
    <cellStyle name="Warnender Text 2 12" xfId="4698" hidden="1"/>
    <cellStyle name="Warnender Text 2 12" xfId="4733" hidden="1"/>
    <cellStyle name="Warnender Text 2 12" xfId="4804" hidden="1"/>
    <cellStyle name="Warnender Text 2 12" xfId="4878" hidden="1"/>
    <cellStyle name="Warnender Text 2 12" xfId="4814" hidden="1"/>
    <cellStyle name="Warnender Text 2 12" xfId="4915" hidden="1"/>
    <cellStyle name="Warnender Text 2 12" xfId="4950" hidden="1"/>
    <cellStyle name="Warnender Text 2 12" xfId="5093" hidden="1"/>
    <cellStyle name="Warnender Text 2 12" xfId="5170" hidden="1"/>
    <cellStyle name="Warnender Text 2 12" xfId="5106" hidden="1"/>
    <cellStyle name="Warnender Text 2 12" xfId="5207" hidden="1"/>
    <cellStyle name="Warnender Text 2 12" xfId="5242" hidden="1"/>
    <cellStyle name="Warnender Text 2 12" xfId="5245" hidden="1"/>
    <cellStyle name="Warnender Text 2 12" xfId="5312" hidden="1"/>
    <cellStyle name="Warnender Text 2 12" xfId="5248" hidden="1"/>
    <cellStyle name="Warnender Text 2 12" xfId="5349" hidden="1"/>
    <cellStyle name="Warnender Text 2 12" xfId="5384" hidden="1"/>
    <cellStyle name="Warnender Text 2 12" xfId="2562" hidden="1"/>
    <cellStyle name="Warnender Text 2 12" xfId="5478" hidden="1"/>
    <cellStyle name="Warnender Text 2 12" xfId="5414" hidden="1"/>
    <cellStyle name="Warnender Text 2 12" xfId="5515" hidden="1"/>
    <cellStyle name="Warnender Text 2 12" xfId="5550" hidden="1"/>
    <cellStyle name="Warnender Text 2 12" xfId="5782" hidden="1"/>
    <cellStyle name="Warnender Text 2 12" xfId="5877" hidden="1"/>
    <cellStyle name="Warnender Text 2 12" xfId="5813" hidden="1"/>
    <cellStyle name="Warnender Text 2 12" xfId="5914" hidden="1"/>
    <cellStyle name="Warnender Text 2 12" xfId="5949" hidden="1"/>
    <cellStyle name="Warnender Text 2 12" xfId="5952" hidden="1"/>
    <cellStyle name="Warnender Text 2 12" xfId="6024" hidden="1"/>
    <cellStyle name="Warnender Text 2 12" xfId="5960" hidden="1"/>
    <cellStyle name="Warnender Text 2 12" xfId="6061" hidden="1"/>
    <cellStyle name="Warnender Text 2 12" xfId="6096" hidden="1"/>
    <cellStyle name="Warnender Text 2 12" xfId="5775" hidden="1"/>
    <cellStyle name="Warnender Text 2 12" xfId="6165" hidden="1"/>
    <cellStyle name="Warnender Text 2 12" xfId="6101" hidden="1"/>
    <cellStyle name="Warnender Text 2 12" xfId="6202" hidden="1"/>
    <cellStyle name="Warnender Text 2 12" xfId="6237" hidden="1"/>
    <cellStyle name="Warnender Text 2 12" xfId="6308" hidden="1"/>
    <cellStyle name="Warnender Text 2 12" xfId="6382" hidden="1"/>
    <cellStyle name="Warnender Text 2 12" xfId="6318" hidden="1"/>
    <cellStyle name="Warnender Text 2 12" xfId="6419" hidden="1"/>
    <cellStyle name="Warnender Text 2 12" xfId="6454" hidden="1"/>
    <cellStyle name="Warnender Text 2 12" xfId="6597" hidden="1"/>
    <cellStyle name="Warnender Text 2 12" xfId="6674" hidden="1"/>
    <cellStyle name="Warnender Text 2 12" xfId="6610" hidden="1"/>
    <cellStyle name="Warnender Text 2 12" xfId="6711" hidden="1"/>
    <cellStyle name="Warnender Text 2 12" xfId="6746" hidden="1"/>
    <cellStyle name="Warnender Text 2 12" xfId="6749" hidden="1"/>
    <cellStyle name="Warnender Text 2 12" xfId="6816" hidden="1"/>
    <cellStyle name="Warnender Text 2 12" xfId="6752" hidden="1"/>
    <cellStyle name="Warnender Text 2 12" xfId="6853" hidden="1"/>
    <cellStyle name="Warnender Text 2 12" xfId="6888" hidden="1"/>
    <cellStyle name="Warnender Text 2 12" xfId="4068" hidden="1"/>
    <cellStyle name="Warnender Text 2 12" xfId="6980" hidden="1"/>
    <cellStyle name="Warnender Text 2 12" xfId="6916" hidden="1"/>
    <cellStyle name="Warnender Text 2 12" xfId="7017" hidden="1"/>
    <cellStyle name="Warnender Text 2 12" xfId="7052" hidden="1"/>
    <cellStyle name="Warnender Text 2 12" xfId="7280" hidden="1"/>
    <cellStyle name="Warnender Text 2 12" xfId="7375" hidden="1"/>
    <cellStyle name="Warnender Text 2 12" xfId="7311" hidden="1"/>
    <cellStyle name="Warnender Text 2 12" xfId="7412" hidden="1"/>
    <cellStyle name="Warnender Text 2 12" xfId="7447" hidden="1"/>
    <cellStyle name="Warnender Text 2 12" xfId="7450" hidden="1"/>
    <cellStyle name="Warnender Text 2 12" xfId="7522" hidden="1"/>
    <cellStyle name="Warnender Text 2 12" xfId="7458" hidden="1"/>
    <cellStyle name="Warnender Text 2 12" xfId="7559" hidden="1"/>
    <cellStyle name="Warnender Text 2 12" xfId="7594" hidden="1"/>
    <cellStyle name="Warnender Text 2 12" xfId="7273" hidden="1"/>
    <cellStyle name="Warnender Text 2 12" xfId="7663" hidden="1"/>
    <cellStyle name="Warnender Text 2 12" xfId="7599" hidden="1"/>
    <cellStyle name="Warnender Text 2 12" xfId="7700" hidden="1"/>
    <cellStyle name="Warnender Text 2 12" xfId="7735" hidden="1"/>
    <cellStyle name="Warnender Text 2 12" xfId="7806" hidden="1"/>
    <cellStyle name="Warnender Text 2 12" xfId="7880" hidden="1"/>
    <cellStyle name="Warnender Text 2 12" xfId="7816" hidden="1"/>
    <cellStyle name="Warnender Text 2 12" xfId="7917" hidden="1"/>
    <cellStyle name="Warnender Text 2 12" xfId="7952" hidden="1"/>
    <cellStyle name="Warnender Text 2 12" xfId="8095" hidden="1"/>
    <cellStyle name="Warnender Text 2 12" xfId="8172" hidden="1"/>
    <cellStyle name="Warnender Text 2 12" xfId="8108" hidden="1"/>
    <cellStyle name="Warnender Text 2 12" xfId="8209" hidden="1"/>
    <cellStyle name="Warnender Text 2 12" xfId="8244" hidden="1"/>
    <cellStyle name="Warnender Text 2 12" xfId="8247" hidden="1"/>
    <cellStyle name="Warnender Text 2 12" xfId="8314" hidden="1"/>
    <cellStyle name="Warnender Text 2 12" xfId="8250" hidden="1"/>
    <cellStyle name="Warnender Text 2 12" xfId="8351" hidden="1"/>
    <cellStyle name="Warnender Text 2 12" xfId="8386" hidden="1"/>
    <cellStyle name="Warnender Text 2 12" xfId="5572" hidden="1"/>
    <cellStyle name="Warnender Text 2 12" xfId="8475" hidden="1"/>
    <cellStyle name="Warnender Text 2 12" xfId="8411" hidden="1"/>
    <cellStyle name="Warnender Text 2 12" xfId="8512" hidden="1"/>
    <cellStyle name="Warnender Text 2 12" xfId="8547" hidden="1"/>
    <cellStyle name="Warnender Text 2 12" xfId="8773" hidden="1"/>
    <cellStyle name="Warnender Text 2 12" xfId="8868" hidden="1"/>
    <cellStyle name="Warnender Text 2 12" xfId="8804" hidden="1"/>
    <cellStyle name="Warnender Text 2 12" xfId="8905" hidden="1"/>
    <cellStyle name="Warnender Text 2 12" xfId="8940" hidden="1"/>
    <cellStyle name="Warnender Text 2 12" xfId="8943" hidden="1"/>
    <cellStyle name="Warnender Text 2 12" xfId="9015" hidden="1"/>
    <cellStyle name="Warnender Text 2 12" xfId="8951" hidden="1"/>
    <cellStyle name="Warnender Text 2 12" xfId="9052" hidden="1"/>
    <cellStyle name="Warnender Text 2 12" xfId="9087" hidden="1"/>
    <cellStyle name="Warnender Text 2 12" xfId="8766" hidden="1"/>
    <cellStyle name="Warnender Text 2 12" xfId="9156" hidden="1"/>
    <cellStyle name="Warnender Text 2 12" xfId="9092" hidden="1"/>
    <cellStyle name="Warnender Text 2 12" xfId="9193" hidden="1"/>
    <cellStyle name="Warnender Text 2 12" xfId="9228" hidden="1"/>
    <cellStyle name="Warnender Text 2 12" xfId="9299" hidden="1"/>
    <cellStyle name="Warnender Text 2 12" xfId="9373" hidden="1"/>
    <cellStyle name="Warnender Text 2 12" xfId="9309" hidden="1"/>
    <cellStyle name="Warnender Text 2 12" xfId="9410" hidden="1"/>
    <cellStyle name="Warnender Text 2 12" xfId="9445" hidden="1"/>
    <cellStyle name="Warnender Text 2 12" xfId="9588" hidden="1"/>
    <cellStyle name="Warnender Text 2 12" xfId="9665" hidden="1"/>
    <cellStyle name="Warnender Text 2 12" xfId="9601" hidden="1"/>
    <cellStyle name="Warnender Text 2 12" xfId="9702" hidden="1"/>
    <cellStyle name="Warnender Text 2 12" xfId="9737" hidden="1"/>
    <cellStyle name="Warnender Text 2 12" xfId="9740" hidden="1"/>
    <cellStyle name="Warnender Text 2 12" xfId="9807" hidden="1"/>
    <cellStyle name="Warnender Text 2 12" xfId="9743" hidden="1"/>
    <cellStyle name="Warnender Text 2 12" xfId="9844" hidden="1"/>
    <cellStyle name="Warnender Text 2 12" xfId="9879" hidden="1"/>
    <cellStyle name="Warnender Text 2 12" xfId="7074" hidden="1"/>
    <cellStyle name="Warnender Text 2 12" xfId="9966" hidden="1"/>
    <cellStyle name="Warnender Text 2 12" xfId="9902" hidden="1"/>
    <cellStyle name="Warnender Text 2 12" xfId="10003" hidden="1"/>
    <cellStyle name="Warnender Text 2 12" xfId="10038" hidden="1"/>
    <cellStyle name="Warnender Text 2 12" xfId="10259" hidden="1"/>
    <cellStyle name="Warnender Text 2 12" xfId="10354" hidden="1"/>
    <cellStyle name="Warnender Text 2 12" xfId="10290" hidden="1"/>
    <cellStyle name="Warnender Text 2 12" xfId="10391" hidden="1"/>
    <cellStyle name="Warnender Text 2 12" xfId="10426" hidden="1"/>
    <cellStyle name="Warnender Text 2 12" xfId="10429" hidden="1"/>
    <cellStyle name="Warnender Text 2 12" xfId="10501" hidden="1"/>
    <cellStyle name="Warnender Text 2 12" xfId="10437" hidden="1"/>
    <cellStyle name="Warnender Text 2 12" xfId="10538" hidden="1"/>
    <cellStyle name="Warnender Text 2 12" xfId="10573" hidden="1"/>
    <cellStyle name="Warnender Text 2 12" xfId="10252" hidden="1"/>
    <cellStyle name="Warnender Text 2 12" xfId="10642" hidden="1"/>
    <cellStyle name="Warnender Text 2 12" xfId="10578" hidden="1"/>
    <cellStyle name="Warnender Text 2 12" xfId="10679" hidden="1"/>
    <cellStyle name="Warnender Text 2 12" xfId="10714" hidden="1"/>
    <cellStyle name="Warnender Text 2 12" xfId="10785" hidden="1"/>
    <cellStyle name="Warnender Text 2 12" xfId="10859" hidden="1"/>
    <cellStyle name="Warnender Text 2 12" xfId="10795" hidden="1"/>
    <cellStyle name="Warnender Text 2 12" xfId="10896" hidden="1"/>
    <cellStyle name="Warnender Text 2 12" xfId="10931" hidden="1"/>
    <cellStyle name="Warnender Text 2 12" xfId="11074" hidden="1"/>
    <cellStyle name="Warnender Text 2 12" xfId="11151" hidden="1"/>
    <cellStyle name="Warnender Text 2 12" xfId="11087" hidden="1"/>
    <cellStyle name="Warnender Text 2 12" xfId="11188" hidden="1"/>
    <cellStyle name="Warnender Text 2 12" xfId="11223" hidden="1"/>
    <cellStyle name="Warnender Text 2 12" xfId="11226" hidden="1"/>
    <cellStyle name="Warnender Text 2 12" xfId="11293" hidden="1"/>
    <cellStyle name="Warnender Text 2 12" xfId="11229" hidden="1"/>
    <cellStyle name="Warnender Text 2 12" xfId="11330" hidden="1"/>
    <cellStyle name="Warnender Text 2 12" xfId="11365" hidden="1"/>
    <cellStyle name="Warnender Text 2 12" xfId="8567" hidden="1"/>
    <cellStyle name="Warnender Text 2 12" xfId="11449" hidden="1"/>
    <cellStyle name="Warnender Text 2 12" xfId="11385" hidden="1"/>
    <cellStyle name="Warnender Text 2 12" xfId="11486" hidden="1"/>
    <cellStyle name="Warnender Text 2 12" xfId="11521" hidden="1"/>
    <cellStyle name="Warnender Text 2 12" xfId="11739" hidden="1"/>
    <cellStyle name="Warnender Text 2 12" xfId="11834" hidden="1"/>
    <cellStyle name="Warnender Text 2 12" xfId="11770" hidden="1"/>
    <cellStyle name="Warnender Text 2 12" xfId="11871" hidden="1"/>
    <cellStyle name="Warnender Text 2 12" xfId="11906" hidden="1"/>
    <cellStyle name="Warnender Text 2 12" xfId="11909" hidden="1"/>
    <cellStyle name="Warnender Text 2 12" xfId="11981" hidden="1"/>
    <cellStyle name="Warnender Text 2 12" xfId="11917" hidden="1"/>
    <cellStyle name="Warnender Text 2 12" xfId="12018" hidden="1"/>
    <cellStyle name="Warnender Text 2 12" xfId="12053" hidden="1"/>
    <cellStyle name="Warnender Text 2 12" xfId="11732" hidden="1"/>
    <cellStyle name="Warnender Text 2 12" xfId="12122" hidden="1"/>
    <cellStyle name="Warnender Text 2 12" xfId="12058" hidden="1"/>
    <cellStyle name="Warnender Text 2 12" xfId="12159" hidden="1"/>
    <cellStyle name="Warnender Text 2 12" xfId="12194" hidden="1"/>
    <cellStyle name="Warnender Text 2 12" xfId="12265" hidden="1"/>
    <cellStyle name="Warnender Text 2 12" xfId="12339" hidden="1"/>
    <cellStyle name="Warnender Text 2 12" xfId="12275" hidden="1"/>
    <cellStyle name="Warnender Text 2 12" xfId="12376" hidden="1"/>
    <cellStyle name="Warnender Text 2 12" xfId="12411" hidden="1"/>
    <cellStyle name="Warnender Text 2 12" xfId="12554" hidden="1"/>
    <cellStyle name="Warnender Text 2 12" xfId="12631" hidden="1"/>
    <cellStyle name="Warnender Text 2 12" xfId="12567" hidden="1"/>
    <cellStyle name="Warnender Text 2 12" xfId="12668" hidden="1"/>
    <cellStyle name="Warnender Text 2 12" xfId="12703" hidden="1"/>
    <cellStyle name="Warnender Text 2 12" xfId="12706" hidden="1"/>
    <cellStyle name="Warnender Text 2 12" xfId="12773" hidden="1"/>
    <cellStyle name="Warnender Text 2 12" xfId="12709" hidden="1"/>
    <cellStyle name="Warnender Text 2 12" xfId="12810" hidden="1"/>
    <cellStyle name="Warnender Text 2 12" xfId="12845" hidden="1"/>
    <cellStyle name="Warnender Text 2 12" xfId="10056" hidden="1"/>
    <cellStyle name="Warnender Text 2 12" xfId="12928" hidden="1"/>
    <cellStyle name="Warnender Text 2 12" xfId="12864" hidden="1"/>
    <cellStyle name="Warnender Text 2 12" xfId="12965" hidden="1"/>
    <cellStyle name="Warnender Text 2 12" xfId="13000" hidden="1"/>
    <cellStyle name="Warnender Text 2 12" xfId="13210" hidden="1"/>
    <cellStyle name="Warnender Text 2 12" xfId="13305" hidden="1"/>
    <cellStyle name="Warnender Text 2 12" xfId="13241" hidden="1"/>
    <cellStyle name="Warnender Text 2 12" xfId="13342" hidden="1"/>
    <cellStyle name="Warnender Text 2 12" xfId="13377" hidden="1"/>
    <cellStyle name="Warnender Text 2 12" xfId="13380" hidden="1"/>
    <cellStyle name="Warnender Text 2 12" xfId="13452" hidden="1"/>
    <cellStyle name="Warnender Text 2 12" xfId="13388" hidden="1"/>
    <cellStyle name="Warnender Text 2 12" xfId="13489" hidden="1"/>
    <cellStyle name="Warnender Text 2 12" xfId="13524" hidden="1"/>
    <cellStyle name="Warnender Text 2 12" xfId="13203" hidden="1"/>
    <cellStyle name="Warnender Text 2 12" xfId="13593" hidden="1"/>
    <cellStyle name="Warnender Text 2 12" xfId="13529" hidden="1"/>
    <cellStyle name="Warnender Text 2 12" xfId="13630" hidden="1"/>
    <cellStyle name="Warnender Text 2 12" xfId="13665" hidden="1"/>
    <cellStyle name="Warnender Text 2 12" xfId="13736" hidden="1"/>
    <cellStyle name="Warnender Text 2 12" xfId="13810" hidden="1"/>
    <cellStyle name="Warnender Text 2 12" xfId="13746" hidden="1"/>
    <cellStyle name="Warnender Text 2 12" xfId="13847" hidden="1"/>
    <cellStyle name="Warnender Text 2 12" xfId="13882" hidden="1"/>
    <cellStyle name="Warnender Text 2 12" xfId="14025" hidden="1"/>
    <cellStyle name="Warnender Text 2 12" xfId="14102" hidden="1"/>
    <cellStyle name="Warnender Text 2 12" xfId="14038" hidden="1"/>
    <cellStyle name="Warnender Text 2 12" xfId="14139" hidden="1"/>
    <cellStyle name="Warnender Text 2 12" xfId="14174" hidden="1"/>
    <cellStyle name="Warnender Text 2 12" xfId="14177" hidden="1"/>
    <cellStyle name="Warnender Text 2 12" xfId="14244" hidden="1"/>
    <cellStyle name="Warnender Text 2 12" xfId="14180" hidden="1"/>
    <cellStyle name="Warnender Text 2 12" xfId="14281" hidden="1"/>
    <cellStyle name="Warnender Text 2 12" xfId="14316" hidden="1"/>
    <cellStyle name="Warnender Text 2 12" xfId="11538" hidden="1"/>
    <cellStyle name="Warnender Text 2 12" xfId="14395" hidden="1"/>
    <cellStyle name="Warnender Text 2 12" xfId="14331" hidden="1"/>
    <cellStyle name="Warnender Text 2 12" xfId="14432" hidden="1"/>
    <cellStyle name="Warnender Text 2 12" xfId="14467" hidden="1"/>
    <cellStyle name="Warnender Text 2 12" xfId="14672" hidden="1"/>
    <cellStyle name="Warnender Text 2 12" xfId="14767" hidden="1"/>
    <cellStyle name="Warnender Text 2 12" xfId="14703" hidden="1"/>
    <cellStyle name="Warnender Text 2 12" xfId="14804" hidden="1"/>
    <cellStyle name="Warnender Text 2 12" xfId="14839" hidden="1"/>
    <cellStyle name="Warnender Text 2 12" xfId="14842" hidden="1"/>
    <cellStyle name="Warnender Text 2 12" xfId="14914" hidden="1"/>
    <cellStyle name="Warnender Text 2 12" xfId="14850" hidden="1"/>
    <cellStyle name="Warnender Text 2 12" xfId="14951" hidden="1"/>
    <cellStyle name="Warnender Text 2 12" xfId="14986" hidden="1"/>
    <cellStyle name="Warnender Text 2 12" xfId="14665" hidden="1"/>
    <cellStyle name="Warnender Text 2 12" xfId="15055" hidden="1"/>
    <cellStyle name="Warnender Text 2 12" xfId="14991" hidden="1"/>
    <cellStyle name="Warnender Text 2 12" xfId="15092" hidden="1"/>
    <cellStyle name="Warnender Text 2 12" xfId="15127" hidden="1"/>
    <cellStyle name="Warnender Text 2 12" xfId="15198" hidden="1"/>
    <cellStyle name="Warnender Text 2 12" xfId="15272" hidden="1"/>
    <cellStyle name="Warnender Text 2 12" xfId="15208" hidden="1"/>
    <cellStyle name="Warnender Text 2 12" xfId="15309" hidden="1"/>
    <cellStyle name="Warnender Text 2 12" xfId="15344" hidden="1"/>
    <cellStyle name="Warnender Text 2 12" xfId="15487" hidden="1"/>
    <cellStyle name="Warnender Text 2 12" xfId="15564" hidden="1"/>
    <cellStyle name="Warnender Text 2 12" xfId="15500" hidden="1"/>
    <cellStyle name="Warnender Text 2 12" xfId="15601" hidden="1"/>
    <cellStyle name="Warnender Text 2 12" xfId="15636" hidden="1"/>
    <cellStyle name="Warnender Text 2 12" xfId="15639" hidden="1"/>
    <cellStyle name="Warnender Text 2 12" xfId="15706" hidden="1"/>
    <cellStyle name="Warnender Text 2 12" xfId="15642" hidden="1"/>
    <cellStyle name="Warnender Text 2 12" xfId="15743" hidden="1"/>
    <cellStyle name="Warnender Text 2 12" xfId="15778" hidden="1"/>
    <cellStyle name="Warnender Text 2 12" xfId="13014" hidden="1"/>
    <cellStyle name="Warnender Text 2 12" xfId="15857" hidden="1"/>
    <cellStyle name="Warnender Text 2 12" xfId="15793" hidden="1"/>
    <cellStyle name="Warnender Text 2 12" xfId="15894" hidden="1"/>
    <cellStyle name="Warnender Text 2 12" xfId="15929" hidden="1"/>
    <cellStyle name="Warnender Text 2 12" xfId="16128" hidden="1"/>
    <cellStyle name="Warnender Text 2 12" xfId="16223" hidden="1"/>
    <cellStyle name="Warnender Text 2 12" xfId="16159" hidden="1"/>
    <cellStyle name="Warnender Text 2 12" xfId="16260" hidden="1"/>
    <cellStyle name="Warnender Text 2 12" xfId="16295" hidden="1"/>
    <cellStyle name="Warnender Text 2 12" xfId="16298" hidden="1"/>
    <cellStyle name="Warnender Text 2 12" xfId="16370" hidden="1"/>
    <cellStyle name="Warnender Text 2 12" xfId="16306" hidden="1"/>
    <cellStyle name="Warnender Text 2 12" xfId="16407" hidden="1"/>
    <cellStyle name="Warnender Text 2 12" xfId="16442" hidden="1"/>
    <cellStyle name="Warnender Text 2 12" xfId="16121" hidden="1"/>
    <cellStyle name="Warnender Text 2 12" xfId="16511" hidden="1"/>
    <cellStyle name="Warnender Text 2 12" xfId="16447" hidden="1"/>
    <cellStyle name="Warnender Text 2 12" xfId="16548" hidden="1"/>
    <cellStyle name="Warnender Text 2 12" xfId="16583" hidden="1"/>
    <cellStyle name="Warnender Text 2 12" xfId="16654" hidden="1"/>
    <cellStyle name="Warnender Text 2 12" xfId="16728" hidden="1"/>
    <cellStyle name="Warnender Text 2 12" xfId="16664" hidden="1"/>
    <cellStyle name="Warnender Text 2 12" xfId="16765" hidden="1"/>
    <cellStyle name="Warnender Text 2 12" xfId="16800" hidden="1"/>
    <cellStyle name="Warnender Text 2 12" xfId="16943" hidden="1"/>
    <cellStyle name="Warnender Text 2 12" xfId="17020" hidden="1"/>
    <cellStyle name="Warnender Text 2 12" xfId="16956" hidden="1"/>
    <cellStyle name="Warnender Text 2 12" xfId="17057" hidden="1"/>
    <cellStyle name="Warnender Text 2 12" xfId="17092" hidden="1"/>
    <cellStyle name="Warnender Text 2 12" xfId="17095" hidden="1"/>
    <cellStyle name="Warnender Text 2 12" xfId="17162" hidden="1"/>
    <cellStyle name="Warnender Text 2 12" xfId="17098" hidden="1"/>
    <cellStyle name="Warnender Text 2 12" xfId="17199" hidden="1"/>
    <cellStyle name="Warnender Text 2 12" xfId="17234" hidden="1"/>
    <cellStyle name="Warnender Text 2 12" xfId="14476" hidden="1"/>
    <cellStyle name="Warnender Text 2 12" xfId="17302" hidden="1"/>
    <cellStyle name="Warnender Text 2 12" xfId="17238" hidden="1"/>
    <cellStyle name="Warnender Text 2 12" xfId="17339" hidden="1"/>
    <cellStyle name="Warnender Text 2 12" xfId="17374" hidden="1"/>
    <cellStyle name="Warnender Text 2 12" xfId="17570" hidden="1"/>
    <cellStyle name="Warnender Text 2 12" xfId="17665" hidden="1"/>
    <cellStyle name="Warnender Text 2 12" xfId="17601" hidden="1"/>
    <cellStyle name="Warnender Text 2 12" xfId="17702" hidden="1"/>
    <cellStyle name="Warnender Text 2 12" xfId="17737" hidden="1"/>
    <cellStyle name="Warnender Text 2 12" xfId="17740" hidden="1"/>
    <cellStyle name="Warnender Text 2 12" xfId="17812" hidden="1"/>
    <cellStyle name="Warnender Text 2 12" xfId="17748" hidden="1"/>
    <cellStyle name="Warnender Text 2 12" xfId="17849" hidden="1"/>
    <cellStyle name="Warnender Text 2 12" xfId="17884" hidden="1"/>
    <cellStyle name="Warnender Text 2 12" xfId="17563" hidden="1"/>
    <cellStyle name="Warnender Text 2 12" xfId="17953" hidden="1"/>
    <cellStyle name="Warnender Text 2 12" xfId="17889" hidden="1"/>
    <cellStyle name="Warnender Text 2 12" xfId="17990" hidden="1"/>
    <cellStyle name="Warnender Text 2 12" xfId="18025" hidden="1"/>
    <cellStyle name="Warnender Text 2 12" xfId="18096" hidden="1"/>
    <cellStyle name="Warnender Text 2 12" xfId="18170" hidden="1"/>
    <cellStyle name="Warnender Text 2 12" xfId="18106" hidden="1"/>
    <cellStyle name="Warnender Text 2 12" xfId="18207" hidden="1"/>
    <cellStyle name="Warnender Text 2 12" xfId="18242" hidden="1"/>
    <cellStyle name="Warnender Text 2 12" xfId="18385" hidden="1"/>
    <cellStyle name="Warnender Text 2 12" xfId="18462" hidden="1"/>
    <cellStyle name="Warnender Text 2 12" xfId="18398" hidden="1"/>
    <cellStyle name="Warnender Text 2 12" xfId="18499" hidden="1"/>
    <cellStyle name="Warnender Text 2 12" xfId="18534" hidden="1"/>
    <cellStyle name="Warnender Text 2 12" xfId="18537" hidden="1"/>
    <cellStyle name="Warnender Text 2 12" xfId="18604" hidden="1"/>
    <cellStyle name="Warnender Text 2 12" xfId="18540" hidden="1"/>
    <cellStyle name="Warnender Text 2 12" xfId="18641" hidden="1"/>
    <cellStyle name="Warnender Text 2 12" xfId="18676" hidden="1"/>
    <cellStyle name="Warnender Text 2 12" xfId="19016" hidden="1"/>
    <cellStyle name="Warnender Text 2 12" xfId="19102" hidden="1"/>
    <cellStyle name="Warnender Text 2 12" xfId="19038" hidden="1"/>
    <cellStyle name="Warnender Text 2 12" xfId="19139" hidden="1"/>
    <cellStyle name="Warnender Text 2 12" xfId="19174" hidden="1"/>
    <cellStyle name="Warnender Text 2 12" xfId="19377" hidden="1"/>
    <cellStyle name="Warnender Text 2 12" xfId="19472" hidden="1"/>
    <cellStyle name="Warnender Text 2 12" xfId="19408" hidden="1"/>
    <cellStyle name="Warnender Text 2 12" xfId="19509" hidden="1"/>
    <cellStyle name="Warnender Text 2 12" xfId="19544" hidden="1"/>
    <cellStyle name="Warnender Text 2 12" xfId="19547" hidden="1"/>
    <cellStyle name="Warnender Text 2 12" xfId="19619" hidden="1"/>
    <cellStyle name="Warnender Text 2 12" xfId="19555" hidden="1"/>
    <cellStyle name="Warnender Text 2 12" xfId="19656" hidden="1"/>
    <cellStyle name="Warnender Text 2 12" xfId="19691" hidden="1"/>
    <cellStyle name="Warnender Text 2 12" xfId="19370" hidden="1"/>
    <cellStyle name="Warnender Text 2 12" xfId="19760" hidden="1"/>
    <cellStyle name="Warnender Text 2 12" xfId="19696" hidden="1"/>
    <cellStyle name="Warnender Text 2 12" xfId="19797" hidden="1"/>
    <cellStyle name="Warnender Text 2 12" xfId="19832" hidden="1"/>
    <cellStyle name="Warnender Text 2 12" xfId="19903" hidden="1"/>
    <cellStyle name="Warnender Text 2 12" xfId="19977" hidden="1"/>
    <cellStyle name="Warnender Text 2 12" xfId="19913" hidden="1"/>
    <cellStyle name="Warnender Text 2 12" xfId="20014" hidden="1"/>
    <cellStyle name="Warnender Text 2 12" xfId="20049" hidden="1"/>
    <cellStyle name="Warnender Text 2 12" xfId="20192" hidden="1"/>
    <cellStyle name="Warnender Text 2 12" xfId="20269" hidden="1"/>
    <cellStyle name="Warnender Text 2 12" xfId="20205" hidden="1"/>
    <cellStyle name="Warnender Text 2 12" xfId="20306" hidden="1"/>
    <cellStyle name="Warnender Text 2 12" xfId="20341" hidden="1"/>
    <cellStyle name="Warnender Text 2 12" xfId="20344" hidden="1"/>
    <cellStyle name="Warnender Text 2 12" xfId="20411" hidden="1"/>
    <cellStyle name="Warnender Text 2 12" xfId="20347" hidden="1"/>
    <cellStyle name="Warnender Text 2 12" xfId="20448" hidden="1"/>
    <cellStyle name="Warnender Text 2 12" xfId="20483" hidden="1"/>
    <cellStyle name="Warnender Text 2 12" xfId="20554" hidden="1"/>
    <cellStyle name="Warnender Text 2 12" xfId="20628" hidden="1"/>
    <cellStyle name="Warnender Text 2 12" xfId="20564" hidden="1"/>
    <cellStyle name="Warnender Text 2 12" xfId="20665" hidden="1"/>
    <cellStyle name="Warnender Text 2 12" xfId="20700" hidden="1"/>
    <cellStyle name="Warnender Text 2 12" xfId="20891" hidden="1"/>
    <cellStyle name="Warnender Text 2 12" xfId="21019" hidden="1"/>
    <cellStyle name="Warnender Text 2 12" xfId="20955" hidden="1"/>
    <cellStyle name="Warnender Text 2 12" xfId="21056" hidden="1"/>
    <cellStyle name="Warnender Text 2 12" xfId="21091" hidden="1"/>
    <cellStyle name="Warnender Text 2 12" xfId="21251" hidden="1"/>
    <cellStyle name="Warnender Text 2 12" xfId="21328" hidden="1"/>
    <cellStyle name="Warnender Text 2 12" xfId="21264" hidden="1"/>
    <cellStyle name="Warnender Text 2 12" xfId="21365" hidden="1"/>
    <cellStyle name="Warnender Text 2 12" xfId="21400" hidden="1"/>
    <cellStyle name="Warnender Text 2 12" xfId="21404" hidden="1"/>
    <cellStyle name="Warnender Text 2 12" xfId="21472" hidden="1"/>
    <cellStyle name="Warnender Text 2 12" xfId="21408" hidden="1"/>
    <cellStyle name="Warnender Text 2 12" xfId="21509" hidden="1"/>
    <cellStyle name="Warnender Text 2 12" xfId="21544" hidden="1"/>
    <cellStyle name="Warnender Text 2 12" xfId="21110" hidden="1"/>
    <cellStyle name="Warnender Text 2 12" xfId="21629" hidden="1"/>
    <cellStyle name="Warnender Text 2 12" xfId="21565" hidden="1"/>
    <cellStyle name="Warnender Text 2 12" xfId="21666" hidden="1"/>
    <cellStyle name="Warnender Text 2 12" xfId="21701" hidden="1"/>
    <cellStyle name="Warnender Text 2 12" xfId="21903" hidden="1"/>
    <cellStyle name="Warnender Text 2 12" xfId="21999" hidden="1"/>
    <cellStyle name="Warnender Text 2 12" xfId="21935" hidden="1"/>
    <cellStyle name="Warnender Text 2 12" xfId="22036" hidden="1"/>
    <cellStyle name="Warnender Text 2 12" xfId="22071" hidden="1"/>
    <cellStyle name="Warnender Text 2 12" xfId="22075" hidden="1"/>
    <cellStyle name="Warnender Text 2 12" xfId="22148" hidden="1"/>
    <cellStyle name="Warnender Text 2 12" xfId="22084" hidden="1"/>
    <cellStyle name="Warnender Text 2 12" xfId="22185" hidden="1"/>
    <cellStyle name="Warnender Text 2 12" xfId="22220" hidden="1"/>
    <cellStyle name="Warnender Text 2 12" xfId="21896" hidden="1"/>
    <cellStyle name="Warnender Text 2 12" xfId="22291" hidden="1"/>
    <cellStyle name="Warnender Text 2 12" xfId="22227" hidden="1"/>
    <cellStyle name="Warnender Text 2 12" xfId="22328" hidden="1"/>
    <cellStyle name="Warnender Text 2 12" xfId="22363" hidden="1"/>
    <cellStyle name="Warnender Text 2 12" xfId="22436" hidden="1"/>
    <cellStyle name="Warnender Text 2 12" xfId="22510" hidden="1"/>
    <cellStyle name="Warnender Text 2 12" xfId="22446" hidden="1"/>
    <cellStyle name="Warnender Text 2 12" xfId="22547" hidden="1"/>
    <cellStyle name="Warnender Text 2 12" xfId="22582" hidden="1"/>
    <cellStyle name="Warnender Text 2 12" xfId="22725" hidden="1"/>
    <cellStyle name="Warnender Text 2 12" xfId="22802" hidden="1"/>
    <cellStyle name="Warnender Text 2 12" xfId="22738" hidden="1"/>
    <cellStyle name="Warnender Text 2 12" xfId="22839" hidden="1"/>
    <cellStyle name="Warnender Text 2 12" xfId="22874" hidden="1"/>
    <cellStyle name="Warnender Text 2 12" xfId="22877" hidden="1"/>
    <cellStyle name="Warnender Text 2 12" xfId="22944" hidden="1"/>
    <cellStyle name="Warnender Text 2 12" xfId="22880" hidden="1"/>
    <cellStyle name="Warnender Text 2 12" xfId="22981" hidden="1"/>
    <cellStyle name="Warnender Text 2 12" xfId="23016" hidden="1"/>
    <cellStyle name="Warnender Text 2 12" xfId="20917" hidden="1"/>
    <cellStyle name="Warnender Text 2 12" xfId="23084" hidden="1"/>
    <cellStyle name="Warnender Text 2 12" xfId="23020" hidden="1"/>
    <cellStyle name="Warnender Text 2 12" xfId="23121" hidden="1"/>
    <cellStyle name="Warnender Text 2 12" xfId="23156" hidden="1"/>
    <cellStyle name="Warnender Text 2 12" xfId="23356" hidden="1"/>
    <cellStyle name="Warnender Text 2 12" xfId="23451" hidden="1"/>
    <cellStyle name="Warnender Text 2 12" xfId="23387" hidden="1"/>
    <cellStyle name="Warnender Text 2 12" xfId="23488" hidden="1"/>
    <cellStyle name="Warnender Text 2 12" xfId="23523" hidden="1"/>
    <cellStyle name="Warnender Text 2 12" xfId="23527" hidden="1"/>
    <cellStyle name="Warnender Text 2 12" xfId="23600" hidden="1"/>
    <cellStyle name="Warnender Text 2 12" xfId="23536" hidden="1"/>
    <cellStyle name="Warnender Text 2 12" xfId="23637" hidden="1"/>
    <cellStyle name="Warnender Text 2 12" xfId="23672" hidden="1"/>
    <cellStyle name="Warnender Text 2 12" xfId="23349" hidden="1"/>
    <cellStyle name="Warnender Text 2 12" xfId="23743" hidden="1"/>
    <cellStyle name="Warnender Text 2 12" xfId="23679" hidden="1"/>
    <cellStyle name="Warnender Text 2 12" xfId="23780" hidden="1"/>
    <cellStyle name="Warnender Text 2 12" xfId="23815" hidden="1"/>
    <cellStyle name="Warnender Text 2 12" xfId="23887" hidden="1"/>
    <cellStyle name="Warnender Text 2 12" xfId="23961" hidden="1"/>
    <cellStyle name="Warnender Text 2 12" xfId="23897" hidden="1"/>
    <cellStyle name="Warnender Text 2 12" xfId="23998" hidden="1"/>
    <cellStyle name="Warnender Text 2 12" xfId="24033" hidden="1"/>
    <cellStyle name="Warnender Text 2 12" xfId="24176" hidden="1"/>
    <cellStyle name="Warnender Text 2 12" xfId="24253" hidden="1"/>
    <cellStyle name="Warnender Text 2 12" xfId="24189" hidden="1"/>
    <cellStyle name="Warnender Text 2 12" xfId="24290" hidden="1"/>
    <cellStyle name="Warnender Text 2 12" xfId="24325" hidden="1"/>
    <cellStyle name="Warnender Text 2 12" xfId="24328" hidden="1"/>
    <cellStyle name="Warnender Text 2 12" xfId="24395" hidden="1"/>
    <cellStyle name="Warnender Text 2 12" xfId="24331" hidden="1"/>
    <cellStyle name="Warnender Text 2 12" xfId="24432" hidden="1"/>
    <cellStyle name="Warnender Text 2 12" xfId="24467" hidden="1"/>
    <cellStyle name="Warnender Text 2 12" xfId="21557" hidden="1"/>
    <cellStyle name="Warnender Text 2 12" xfId="24535" hidden="1"/>
    <cellStyle name="Warnender Text 2 12" xfId="24471" hidden="1"/>
    <cellStyle name="Warnender Text 2 12" xfId="24572" hidden="1"/>
    <cellStyle name="Warnender Text 2 12" xfId="24607" hidden="1"/>
    <cellStyle name="Warnender Text 2 12" xfId="24803" hidden="1"/>
    <cellStyle name="Warnender Text 2 12" xfId="24898" hidden="1"/>
    <cellStyle name="Warnender Text 2 12" xfId="24834" hidden="1"/>
    <cellStyle name="Warnender Text 2 12" xfId="24935" hidden="1"/>
    <cellStyle name="Warnender Text 2 12" xfId="24970" hidden="1"/>
    <cellStyle name="Warnender Text 2 12" xfId="24973" hidden="1"/>
    <cellStyle name="Warnender Text 2 12" xfId="25045" hidden="1"/>
    <cellStyle name="Warnender Text 2 12" xfId="24981" hidden="1"/>
    <cellStyle name="Warnender Text 2 12" xfId="25082" hidden="1"/>
    <cellStyle name="Warnender Text 2 12" xfId="25117" hidden="1"/>
    <cellStyle name="Warnender Text 2 12" xfId="24796" hidden="1"/>
    <cellStyle name="Warnender Text 2 12" xfId="25186" hidden="1"/>
    <cellStyle name="Warnender Text 2 12" xfId="25122" hidden="1"/>
    <cellStyle name="Warnender Text 2 12" xfId="25223" hidden="1"/>
    <cellStyle name="Warnender Text 2 12" xfId="25258" hidden="1"/>
    <cellStyle name="Warnender Text 2 12" xfId="25329" hidden="1"/>
    <cellStyle name="Warnender Text 2 12" xfId="25403" hidden="1"/>
    <cellStyle name="Warnender Text 2 12" xfId="25339" hidden="1"/>
    <cellStyle name="Warnender Text 2 12" xfId="25440" hidden="1"/>
    <cellStyle name="Warnender Text 2 12" xfId="25475" hidden="1"/>
    <cellStyle name="Warnender Text 2 12" xfId="25618" hidden="1"/>
    <cellStyle name="Warnender Text 2 12" xfId="25695" hidden="1"/>
    <cellStyle name="Warnender Text 2 12" xfId="25631" hidden="1"/>
    <cellStyle name="Warnender Text 2 12" xfId="25732" hidden="1"/>
    <cellStyle name="Warnender Text 2 12" xfId="25767" hidden="1"/>
    <cellStyle name="Warnender Text 2 12" xfId="25770" hidden="1"/>
    <cellStyle name="Warnender Text 2 12" xfId="25837" hidden="1"/>
    <cellStyle name="Warnender Text 2 12" xfId="25773" hidden="1"/>
    <cellStyle name="Warnender Text 2 12" xfId="25874" hidden="1"/>
    <cellStyle name="Warnender Text 2 12" xfId="25909" hidden="1"/>
    <cellStyle name="Warnender Text 2 12" xfId="26027" hidden="1"/>
    <cellStyle name="Warnender Text 2 12" xfId="26130" hidden="1"/>
    <cellStyle name="Warnender Text 2 12" xfId="26066" hidden="1"/>
    <cellStyle name="Warnender Text 2 12" xfId="26167" hidden="1"/>
    <cellStyle name="Warnender Text 2 12" xfId="26202" hidden="1"/>
    <cellStyle name="Warnender Text 2 12" xfId="26399" hidden="1"/>
    <cellStyle name="Warnender Text 2 12" xfId="26494" hidden="1"/>
    <cellStyle name="Warnender Text 2 12" xfId="26430" hidden="1"/>
    <cellStyle name="Warnender Text 2 12" xfId="26531" hidden="1"/>
    <cellStyle name="Warnender Text 2 12" xfId="26566" hidden="1"/>
    <cellStyle name="Warnender Text 2 12" xfId="26569" hidden="1"/>
    <cellStyle name="Warnender Text 2 12" xfId="26641" hidden="1"/>
    <cellStyle name="Warnender Text 2 12" xfId="26577" hidden="1"/>
    <cellStyle name="Warnender Text 2 12" xfId="26678" hidden="1"/>
    <cellStyle name="Warnender Text 2 12" xfId="26713" hidden="1"/>
    <cellStyle name="Warnender Text 2 12" xfId="26392" hidden="1"/>
    <cellStyle name="Warnender Text 2 12" xfId="26782" hidden="1"/>
    <cellStyle name="Warnender Text 2 12" xfId="26718" hidden="1"/>
    <cellStyle name="Warnender Text 2 12" xfId="26819" hidden="1"/>
    <cellStyle name="Warnender Text 2 12" xfId="26854" hidden="1"/>
    <cellStyle name="Warnender Text 2 12" xfId="26925" hidden="1"/>
    <cellStyle name="Warnender Text 2 12" xfId="26999" hidden="1"/>
    <cellStyle name="Warnender Text 2 12" xfId="26935" hidden="1"/>
    <cellStyle name="Warnender Text 2 12" xfId="27036" hidden="1"/>
    <cellStyle name="Warnender Text 2 12" xfId="27071" hidden="1"/>
    <cellStyle name="Warnender Text 2 12" xfId="27214" hidden="1"/>
    <cellStyle name="Warnender Text 2 12" xfId="27291" hidden="1"/>
    <cellStyle name="Warnender Text 2 12" xfId="27227" hidden="1"/>
    <cellStyle name="Warnender Text 2 12" xfId="27328" hidden="1"/>
    <cellStyle name="Warnender Text 2 12" xfId="27363" hidden="1"/>
    <cellStyle name="Warnender Text 2 12" xfId="27366" hidden="1"/>
    <cellStyle name="Warnender Text 2 12" xfId="27433" hidden="1"/>
    <cellStyle name="Warnender Text 2 12" xfId="27369" hidden="1"/>
    <cellStyle name="Warnender Text 2 12" xfId="27470" hidden="1"/>
    <cellStyle name="Warnender Text 2 12" xfId="27505" hidden="1"/>
    <cellStyle name="Warnender Text 2 12" xfId="26049" hidden="1"/>
    <cellStyle name="Warnender Text 2 12" xfId="27573" hidden="1"/>
    <cellStyle name="Warnender Text 2 12" xfId="27509" hidden="1"/>
    <cellStyle name="Warnender Text 2 12" xfId="27610" hidden="1"/>
    <cellStyle name="Warnender Text 2 12" xfId="27645" hidden="1"/>
    <cellStyle name="Warnender Text 2 12" xfId="27841" hidden="1"/>
    <cellStyle name="Warnender Text 2 12" xfId="27936" hidden="1"/>
    <cellStyle name="Warnender Text 2 12" xfId="27872" hidden="1"/>
    <cellStyle name="Warnender Text 2 12" xfId="27973" hidden="1"/>
    <cellStyle name="Warnender Text 2 12" xfId="28008" hidden="1"/>
    <cellStyle name="Warnender Text 2 12" xfId="28011" hidden="1"/>
    <cellStyle name="Warnender Text 2 12" xfId="28083" hidden="1"/>
    <cellStyle name="Warnender Text 2 12" xfId="28019" hidden="1"/>
    <cellStyle name="Warnender Text 2 12" xfId="28120" hidden="1"/>
    <cellStyle name="Warnender Text 2 12" xfId="28155" hidden="1"/>
    <cellStyle name="Warnender Text 2 12" xfId="27834" hidden="1"/>
    <cellStyle name="Warnender Text 2 12" xfId="28224" hidden="1"/>
    <cellStyle name="Warnender Text 2 12" xfId="28160" hidden="1"/>
    <cellStyle name="Warnender Text 2 12" xfId="28261" hidden="1"/>
    <cellStyle name="Warnender Text 2 12" xfId="28296" hidden="1"/>
    <cellStyle name="Warnender Text 2 12" xfId="28367" hidden="1"/>
    <cellStyle name="Warnender Text 2 12" xfId="28441" hidden="1"/>
    <cellStyle name="Warnender Text 2 12" xfId="28377" hidden="1"/>
    <cellStyle name="Warnender Text 2 12" xfId="28478" hidden="1"/>
    <cellStyle name="Warnender Text 2 12" xfId="28513" hidden="1"/>
    <cellStyle name="Warnender Text 2 12" xfId="28656" hidden="1"/>
    <cellStyle name="Warnender Text 2 12" xfId="28733" hidden="1"/>
    <cellStyle name="Warnender Text 2 12" xfId="28669" hidden="1"/>
    <cellStyle name="Warnender Text 2 12" xfId="28770" hidden="1"/>
    <cellStyle name="Warnender Text 2 12" xfId="28805" hidden="1"/>
    <cellStyle name="Warnender Text 2 12" xfId="28808" hidden="1"/>
    <cellStyle name="Warnender Text 2 12" xfId="28875" hidden="1"/>
    <cellStyle name="Warnender Text 2 12" xfId="28811" hidden="1"/>
    <cellStyle name="Warnender Text 2 12" xfId="28912" hidden="1"/>
    <cellStyle name="Warnender Text 2 12" xfId="28947" hidden="1"/>
    <cellStyle name="Warnender Text 2 12" xfId="29019" hidden="1"/>
    <cellStyle name="Warnender Text 2 12" xfId="29093" hidden="1"/>
    <cellStyle name="Warnender Text 2 12" xfId="29029" hidden="1"/>
    <cellStyle name="Warnender Text 2 12" xfId="29130" hidden="1"/>
    <cellStyle name="Warnender Text 2 12" xfId="29165" hidden="1"/>
    <cellStyle name="Warnender Text 2 12" xfId="29361" hidden="1"/>
    <cellStyle name="Warnender Text 2 12" xfId="29456" hidden="1"/>
    <cellStyle name="Warnender Text 2 12" xfId="29392" hidden="1"/>
    <cellStyle name="Warnender Text 2 12" xfId="29493" hidden="1"/>
    <cellStyle name="Warnender Text 2 12" xfId="29528" hidden="1"/>
    <cellStyle name="Warnender Text 2 12" xfId="29531" hidden="1"/>
    <cellStyle name="Warnender Text 2 12" xfId="29603" hidden="1"/>
    <cellStyle name="Warnender Text 2 12" xfId="29539" hidden="1"/>
    <cellStyle name="Warnender Text 2 12" xfId="29640" hidden="1"/>
    <cellStyle name="Warnender Text 2 12" xfId="29675" hidden="1"/>
    <cellStyle name="Warnender Text 2 12" xfId="29354" hidden="1"/>
    <cellStyle name="Warnender Text 2 12" xfId="29744" hidden="1"/>
    <cellStyle name="Warnender Text 2 12" xfId="29680" hidden="1"/>
    <cellStyle name="Warnender Text 2 12" xfId="29781" hidden="1"/>
    <cellStyle name="Warnender Text 2 12" xfId="29816" hidden="1"/>
    <cellStyle name="Warnender Text 2 12" xfId="29887" hidden="1"/>
    <cellStyle name="Warnender Text 2 12" xfId="29961" hidden="1"/>
    <cellStyle name="Warnender Text 2 12" xfId="29897" hidden="1"/>
    <cellStyle name="Warnender Text 2 12" xfId="29998" hidden="1"/>
    <cellStyle name="Warnender Text 2 12" xfId="30033" hidden="1"/>
    <cellStyle name="Warnender Text 2 12" xfId="30176" hidden="1"/>
    <cellStyle name="Warnender Text 2 12" xfId="30253" hidden="1"/>
    <cellStyle name="Warnender Text 2 12" xfId="30189" hidden="1"/>
    <cellStyle name="Warnender Text 2 12" xfId="30290" hidden="1"/>
    <cellStyle name="Warnender Text 2 12" xfId="30325" hidden="1"/>
    <cellStyle name="Warnender Text 2 12" xfId="30328" hidden="1"/>
    <cellStyle name="Warnender Text 2 12" xfId="30395" hidden="1"/>
    <cellStyle name="Warnender Text 2 12" xfId="30331" hidden="1"/>
    <cellStyle name="Warnender Text 2 12" xfId="30432" hidden="1"/>
    <cellStyle name="Warnender Text 2 12" xfId="30467" hidden="1"/>
    <cellStyle name="Warnender Text 2 12" xfId="30538" hidden="1"/>
    <cellStyle name="Warnender Text 2 12" xfId="30612" hidden="1"/>
    <cellStyle name="Warnender Text 2 12" xfId="30548" hidden="1"/>
    <cellStyle name="Warnender Text 2 12" xfId="30649" hidden="1"/>
    <cellStyle name="Warnender Text 2 12" xfId="30684" hidden="1"/>
    <cellStyle name="Warnender Text 2 12" xfId="30875" hidden="1"/>
    <cellStyle name="Warnender Text 2 12" xfId="31003" hidden="1"/>
    <cellStyle name="Warnender Text 2 12" xfId="30939" hidden="1"/>
    <cellStyle name="Warnender Text 2 12" xfId="31040" hidden="1"/>
    <cellStyle name="Warnender Text 2 12" xfId="31075" hidden="1"/>
    <cellStyle name="Warnender Text 2 12" xfId="31235" hidden="1"/>
    <cellStyle name="Warnender Text 2 12" xfId="31312" hidden="1"/>
    <cellStyle name="Warnender Text 2 12" xfId="31248" hidden="1"/>
    <cellStyle name="Warnender Text 2 12" xfId="31349" hidden="1"/>
    <cellStyle name="Warnender Text 2 12" xfId="31384" hidden="1"/>
    <cellStyle name="Warnender Text 2 12" xfId="31388" hidden="1"/>
    <cellStyle name="Warnender Text 2 12" xfId="31456" hidden="1"/>
    <cellStyle name="Warnender Text 2 12" xfId="31392" hidden="1"/>
    <cellStyle name="Warnender Text 2 12" xfId="31493" hidden="1"/>
    <cellStyle name="Warnender Text 2 12" xfId="31528" hidden="1"/>
    <cellStyle name="Warnender Text 2 12" xfId="31094" hidden="1"/>
    <cellStyle name="Warnender Text 2 12" xfId="31613" hidden="1"/>
    <cellStyle name="Warnender Text 2 12" xfId="31549" hidden="1"/>
    <cellStyle name="Warnender Text 2 12" xfId="31650" hidden="1"/>
    <cellStyle name="Warnender Text 2 12" xfId="31685" hidden="1"/>
    <cellStyle name="Warnender Text 2 12" xfId="31887" hidden="1"/>
    <cellStyle name="Warnender Text 2 12" xfId="31983" hidden="1"/>
    <cellStyle name="Warnender Text 2 12" xfId="31919" hidden="1"/>
    <cellStyle name="Warnender Text 2 12" xfId="32020" hidden="1"/>
    <cellStyle name="Warnender Text 2 12" xfId="32055" hidden="1"/>
    <cellStyle name="Warnender Text 2 12" xfId="32059" hidden="1"/>
    <cellStyle name="Warnender Text 2 12" xfId="32132" hidden="1"/>
    <cellStyle name="Warnender Text 2 12" xfId="32068" hidden="1"/>
    <cellStyle name="Warnender Text 2 12" xfId="32169" hidden="1"/>
    <cellStyle name="Warnender Text 2 12" xfId="32204" hidden="1"/>
    <cellStyle name="Warnender Text 2 12" xfId="31880" hidden="1"/>
    <cellStyle name="Warnender Text 2 12" xfId="32275" hidden="1"/>
    <cellStyle name="Warnender Text 2 12" xfId="32211" hidden="1"/>
    <cellStyle name="Warnender Text 2 12" xfId="32312" hidden="1"/>
    <cellStyle name="Warnender Text 2 12" xfId="32347" hidden="1"/>
    <cellStyle name="Warnender Text 2 12" xfId="32420" hidden="1"/>
    <cellStyle name="Warnender Text 2 12" xfId="32494" hidden="1"/>
    <cellStyle name="Warnender Text 2 12" xfId="32430" hidden="1"/>
    <cellStyle name="Warnender Text 2 12" xfId="32531" hidden="1"/>
    <cellStyle name="Warnender Text 2 12" xfId="32566" hidden="1"/>
    <cellStyle name="Warnender Text 2 12" xfId="32709" hidden="1"/>
    <cellStyle name="Warnender Text 2 12" xfId="32786" hidden="1"/>
    <cellStyle name="Warnender Text 2 12" xfId="32722" hidden="1"/>
    <cellStyle name="Warnender Text 2 12" xfId="32823" hidden="1"/>
    <cellStyle name="Warnender Text 2 12" xfId="32858" hidden="1"/>
    <cellStyle name="Warnender Text 2 12" xfId="32861" hidden="1"/>
    <cellStyle name="Warnender Text 2 12" xfId="32928" hidden="1"/>
    <cellStyle name="Warnender Text 2 12" xfId="32864" hidden="1"/>
    <cellStyle name="Warnender Text 2 12" xfId="32965" hidden="1"/>
    <cellStyle name="Warnender Text 2 12" xfId="33000" hidden="1"/>
    <cellStyle name="Warnender Text 2 12" xfId="30901" hidden="1"/>
    <cellStyle name="Warnender Text 2 12" xfId="33068" hidden="1"/>
    <cellStyle name="Warnender Text 2 12" xfId="33004" hidden="1"/>
    <cellStyle name="Warnender Text 2 12" xfId="33105" hidden="1"/>
    <cellStyle name="Warnender Text 2 12" xfId="33140" hidden="1"/>
    <cellStyle name="Warnender Text 2 12" xfId="33339" hidden="1"/>
    <cellStyle name="Warnender Text 2 12" xfId="33434" hidden="1"/>
    <cellStyle name="Warnender Text 2 12" xfId="33370" hidden="1"/>
    <cellStyle name="Warnender Text 2 12" xfId="33471" hidden="1"/>
    <cellStyle name="Warnender Text 2 12" xfId="33506" hidden="1"/>
    <cellStyle name="Warnender Text 2 12" xfId="33510" hidden="1"/>
    <cellStyle name="Warnender Text 2 12" xfId="33583" hidden="1"/>
    <cellStyle name="Warnender Text 2 12" xfId="33519" hidden="1"/>
    <cellStyle name="Warnender Text 2 12" xfId="33620" hidden="1"/>
    <cellStyle name="Warnender Text 2 12" xfId="33655" hidden="1"/>
    <cellStyle name="Warnender Text 2 12" xfId="33332" hidden="1"/>
    <cellStyle name="Warnender Text 2 12" xfId="33726" hidden="1"/>
    <cellStyle name="Warnender Text 2 12" xfId="33662" hidden="1"/>
    <cellStyle name="Warnender Text 2 12" xfId="33763" hidden="1"/>
    <cellStyle name="Warnender Text 2 12" xfId="33798" hidden="1"/>
    <cellStyle name="Warnender Text 2 12" xfId="33870" hidden="1"/>
    <cellStyle name="Warnender Text 2 12" xfId="33944" hidden="1"/>
    <cellStyle name="Warnender Text 2 12" xfId="33880" hidden="1"/>
    <cellStyle name="Warnender Text 2 12" xfId="33981" hidden="1"/>
    <cellStyle name="Warnender Text 2 12" xfId="34016" hidden="1"/>
    <cellStyle name="Warnender Text 2 12" xfId="34159" hidden="1"/>
    <cellStyle name="Warnender Text 2 12" xfId="34236" hidden="1"/>
    <cellStyle name="Warnender Text 2 12" xfId="34172" hidden="1"/>
    <cellStyle name="Warnender Text 2 12" xfId="34273" hidden="1"/>
    <cellStyle name="Warnender Text 2 12" xfId="34308" hidden="1"/>
    <cellStyle name="Warnender Text 2 12" xfId="34311" hidden="1"/>
    <cellStyle name="Warnender Text 2 12" xfId="34378" hidden="1"/>
    <cellStyle name="Warnender Text 2 12" xfId="34314" hidden="1"/>
    <cellStyle name="Warnender Text 2 12" xfId="34415" hidden="1"/>
    <cellStyle name="Warnender Text 2 12" xfId="34450" hidden="1"/>
    <cellStyle name="Warnender Text 2 12" xfId="31541" hidden="1"/>
    <cellStyle name="Warnender Text 2 12" xfId="34518" hidden="1"/>
    <cellStyle name="Warnender Text 2 12" xfId="34454" hidden="1"/>
    <cellStyle name="Warnender Text 2 12" xfId="34555" hidden="1"/>
    <cellStyle name="Warnender Text 2 12" xfId="34590" hidden="1"/>
    <cellStyle name="Warnender Text 2 12" xfId="34786" hidden="1"/>
    <cellStyle name="Warnender Text 2 12" xfId="34881" hidden="1"/>
    <cellStyle name="Warnender Text 2 12" xfId="34817" hidden="1"/>
    <cellStyle name="Warnender Text 2 12" xfId="34918" hidden="1"/>
    <cellStyle name="Warnender Text 2 12" xfId="34953" hidden="1"/>
    <cellStyle name="Warnender Text 2 12" xfId="34956" hidden="1"/>
    <cellStyle name="Warnender Text 2 12" xfId="35028" hidden="1"/>
    <cellStyle name="Warnender Text 2 12" xfId="34964" hidden="1"/>
    <cellStyle name="Warnender Text 2 12" xfId="35065" hidden="1"/>
    <cellStyle name="Warnender Text 2 12" xfId="35100" hidden="1"/>
    <cellStyle name="Warnender Text 2 12" xfId="34779" hidden="1"/>
    <cellStyle name="Warnender Text 2 12" xfId="35169" hidden="1"/>
    <cellStyle name="Warnender Text 2 12" xfId="35105" hidden="1"/>
    <cellStyle name="Warnender Text 2 12" xfId="35206" hidden="1"/>
    <cellStyle name="Warnender Text 2 12" xfId="35241" hidden="1"/>
    <cellStyle name="Warnender Text 2 12" xfId="35312" hidden="1"/>
    <cellStyle name="Warnender Text 2 12" xfId="35386" hidden="1"/>
    <cellStyle name="Warnender Text 2 12" xfId="35322" hidden="1"/>
    <cellStyle name="Warnender Text 2 12" xfId="35423" hidden="1"/>
    <cellStyle name="Warnender Text 2 12" xfId="35458" hidden="1"/>
    <cellStyle name="Warnender Text 2 12" xfId="35601" hidden="1"/>
    <cellStyle name="Warnender Text 2 12" xfId="35678" hidden="1"/>
    <cellStyle name="Warnender Text 2 12" xfId="35614" hidden="1"/>
    <cellStyle name="Warnender Text 2 12" xfId="35715" hidden="1"/>
    <cellStyle name="Warnender Text 2 12" xfId="35750" hidden="1"/>
    <cellStyle name="Warnender Text 2 12" xfId="35753" hidden="1"/>
    <cellStyle name="Warnender Text 2 12" xfId="35820" hidden="1"/>
    <cellStyle name="Warnender Text 2 12" xfId="35756" hidden="1"/>
    <cellStyle name="Warnender Text 2 12" xfId="35857" hidden="1"/>
    <cellStyle name="Warnender Text 2 12" xfId="35892" hidden="1"/>
    <cellStyle name="Warnender Text 2 12" xfId="36010" hidden="1"/>
    <cellStyle name="Warnender Text 2 12" xfId="36113" hidden="1"/>
    <cellStyle name="Warnender Text 2 12" xfId="36049" hidden="1"/>
    <cellStyle name="Warnender Text 2 12" xfId="36150" hidden="1"/>
    <cellStyle name="Warnender Text 2 12" xfId="36185" hidden="1"/>
    <cellStyle name="Warnender Text 2 12" xfId="36382" hidden="1"/>
    <cellStyle name="Warnender Text 2 12" xfId="36477" hidden="1"/>
    <cellStyle name="Warnender Text 2 12" xfId="36413" hidden="1"/>
    <cellStyle name="Warnender Text 2 12" xfId="36514" hidden="1"/>
    <cellStyle name="Warnender Text 2 12" xfId="36549" hidden="1"/>
    <cellStyle name="Warnender Text 2 12" xfId="36552" hidden="1"/>
    <cellStyle name="Warnender Text 2 12" xfId="36624" hidden="1"/>
    <cellStyle name="Warnender Text 2 12" xfId="36560" hidden="1"/>
    <cellStyle name="Warnender Text 2 12" xfId="36661" hidden="1"/>
    <cellStyle name="Warnender Text 2 12" xfId="36696" hidden="1"/>
    <cellStyle name="Warnender Text 2 12" xfId="36375" hidden="1"/>
    <cellStyle name="Warnender Text 2 12" xfId="36765" hidden="1"/>
    <cellStyle name="Warnender Text 2 12" xfId="36701" hidden="1"/>
    <cellStyle name="Warnender Text 2 12" xfId="36802" hidden="1"/>
    <cellStyle name="Warnender Text 2 12" xfId="36837" hidden="1"/>
    <cellStyle name="Warnender Text 2 12" xfId="36908" hidden="1"/>
    <cellStyle name="Warnender Text 2 12" xfId="36982" hidden="1"/>
    <cellStyle name="Warnender Text 2 12" xfId="36918" hidden="1"/>
    <cellStyle name="Warnender Text 2 12" xfId="37019" hidden="1"/>
    <cellStyle name="Warnender Text 2 12" xfId="37054" hidden="1"/>
    <cellStyle name="Warnender Text 2 12" xfId="37197" hidden="1"/>
    <cellStyle name="Warnender Text 2 12" xfId="37274" hidden="1"/>
    <cellStyle name="Warnender Text 2 12" xfId="37210" hidden="1"/>
    <cellStyle name="Warnender Text 2 12" xfId="37311" hidden="1"/>
    <cellStyle name="Warnender Text 2 12" xfId="37346" hidden="1"/>
    <cellStyle name="Warnender Text 2 12" xfId="37349" hidden="1"/>
    <cellStyle name="Warnender Text 2 12" xfId="37416" hidden="1"/>
    <cellStyle name="Warnender Text 2 12" xfId="37352" hidden="1"/>
    <cellStyle name="Warnender Text 2 12" xfId="37453" hidden="1"/>
    <cellStyle name="Warnender Text 2 12" xfId="37488" hidden="1"/>
    <cellStyle name="Warnender Text 2 12" xfId="36032" hidden="1"/>
    <cellStyle name="Warnender Text 2 12" xfId="37556" hidden="1"/>
    <cellStyle name="Warnender Text 2 12" xfId="37492" hidden="1"/>
    <cellStyle name="Warnender Text 2 12" xfId="37593" hidden="1"/>
    <cellStyle name="Warnender Text 2 12" xfId="37628" hidden="1"/>
    <cellStyle name="Warnender Text 2 12" xfId="37824" hidden="1"/>
    <cellStyle name="Warnender Text 2 12" xfId="37919" hidden="1"/>
    <cellStyle name="Warnender Text 2 12" xfId="37855" hidden="1"/>
    <cellStyle name="Warnender Text 2 12" xfId="37956" hidden="1"/>
    <cellStyle name="Warnender Text 2 12" xfId="37991" hidden="1"/>
    <cellStyle name="Warnender Text 2 12" xfId="37994" hidden="1"/>
    <cellStyle name="Warnender Text 2 12" xfId="38066" hidden="1"/>
    <cellStyle name="Warnender Text 2 12" xfId="38002" hidden="1"/>
    <cellStyle name="Warnender Text 2 12" xfId="38103" hidden="1"/>
    <cellStyle name="Warnender Text 2 12" xfId="38138" hidden="1"/>
    <cellStyle name="Warnender Text 2 12" xfId="37817" hidden="1"/>
    <cellStyle name="Warnender Text 2 12" xfId="38207" hidden="1"/>
    <cellStyle name="Warnender Text 2 12" xfId="38143" hidden="1"/>
    <cellStyle name="Warnender Text 2 12" xfId="38244" hidden="1"/>
    <cellStyle name="Warnender Text 2 12" xfId="38279" hidden="1"/>
    <cellStyle name="Warnender Text 2 12" xfId="38350" hidden="1"/>
    <cellStyle name="Warnender Text 2 12" xfId="38424" hidden="1"/>
    <cellStyle name="Warnender Text 2 12" xfId="38360" hidden="1"/>
    <cellStyle name="Warnender Text 2 12" xfId="38461" hidden="1"/>
    <cellStyle name="Warnender Text 2 12" xfId="38496" hidden="1"/>
    <cellStyle name="Warnender Text 2 12" xfId="38639" hidden="1"/>
    <cellStyle name="Warnender Text 2 12" xfId="38716" hidden="1"/>
    <cellStyle name="Warnender Text 2 12" xfId="38652" hidden="1"/>
    <cellStyle name="Warnender Text 2 12" xfId="38753" hidden="1"/>
    <cellStyle name="Warnender Text 2 12" xfId="38788" hidden="1"/>
    <cellStyle name="Warnender Text 2 12" xfId="38791" hidden="1"/>
    <cellStyle name="Warnender Text 2 12" xfId="38858" hidden="1"/>
    <cellStyle name="Warnender Text 2 12" xfId="38794" hidden="1"/>
    <cellStyle name="Warnender Text 2 12" xfId="38895" hidden="1"/>
    <cellStyle name="Warnender Text 2 12" xfId="38930" hidden="1"/>
    <cellStyle name="Warnender Text 2 12" xfId="39019" hidden="1"/>
    <cellStyle name="Warnender Text 2 12" xfId="39096" hidden="1"/>
    <cellStyle name="Warnender Text 2 12" xfId="39032" hidden="1"/>
    <cellStyle name="Warnender Text 2 12" xfId="39133" hidden="1"/>
    <cellStyle name="Warnender Text 2 12" xfId="39168" hidden="1"/>
    <cellStyle name="Warnender Text 2 12" xfId="39364" hidden="1"/>
    <cellStyle name="Warnender Text 2 12" xfId="39459" hidden="1"/>
    <cellStyle name="Warnender Text 2 12" xfId="39395" hidden="1"/>
    <cellStyle name="Warnender Text 2 12" xfId="39496" hidden="1"/>
    <cellStyle name="Warnender Text 2 12" xfId="39531" hidden="1"/>
    <cellStyle name="Warnender Text 2 12" xfId="39534" hidden="1"/>
    <cellStyle name="Warnender Text 2 12" xfId="39606" hidden="1"/>
    <cellStyle name="Warnender Text 2 12" xfId="39542" hidden="1"/>
    <cellStyle name="Warnender Text 2 12" xfId="39643" hidden="1"/>
    <cellStyle name="Warnender Text 2 12" xfId="39678" hidden="1"/>
    <cellStyle name="Warnender Text 2 12" xfId="39357" hidden="1"/>
    <cellStyle name="Warnender Text 2 12" xfId="39747" hidden="1"/>
    <cellStyle name="Warnender Text 2 12" xfId="39683" hidden="1"/>
    <cellStyle name="Warnender Text 2 12" xfId="39784" hidden="1"/>
    <cellStyle name="Warnender Text 2 12" xfId="39819" hidden="1"/>
    <cellStyle name="Warnender Text 2 12" xfId="39890" hidden="1"/>
    <cellStyle name="Warnender Text 2 12" xfId="39964" hidden="1"/>
    <cellStyle name="Warnender Text 2 12" xfId="39900" hidden="1"/>
    <cellStyle name="Warnender Text 2 12" xfId="40001" hidden="1"/>
    <cellStyle name="Warnender Text 2 12" xfId="40036" hidden="1"/>
    <cellStyle name="Warnender Text 2 12" xfId="40179" hidden="1"/>
    <cellStyle name="Warnender Text 2 12" xfId="40256" hidden="1"/>
    <cellStyle name="Warnender Text 2 12" xfId="40192" hidden="1"/>
    <cellStyle name="Warnender Text 2 12" xfId="40293" hidden="1"/>
    <cellStyle name="Warnender Text 2 12" xfId="40328" hidden="1"/>
    <cellStyle name="Warnender Text 2 12" xfId="40331" hidden="1"/>
    <cellStyle name="Warnender Text 2 12" xfId="40398" hidden="1"/>
    <cellStyle name="Warnender Text 2 12" xfId="40334" hidden="1"/>
    <cellStyle name="Warnender Text 2 12" xfId="40435" hidden="1"/>
    <cellStyle name="Warnender Text 2 12" xfId="40470" hidden="1"/>
    <cellStyle name="Warnender Text 2 12" xfId="40541" hidden="1"/>
    <cellStyle name="Warnender Text 2 12" xfId="40615" hidden="1"/>
    <cellStyle name="Warnender Text 2 12" xfId="40551" hidden="1"/>
    <cellStyle name="Warnender Text 2 12" xfId="40652" hidden="1"/>
    <cellStyle name="Warnender Text 2 12" xfId="40687" hidden="1"/>
    <cellStyle name="Warnender Text 2 12" xfId="40878" hidden="1"/>
    <cellStyle name="Warnender Text 2 12" xfId="41006" hidden="1"/>
    <cellStyle name="Warnender Text 2 12" xfId="40942" hidden="1"/>
    <cellStyle name="Warnender Text 2 12" xfId="41043" hidden="1"/>
    <cellStyle name="Warnender Text 2 12" xfId="41078" hidden="1"/>
    <cellStyle name="Warnender Text 2 12" xfId="41238" hidden="1"/>
    <cellStyle name="Warnender Text 2 12" xfId="41315" hidden="1"/>
    <cellStyle name="Warnender Text 2 12" xfId="41251" hidden="1"/>
    <cellStyle name="Warnender Text 2 12" xfId="41352" hidden="1"/>
    <cellStyle name="Warnender Text 2 12" xfId="41387" hidden="1"/>
    <cellStyle name="Warnender Text 2 12" xfId="41391" hidden="1"/>
    <cellStyle name="Warnender Text 2 12" xfId="41459" hidden="1"/>
    <cellStyle name="Warnender Text 2 12" xfId="41395" hidden="1"/>
    <cellStyle name="Warnender Text 2 12" xfId="41496" hidden="1"/>
    <cellStyle name="Warnender Text 2 12" xfId="41531" hidden="1"/>
    <cellStyle name="Warnender Text 2 12" xfId="41097" hidden="1"/>
    <cellStyle name="Warnender Text 2 12" xfId="41616" hidden="1"/>
    <cellStyle name="Warnender Text 2 12" xfId="41552" hidden="1"/>
    <cellStyle name="Warnender Text 2 12" xfId="41653" hidden="1"/>
    <cellStyle name="Warnender Text 2 12" xfId="41688" hidden="1"/>
    <cellStyle name="Warnender Text 2 12" xfId="41890" hidden="1"/>
    <cellStyle name="Warnender Text 2 12" xfId="41986" hidden="1"/>
    <cellStyle name="Warnender Text 2 12" xfId="41922" hidden="1"/>
    <cellStyle name="Warnender Text 2 12" xfId="42023" hidden="1"/>
    <cellStyle name="Warnender Text 2 12" xfId="42058" hidden="1"/>
    <cellStyle name="Warnender Text 2 12" xfId="42062" hidden="1"/>
    <cellStyle name="Warnender Text 2 12" xfId="42135" hidden="1"/>
    <cellStyle name="Warnender Text 2 12" xfId="42071" hidden="1"/>
    <cellStyle name="Warnender Text 2 12" xfId="42172" hidden="1"/>
    <cellStyle name="Warnender Text 2 12" xfId="42207" hidden="1"/>
    <cellStyle name="Warnender Text 2 12" xfId="41883" hidden="1"/>
    <cellStyle name="Warnender Text 2 12" xfId="42278" hidden="1"/>
    <cellStyle name="Warnender Text 2 12" xfId="42214" hidden="1"/>
    <cellStyle name="Warnender Text 2 12" xfId="42315" hidden="1"/>
    <cellStyle name="Warnender Text 2 12" xfId="42350" hidden="1"/>
    <cellStyle name="Warnender Text 2 12" xfId="42423" hidden="1"/>
    <cellStyle name="Warnender Text 2 12" xfId="42497" hidden="1"/>
    <cellStyle name="Warnender Text 2 12" xfId="42433" hidden="1"/>
    <cellStyle name="Warnender Text 2 12" xfId="42534" hidden="1"/>
    <cellStyle name="Warnender Text 2 12" xfId="42569" hidden="1"/>
    <cellStyle name="Warnender Text 2 12" xfId="42712" hidden="1"/>
    <cellStyle name="Warnender Text 2 12" xfId="42789" hidden="1"/>
    <cellStyle name="Warnender Text 2 12" xfId="42725" hidden="1"/>
    <cellStyle name="Warnender Text 2 12" xfId="42826" hidden="1"/>
    <cellStyle name="Warnender Text 2 12" xfId="42861" hidden="1"/>
    <cellStyle name="Warnender Text 2 12" xfId="42864" hidden="1"/>
    <cellStyle name="Warnender Text 2 12" xfId="42931" hidden="1"/>
    <cellStyle name="Warnender Text 2 12" xfId="42867" hidden="1"/>
    <cellStyle name="Warnender Text 2 12" xfId="42968" hidden="1"/>
    <cellStyle name="Warnender Text 2 12" xfId="43003" hidden="1"/>
    <cellStyle name="Warnender Text 2 12" xfId="40904" hidden="1"/>
    <cellStyle name="Warnender Text 2 12" xfId="43071" hidden="1"/>
    <cellStyle name="Warnender Text 2 12" xfId="43007" hidden="1"/>
    <cellStyle name="Warnender Text 2 12" xfId="43108" hidden="1"/>
    <cellStyle name="Warnender Text 2 12" xfId="43143" hidden="1"/>
    <cellStyle name="Warnender Text 2 12" xfId="43342" hidden="1"/>
    <cellStyle name="Warnender Text 2 12" xfId="43437" hidden="1"/>
    <cellStyle name="Warnender Text 2 12" xfId="43373" hidden="1"/>
    <cellStyle name="Warnender Text 2 12" xfId="43474" hidden="1"/>
    <cellStyle name="Warnender Text 2 12" xfId="43509" hidden="1"/>
    <cellStyle name="Warnender Text 2 12" xfId="43513" hidden="1"/>
    <cellStyle name="Warnender Text 2 12" xfId="43586" hidden="1"/>
    <cellStyle name="Warnender Text 2 12" xfId="43522" hidden="1"/>
    <cellStyle name="Warnender Text 2 12" xfId="43623" hidden="1"/>
    <cellStyle name="Warnender Text 2 12" xfId="43658" hidden="1"/>
    <cellStyle name="Warnender Text 2 12" xfId="43335" hidden="1"/>
    <cellStyle name="Warnender Text 2 12" xfId="43729" hidden="1"/>
    <cellStyle name="Warnender Text 2 12" xfId="43665" hidden="1"/>
    <cellStyle name="Warnender Text 2 12" xfId="43766" hidden="1"/>
    <cellStyle name="Warnender Text 2 12" xfId="43801" hidden="1"/>
    <cellStyle name="Warnender Text 2 12" xfId="43873" hidden="1"/>
    <cellStyle name="Warnender Text 2 12" xfId="43947" hidden="1"/>
    <cellStyle name="Warnender Text 2 12" xfId="43883" hidden="1"/>
    <cellStyle name="Warnender Text 2 12" xfId="43984" hidden="1"/>
    <cellStyle name="Warnender Text 2 12" xfId="44019" hidden="1"/>
    <cellStyle name="Warnender Text 2 12" xfId="44162" hidden="1"/>
    <cellStyle name="Warnender Text 2 12" xfId="44239" hidden="1"/>
    <cellStyle name="Warnender Text 2 12" xfId="44175" hidden="1"/>
    <cellStyle name="Warnender Text 2 12" xfId="44276" hidden="1"/>
    <cellStyle name="Warnender Text 2 12" xfId="44311" hidden="1"/>
    <cellStyle name="Warnender Text 2 12" xfId="44314" hidden="1"/>
    <cellStyle name="Warnender Text 2 12" xfId="44381" hidden="1"/>
    <cellStyle name="Warnender Text 2 12" xfId="44317" hidden="1"/>
    <cellStyle name="Warnender Text 2 12" xfId="44418" hidden="1"/>
    <cellStyle name="Warnender Text 2 12" xfId="44453" hidden="1"/>
    <cellStyle name="Warnender Text 2 12" xfId="41544" hidden="1"/>
    <cellStyle name="Warnender Text 2 12" xfId="44521" hidden="1"/>
    <cellStyle name="Warnender Text 2 12" xfId="44457" hidden="1"/>
    <cellStyle name="Warnender Text 2 12" xfId="44558" hidden="1"/>
    <cellStyle name="Warnender Text 2 12" xfId="44593" hidden="1"/>
    <cellStyle name="Warnender Text 2 12" xfId="44789" hidden="1"/>
    <cellStyle name="Warnender Text 2 12" xfId="44884" hidden="1"/>
    <cellStyle name="Warnender Text 2 12" xfId="44820" hidden="1"/>
    <cellStyle name="Warnender Text 2 12" xfId="44921" hidden="1"/>
    <cellStyle name="Warnender Text 2 12" xfId="44956" hidden="1"/>
    <cellStyle name="Warnender Text 2 12" xfId="44959" hidden="1"/>
    <cellStyle name="Warnender Text 2 12" xfId="45031" hidden="1"/>
    <cellStyle name="Warnender Text 2 12" xfId="44967" hidden="1"/>
    <cellStyle name="Warnender Text 2 12" xfId="45068" hidden="1"/>
    <cellStyle name="Warnender Text 2 12" xfId="45103" hidden="1"/>
    <cellStyle name="Warnender Text 2 12" xfId="44782" hidden="1"/>
    <cellStyle name="Warnender Text 2 12" xfId="45172" hidden="1"/>
    <cellStyle name="Warnender Text 2 12" xfId="45108" hidden="1"/>
    <cellStyle name="Warnender Text 2 12" xfId="45209" hidden="1"/>
    <cellStyle name="Warnender Text 2 12" xfId="45244" hidden="1"/>
    <cellStyle name="Warnender Text 2 12" xfId="45315" hidden="1"/>
    <cellStyle name="Warnender Text 2 12" xfId="45389" hidden="1"/>
    <cellStyle name="Warnender Text 2 12" xfId="45325" hidden="1"/>
    <cellStyle name="Warnender Text 2 12" xfId="45426" hidden="1"/>
    <cellStyle name="Warnender Text 2 12" xfId="45461" hidden="1"/>
    <cellStyle name="Warnender Text 2 12" xfId="45604" hidden="1"/>
    <cellStyle name="Warnender Text 2 12" xfId="45681" hidden="1"/>
    <cellStyle name="Warnender Text 2 12" xfId="45617" hidden="1"/>
    <cellStyle name="Warnender Text 2 12" xfId="45718" hidden="1"/>
    <cellStyle name="Warnender Text 2 12" xfId="45753" hidden="1"/>
    <cellStyle name="Warnender Text 2 12" xfId="45756" hidden="1"/>
    <cellStyle name="Warnender Text 2 12" xfId="45823" hidden="1"/>
    <cellStyle name="Warnender Text 2 12" xfId="45759" hidden="1"/>
    <cellStyle name="Warnender Text 2 12" xfId="45860" hidden="1"/>
    <cellStyle name="Warnender Text 2 12" xfId="45895" hidden="1"/>
    <cellStyle name="Warnender Text 2 12" xfId="46013" hidden="1"/>
    <cellStyle name="Warnender Text 2 12" xfId="46116" hidden="1"/>
    <cellStyle name="Warnender Text 2 12" xfId="46052" hidden="1"/>
    <cellStyle name="Warnender Text 2 12" xfId="46153" hidden="1"/>
    <cellStyle name="Warnender Text 2 12" xfId="46188" hidden="1"/>
    <cellStyle name="Warnender Text 2 12" xfId="46385" hidden="1"/>
    <cellStyle name="Warnender Text 2 12" xfId="46480" hidden="1"/>
    <cellStyle name="Warnender Text 2 12" xfId="46416" hidden="1"/>
    <cellStyle name="Warnender Text 2 12" xfId="46517" hidden="1"/>
    <cellStyle name="Warnender Text 2 12" xfId="46552" hidden="1"/>
    <cellStyle name="Warnender Text 2 12" xfId="46555" hidden="1"/>
    <cellStyle name="Warnender Text 2 12" xfId="46627" hidden="1"/>
    <cellStyle name="Warnender Text 2 12" xfId="46563" hidden="1"/>
    <cellStyle name="Warnender Text 2 12" xfId="46664" hidden="1"/>
    <cellStyle name="Warnender Text 2 12" xfId="46699" hidden="1"/>
    <cellStyle name="Warnender Text 2 12" xfId="46378" hidden="1"/>
    <cellStyle name="Warnender Text 2 12" xfId="46768" hidden="1"/>
    <cellStyle name="Warnender Text 2 12" xfId="46704" hidden="1"/>
    <cellStyle name="Warnender Text 2 12" xfId="46805" hidden="1"/>
    <cellStyle name="Warnender Text 2 12" xfId="46840" hidden="1"/>
    <cellStyle name="Warnender Text 2 12" xfId="46911" hidden="1"/>
    <cellStyle name="Warnender Text 2 12" xfId="46985" hidden="1"/>
    <cellStyle name="Warnender Text 2 12" xfId="46921" hidden="1"/>
    <cellStyle name="Warnender Text 2 12" xfId="47022" hidden="1"/>
    <cellStyle name="Warnender Text 2 12" xfId="47057" hidden="1"/>
    <cellStyle name="Warnender Text 2 12" xfId="47200" hidden="1"/>
    <cellStyle name="Warnender Text 2 12" xfId="47277" hidden="1"/>
    <cellStyle name="Warnender Text 2 12" xfId="47213" hidden="1"/>
    <cellStyle name="Warnender Text 2 12" xfId="47314" hidden="1"/>
    <cellStyle name="Warnender Text 2 12" xfId="47349" hidden="1"/>
    <cellStyle name="Warnender Text 2 12" xfId="47352" hidden="1"/>
    <cellStyle name="Warnender Text 2 12" xfId="47419" hidden="1"/>
    <cellStyle name="Warnender Text 2 12" xfId="47355" hidden="1"/>
    <cellStyle name="Warnender Text 2 12" xfId="47456" hidden="1"/>
    <cellStyle name="Warnender Text 2 12" xfId="47491" hidden="1"/>
    <cellStyle name="Warnender Text 2 12" xfId="46035" hidden="1"/>
    <cellStyle name="Warnender Text 2 12" xfId="47559" hidden="1"/>
    <cellStyle name="Warnender Text 2 12" xfId="47495" hidden="1"/>
    <cellStyle name="Warnender Text 2 12" xfId="47596" hidden="1"/>
    <cellStyle name="Warnender Text 2 12" xfId="47631" hidden="1"/>
    <cellStyle name="Warnender Text 2 12" xfId="47827" hidden="1"/>
    <cellStyle name="Warnender Text 2 12" xfId="47922" hidden="1"/>
    <cellStyle name="Warnender Text 2 12" xfId="47858" hidden="1"/>
    <cellStyle name="Warnender Text 2 12" xfId="47959" hidden="1"/>
    <cellStyle name="Warnender Text 2 12" xfId="47994" hidden="1"/>
    <cellStyle name="Warnender Text 2 12" xfId="47997" hidden="1"/>
    <cellStyle name="Warnender Text 2 12" xfId="48069" hidden="1"/>
    <cellStyle name="Warnender Text 2 12" xfId="48005" hidden="1"/>
    <cellStyle name="Warnender Text 2 12" xfId="48106" hidden="1"/>
    <cellStyle name="Warnender Text 2 12" xfId="48141" hidden="1"/>
    <cellStyle name="Warnender Text 2 12" xfId="47820" hidden="1"/>
    <cellStyle name="Warnender Text 2 12" xfId="48210" hidden="1"/>
    <cellStyle name="Warnender Text 2 12" xfId="48146" hidden="1"/>
    <cellStyle name="Warnender Text 2 12" xfId="48247" hidden="1"/>
    <cellStyle name="Warnender Text 2 12" xfId="48282" hidden="1"/>
    <cellStyle name="Warnender Text 2 12" xfId="48353" hidden="1"/>
    <cellStyle name="Warnender Text 2 12" xfId="48427" hidden="1"/>
    <cellStyle name="Warnender Text 2 12" xfId="48363" hidden="1"/>
    <cellStyle name="Warnender Text 2 12" xfId="48464" hidden="1"/>
    <cellStyle name="Warnender Text 2 12" xfId="48499" hidden="1"/>
    <cellStyle name="Warnender Text 2 12" xfId="48642" hidden="1"/>
    <cellStyle name="Warnender Text 2 12" xfId="48719" hidden="1"/>
    <cellStyle name="Warnender Text 2 12" xfId="48655" hidden="1"/>
    <cellStyle name="Warnender Text 2 12" xfId="48756" hidden="1"/>
    <cellStyle name="Warnender Text 2 12" xfId="48791" hidden="1"/>
    <cellStyle name="Warnender Text 2 12" xfId="48794" hidden="1"/>
    <cellStyle name="Warnender Text 2 12" xfId="48861" hidden="1"/>
    <cellStyle name="Warnender Text 2 12" xfId="48797" hidden="1"/>
    <cellStyle name="Warnender Text 2 12" xfId="48898" hidden="1"/>
    <cellStyle name="Warnender Text 2 12" xfId="48933" hidden="1"/>
    <cellStyle name="Warnender Text 2 12" xfId="49004" hidden="1"/>
    <cellStyle name="Warnender Text 2 12" xfId="49078" hidden="1"/>
    <cellStyle name="Warnender Text 2 12" xfId="49014" hidden="1"/>
    <cellStyle name="Warnender Text 2 12" xfId="49115" hidden="1"/>
    <cellStyle name="Warnender Text 2 12" xfId="49150" hidden="1"/>
    <cellStyle name="Warnender Text 2 12" xfId="49346" hidden="1"/>
    <cellStyle name="Warnender Text 2 12" xfId="49441" hidden="1"/>
    <cellStyle name="Warnender Text 2 12" xfId="49377" hidden="1"/>
    <cellStyle name="Warnender Text 2 12" xfId="49478" hidden="1"/>
    <cellStyle name="Warnender Text 2 12" xfId="49513" hidden="1"/>
    <cellStyle name="Warnender Text 2 12" xfId="49516" hidden="1"/>
    <cellStyle name="Warnender Text 2 12" xfId="49588" hidden="1"/>
    <cellStyle name="Warnender Text 2 12" xfId="49524" hidden="1"/>
    <cellStyle name="Warnender Text 2 12" xfId="49625" hidden="1"/>
    <cellStyle name="Warnender Text 2 12" xfId="49660" hidden="1"/>
    <cellStyle name="Warnender Text 2 12" xfId="49339" hidden="1"/>
    <cellStyle name="Warnender Text 2 12" xfId="49729" hidden="1"/>
    <cellStyle name="Warnender Text 2 12" xfId="49665" hidden="1"/>
    <cellStyle name="Warnender Text 2 12" xfId="49766" hidden="1"/>
    <cellStyle name="Warnender Text 2 12" xfId="49801" hidden="1"/>
    <cellStyle name="Warnender Text 2 12" xfId="49872" hidden="1"/>
    <cellStyle name="Warnender Text 2 12" xfId="49946" hidden="1"/>
    <cellStyle name="Warnender Text 2 12" xfId="49882" hidden="1"/>
    <cellStyle name="Warnender Text 2 12" xfId="49983" hidden="1"/>
    <cellStyle name="Warnender Text 2 12" xfId="50018" hidden="1"/>
    <cellStyle name="Warnender Text 2 12" xfId="50161" hidden="1"/>
    <cellStyle name="Warnender Text 2 12" xfId="50238" hidden="1"/>
    <cellStyle name="Warnender Text 2 12" xfId="50174" hidden="1"/>
    <cellStyle name="Warnender Text 2 12" xfId="50275" hidden="1"/>
    <cellStyle name="Warnender Text 2 12" xfId="50310" hidden="1"/>
    <cellStyle name="Warnender Text 2 12" xfId="50313" hidden="1"/>
    <cellStyle name="Warnender Text 2 12" xfId="50380" hidden="1"/>
    <cellStyle name="Warnender Text 2 12" xfId="50316" hidden="1"/>
    <cellStyle name="Warnender Text 2 12" xfId="50417" hidden="1"/>
    <cellStyle name="Warnender Text 2 12" xfId="50452" hidden="1"/>
    <cellStyle name="Warnender Text 2 12" xfId="50523" hidden="1"/>
    <cellStyle name="Warnender Text 2 12" xfId="50597" hidden="1"/>
    <cellStyle name="Warnender Text 2 12" xfId="50533" hidden="1"/>
    <cellStyle name="Warnender Text 2 12" xfId="50634" hidden="1"/>
    <cellStyle name="Warnender Text 2 12" xfId="50669" hidden="1"/>
    <cellStyle name="Warnender Text 2 12" xfId="50860" hidden="1"/>
    <cellStyle name="Warnender Text 2 12" xfId="50988" hidden="1"/>
    <cellStyle name="Warnender Text 2 12" xfId="50924" hidden="1"/>
    <cellStyle name="Warnender Text 2 12" xfId="51025" hidden="1"/>
    <cellStyle name="Warnender Text 2 12" xfId="51060" hidden="1"/>
    <cellStyle name="Warnender Text 2 12" xfId="51220" hidden="1"/>
    <cellStyle name="Warnender Text 2 12" xfId="51297" hidden="1"/>
    <cellStyle name="Warnender Text 2 12" xfId="51233" hidden="1"/>
    <cellStyle name="Warnender Text 2 12" xfId="51334" hidden="1"/>
    <cellStyle name="Warnender Text 2 12" xfId="51369" hidden="1"/>
    <cellStyle name="Warnender Text 2 12" xfId="51373" hidden="1"/>
    <cellStyle name="Warnender Text 2 12" xfId="51441" hidden="1"/>
    <cellStyle name="Warnender Text 2 12" xfId="51377" hidden="1"/>
    <cellStyle name="Warnender Text 2 12" xfId="51478" hidden="1"/>
    <cellStyle name="Warnender Text 2 12" xfId="51513" hidden="1"/>
    <cellStyle name="Warnender Text 2 12" xfId="51079" hidden="1"/>
    <cellStyle name="Warnender Text 2 12" xfId="51598" hidden="1"/>
    <cellStyle name="Warnender Text 2 12" xfId="51534" hidden="1"/>
    <cellStyle name="Warnender Text 2 12" xfId="51635" hidden="1"/>
    <cellStyle name="Warnender Text 2 12" xfId="51670" hidden="1"/>
    <cellStyle name="Warnender Text 2 12" xfId="51872" hidden="1"/>
    <cellStyle name="Warnender Text 2 12" xfId="51968" hidden="1"/>
    <cellStyle name="Warnender Text 2 12" xfId="51904" hidden="1"/>
    <cellStyle name="Warnender Text 2 12" xfId="52005" hidden="1"/>
    <cellStyle name="Warnender Text 2 12" xfId="52040" hidden="1"/>
    <cellStyle name="Warnender Text 2 12" xfId="52044" hidden="1"/>
    <cellStyle name="Warnender Text 2 12" xfId="52117" hidden="1"/>
    <cellStyle name="Warnender Text 2 12" xfId="52053" hidden="1"/>
    <cellStyle name="Warnender Text 2 12" xfId="52154" hidden="1"/>
    <cellStyle name="Warnender Text 2 12" xfId="52189" hidden="1"/>
    <cellStyle name="Warnender Text 2 12" xfId="51865" hidden="1"/>
    <cellStyle name="Warnender Text 2 12" xfId="52260" hidden="1"/>
    <cellStyle name="Warnender Text 2 12" xfId="52196" hidden="1"/>
    <cellStyle name="Warnender Text 2 12" xfId="52297" hidden="1"/>
    <cellStyle name="Warnender Text 2 12" xfId="52332" hidden="1"/>
    <cellStyle name="Warnender Text 2 12" xfId="52405" hidden="1"/>
    <cellStyle name="Warnender Text 2 12" xfId="52479" hidden="1"/>
    <cellStyle name="Warnender Text 2 12" xfId="52415" hidden="1"/>
    <cellStyle name="Warnender Text 2 12" xfId="52516" hidden="1"/>
    <cellStyle name="Warnender Text 2 12" xfId="52551" hidden="1"/>
    <cellStyle name="Warnender Text 2 12" xfId="52694" hidden="1"/>
    <cellStyle name="Warnender Text 2 12" xfId="52771" hidden="1"/>
    <cellStyle name="Warnender Text 2 12" xfId="52707" hidden="1"/>
    <cellStyle name="Warnender Text 2 12" xfId="52808" hidden="1"/>
    <cellStyle name="Warnender Text 2 12" xfId="52843" hidden="1"/>
    <cellStyle name="Warnender Text 2 12" xfId="52846" hidden="1"/>
    <cellStyle name="Warnender Text 2 12" xfId="52913" hidden="1"/>
    <cellStyle name="Warnender Text 2 12" xfId="52849" hidden="1"/>
    <cellStyle name="Warnender Text 2 12" xfId="52950" hidden="1"/>
    <cellStyle name="Warnender Text 2 12" xfId="52985" hidden="1"/>
    <cellStyle name="Warnender Text 2 12" xfId="50886" hidden="1"/>
    <cellStyle name="Warnender Text 2 12" xfId="53053" hidden="1"/>
    <cellStyle name="Warnender Text 2 12" xfId="52989" hidden="1"/>
    <cellStyle name="Warnender Text 2 12" xfId="53090" hidden="1"/>
    <cellStyle name="Warnender Text 2 12" xfId="53125" hidden="1"/>
    <cellStyle name="Warnender Text 2 12" xfId="53324" hidden="1"/>
    <cellStyle name="Warnender Text 2 12" xfId="53419" hidden="1"/>
    <cellStyle name="Warnender Text 2 12" xfId="53355" hidden="1"/>
    <cellStyle name="Warnender Text 2 12" xfId="53456" hidden="1"/>
    <cellStyle name="Warnender Text 2 12" xfId="53491" hidden="1"/>
    <cellStyle name="Warnender Text 2 12" xfId="53495" hidden="1"/>
    <cellStyle name="Warnender Text 2 12" xfId="53568" hidden="1"/>
    <cellStyle name="Warnender Text 2 12" xfId="53504" hidden="1"/>
    <cellStyle name="Warnender Text 2 12" xfId="53605" hidden="1"/>
    <cellStyle name="Warnender Text 2 12" xfId="53640" hidden="1"/>
    <cellStyle name="Warnender Text 2 12" xfId="53317" hidden="1"/>
    <cellStyle name="Warnender Text 2 12" xfId="53711" hidden="1"/>
    <cellStyle name="Warnender Text 2 12" xfId="53647" hidden="1"/>
    <cellStyle name="Warnender Text 2 12" xfId="53748" hidden="1"/>
    <cellStyle name="Warnender Text 2 12" xfId="53783" hidden="1"/>
    <cellStyle name="Warnender Text 2 12" xfId="53855" hidden="1"/>
    <cellStyle name="Warnender Text 2 12" xfId="53929" hidden="1"/>
    <cellStyle name="Warnender Text 2 12" xfId="53865" hidden="1"/>
    <cellStyle name="Warnender Text 2 12" xfId="53966" hidden="1"/>
    <cellStyle name="Warnender Text 2 12" xfId="54001" hidden="1"/>
    <cellStyle name="Warnender Text 2 12" xfId="54144" hidden="1"/>
    <cellStyle name="Warnender Text 2 12" xfId="54221" hidden="1"/>
    <cellStyle name="Warnender Text 2 12" xfId="54157" hidden="1"/>
    <cellStyle name="Warnender Text 2 12" xfId="54258" hidden="1"/>
    <cellStyle name="Warnender Text 2 12" xfId="54293" hidden="1"/>
    <cellStyle name="Warnender Text 2 12" xfId="54296" hidden="1"/>
    <cellStyle name="Warnender Text 2 12" xfId="54363" hidden="1"/>
    <cellStyle name="Warnender Text 2 12" xfId="54299" hidden="1"/>
    <cellStyle name="Warnender Text 2 12" xfId="54400" hidden="1"/>
    <cellStyle name="Warnender Text 2 12" xfId="54435" hidden="1"/>
    <cellStyle name="Warnender Text 2 12" xfId="51526" hidden="1"/>
    <cellStyle name="Warnender Text 2 12" xfId="54503" hidden="1"/>
    <cellStyle name="Warnender Text 2 12" xfId="54439" hidden="1"/>
    <cellStyle name="Warnender Text 2 12" xfId="54540" hidden="1"/>
    <cellStyle name="Warnender Text 2 12" xfId="54575" hidden="1"/>
    <cellStyle name="Warnender Text 2 12" xfId="54771" hidden="1"/>
    <cellStyle name="Warnender Text 2 12" xfId="54866" hidden="1"/>
    <cellStyle name="Warnender Text 2 12" xfId="54802" hidden="1"/>
    <cellStyle name="Warnender Text 2 12" xfId="54903" hidden="1"/>
    <cellStyle name="Warnender Text 2 12" xfId="54938" hidden="1"/>
    <cellStyle name="Warnender Text 2 12" xfId="54941" hidden="1"/>
    <cellStyle name="Warnender Text 2 12" xfId="55013" hidden="1"/>
    <cellStyle name="Warnender Text 2 12" xfId="54949" hidden="1"/>
    <cellStyle name="Warnender Text 2 12" xfId="55050" hidden="1"/>
    <cellStyle name="Warnender Text 2 12" xfId="55085" hidden="1"/>
    <cellStyle name="Warnender Text 2 12" xfId="54764" hidden="1"/>
    <cellStyle name="Warnender Text 2 12" xfId="55154" hidden="1"/>
    <cellStyle name="Warnender Text 2 12" xfId="55090" hidden="1"/>
    <cellStyle name="Warnender Text 2 12" xfId="55191" hidden="1"/>
    <cellStyle name="Warnender Text 2 12" xfId="55226" hidden="1"/>
    <cellStyle name="Warnender Text 2 12" xfId="55297" hidden="1"/>
    <cellStyle name="Warnender Text 2 12" xfId="55371" hidden="1"/>
    <cellStyle name="Warnender Text 2 12" xfId="55307" hidden="1"/>
    <cellStyle name="Warnender Text 2 12" xfId="55408" hidden="1"/>
    <cellStyle name="Warnender Text 2 12" xfId="55443" hidden="1"/>
    <cellStyle name="Warnender Text 2 12" xfId="55586" hidden="1"/>
    <cellStyle name="Warnender Text 2 12" xfId="55663" hidden="1"/>
    <cellStyle name="Warnender Text 2 12" xfId="55599" hidden="1"/>
    <cellStyle name="Warnender Text 2 12" xfId="55700" hidden="1"/>
    <cellStyle name="Warnender Text 2 12" xfId="55735" hidden="1"/>
    <cellStyle name="Warnender Text 2 12" xfId="55738" hidden="1"/>
    <cellStyle name="Warnender Text 2 12" xfId="55805" hidden="1"/>
    <cellStyle name="Warnender Text 2 12" xfId="55741" hidden="1"/>
    <cellStyle name="Warnender Text 2 12" xfId="55842" hidden="1"/>
    <cellStyle name="Warnender Text 2 12" xfId="55877" hidden="1"/>
    <cellStyle name="Warnender Text 2 12" xfId="55995" hidden="1"/>
    <cellStyle name="Warnender Text 2 12" xfId="56098" hidden="1"/>
    <cellStyle name="Warnender Text 2 12" xfId="56034" hidden="1"/>
    <cellStyle name="Warnender Text 2 12" xfId="56135" hidden="1"/>
    <cellStyle name="Warnender Text 2 12" xfId="56170" hidden="1"/>
    <cellStyle name="Warnender Text 2 12" xfId="56367" hidden="1"/>
    <cellStyle name="Warnender Text 2 12" xfId="56462" hidden="1"/>
    <cellStyle name="Warnender Text 2 12" xfId="56398" hidden="1"/>
    <cellStyle name="Warnender Text 2 12" xfId="56499" hidden="1"/>
    <cellStyle name="Warnender Text 2 12" xfId="56534" hidden="1"/>
    <cellStyle name="Warnender Text 2 12" xfId="56537" hidden="1"/>
    <cellStyle name="Warnender Text 2 12" xfId="56609" hidden="1"/>
    <cellStyle name="Warnender Text 2 12" xfId="56545" hidden="1"/>
    <cellStyle name="Warnender Text 2 12" xfId="56646" hidden="1"/>
    <cellStyle name="Warnender Text 2 12" xfId="56681" hidden="1"/>
    <cellStyle name="Warnender Text 2 12" xfId="56360" hidden="1"/>
    <cellStyle name="Warnender Text 2 12" xfId="56750" hidden="1"/>
    <cellStyle name="Warnender Text 2 12" xfId="56686" hidden="1"/>
    <cellStyle name="Warnender Text 2 12" xfId="56787" hidden="1"/>
    <cellStyle name="Warnender Text 2 12" xfId="56822" hidden="1"/>
    <cellStyle name="Warnender Text 2 12" xfId="56893" hidden="1"/>
    <cellStyle name="Warnender Text 2 12" xfId="56967" hidden="1"/>
    <cellStyle name="Warnender Text 2 12" xfId="56903" hidden="1"/>
    <cellStyle name="Warnender Text 2 12" xfId="57004" hidden="1"/>
    <cellStyle name="Warnender Text 2 12" xfId="57039" hidden="1"/>
    <cellStyle name="Warnender Text 2 12" xfId="57182" hidden="1"/>
    <cellStyle name="Warnender Text 2 12" xfId="57259" hidden="1"/>
    <cellStyle name="Warnender Text 2 12" xfId="57195" hidden="1"/>
    <cellStyle name="Warnender Text 2 12" xfId="57296" hidden="1"/>
    <cellStyle name="Warnender Text 2 12" xfId="57331" hidden="1"/>
    <cellStyle name="Warnender Text 2 12" xfId="57334" hidden="1"/>
    <cellStyle name="Warnender Text 2 12" xfId="57401" hidden="1"/>
    <cellStyle name="Warnender Text 2 12" xfId="57337" hidden="1"/>
    <cellStyle name="Warnender Text 2 12" xfId="57438" hidden="1"/>
    <cellStyle name="Warnender Text 2 12" xfId="57473" hidden="1"/>
    <cellStyle name="Warnender Text 2 12" xfId="56017" hidden="1"/>
    <cellStyle name="Warnender Text 2 12" xfId="57541" hidden="1"/>
    <cellStyle name="Warnender Text 2 12" xfId="57477" hidden="1"/>
    <cellStyle name="Warnender Text 2 12" xfId="57578" hidden="1"/>
    <cellStyle name="Warnender Text 2 12" xfId="57613" hidden="1"/>
    <cellStyle name="Warnender Text 2 12" xfId="57809" hidden="1"/>
    <cellStyle name="Warnender Text 2 12" xfId="57904" hidden="1"/>
    <cellStyle name="Warnender Text 2 12" xfId="57840" hidden="1"/>
    <cellStyle name="Warnender Text 2 12" xfId="57941" hidden="1"/>
    <cellStyle name="Warnender Text 2 12" xfId="57976" hidden="1"/>
    <cellStyle name="Warnender Text 2 12" xfId="57979" hidden="1"/>
    <cellStyle name="Warnender Text 2 12" xfId="58051" hidden="1"/>
    <cellStyle name="Warnender Text 2 12" xfId="57987" hidden="1"/>
    <cellStyle name="Warnender Text 2 12" xfId="58088" hidden="1"/>
    <cellStyle name="Warnender Text 2 12" xfId="58123" hidden="1"/>
    <cellStyle name="Warnender Text 2 12" xfId="57802" hidden="1"/>
    <cellStyle name="Warnender Text 2 12" xfId="58192" hidden="1"/>
    <cellStyle name="Warnender Text 2 12" xfId="58128" hidden="1"/>
    <cellStyle name="Warnender Text 2 12" xfId="58229" hidden="1"/>
    <cellStyle name="Warnender Text 2 12" xfId="58264" hidden="1"/>
    <cellStyle name="Warnender Text 2 12" xfId="58335" hidden="1"/>
    <cellStyle name="Warnender Text 2 12" xfId="58409" hidden="1"/>
    <cellStyle name="Warnender Text 2 12" xfId="58345" hidden="1"/>
    <cellStyle name="Warnender Text 2 12" xfId="58446" hidden="1"/>
    <cellStyle name="Warnender Text 2 12" xfId="58481" hidden="1"/>
    <cellStyle name="Warnender Text 2 12" xfId="58624" hidden="1"/>
    <cellStyle name="Warnender Text 2 12" xfId="58701" hidden="1"/>
    <cellStyle name="Warnender Text 2 12" xfId="58637" hidden="1"/>
    <cellStyle name="Warnender Text 2 12" xfId="58738" hidden="1"/>
    <cellStyle name="Warnender Text 2 12" xfId="58773" hidden="1"/>
    <cellStyle name="Warnender Text 2 12" xfId="58776" hidden="1"/>
    <cellStyle name="Warnender Text 2 12" xfId="58843" hidden="1"/>
    <cellStyle name="Warnender Text 2 12" xfId="58779" hidden="1"/>
    <cellStyle name="Warnender Text 2 12" xfId="58880" hidden="1"/>
    <cellStyle name="Warnender Text 2 12" xfId="58915" hidden="1"/>
    <cellStyle name="Warnender Text 2 13" xfId="385" hidden="1"/>
    <cellStyle name="Warnender Text 2 13" xfId="590" hidden="1"/>
    <cellStyle name="Warnender Text 2 13" xfId="529" hidden="1"/>
    <cellStyle name="Warnender Text 2 13" xfId="627" hidden="1"/>
    <cellStyle name="Warnender Text 2 13" xfId="662" hidden="1"/>
    <cellStyle name="Warnender Text 2 13" xfId="903" hidden="1"/>
    <cellStyle name="Warnender Text 2 13" xfId="998" hidden="1"/>
    <cellStyle name="Warnender Text 2 13" xfId="937" hidden="1"/>
    <cellStyle name="Warnender Text 2 13" xfId="1035" hidden="1"/>
    <cellStyle name="Warnender Text 2 13" xfId="1070" hidden="1"/>
    <cellStyle name="Warnender Text 2 13" xfId="740" hidden="1"/>
    <cellStyle name="Warnender Text 2 13" xfId="1145" hidden="1"/>
    <cellStyle name="Warnender Text 2 13" xfId="1084" hidden="1"/>
    <cellStyle name="Warnender Text 2 13" xfId="1182" hidden="1"/>
    <cellStyle name="Warnender Text 2 13" xfId="1217" hidden="1"/>
    <cellStyle name="Warnender Text 2 13" xfId="896" hidden="1"/>
    <cellStyle name="Warnender Text 2 13" xfId="1286" hidden="1"/>
    <cellStyle name="Warnender Text 2 13" xfId="1225" hidden="1"/>
    <cellStyle name="Warnender Text 2 13" xfId="1323" hidden="1"/>
    <cellStyle name="Warnender Text 2 13" xfId="1358" hidden="1"/>
    <cellStyle name="Warnender Text 2 13" xfId="1429" hidden="1"/>
    <cellStyle name="Warnender Text 2 13" xfId="1503" hidden="1"/>
    <cellStyle name="Warnender Text 2 13" xfId="1442" hidden="1"/>
    <cellStyle name="Warnender Text 2 13" xfId="1540" hidden="1"/>
    <cellStyle name="Warnender Text 2 13" xfId="1575" hidden="1"/>
    <cellStyle name="Warnender Text 2 13" xfId="1718" hidden="1"/>
    <cellStyle name="Warnender Text 2 13" xfId="1795" hidden="1"/>
    <cellStyle name="Warnender Text 2 13" xfId="1734" hidden="1"/>
    <cellStyle name="Warnender Text 2 13" xfId="1832" hidden="1"/>
    <cellStyle name="Warnender Text 2 13" xfId="1867" hidden="1"/>
    <cellStyle name="Warnender Text 2 13" xfId="1591" hidden="1"/>
    <cellStyle name="Warnender Text 2 13" xfId="1937" hidden="1"/>
    <cellStyle name="Warnender Text 2 13" xfId="1876" hidden="1"/>
    <cellStyle name="Warnender Text 2 13" xfId="1974" hidden="1"/>
    <cellStyle name="Warnender Text 2 13" xfId="2009" hidden="1"/>
    <cellStyle name="Warnender Text 2 13" xfId="2274" hidden="1"/>
    <cellStyle name="Warnender Text 2 13" xfId="2468" hidden="1"/>
    <cellStyle name="Warnender Text 2 13" xfId="2407" hidden="1"/>
    <cellStyle name="Warnender Text 2 13" xfId="2505" hidden="1"/>
    <cellStyle name="Warnender Text 2 13" xfId="2540" hidden="1"/>
    <cellStyle name="Warnender Text 2 13" xfId="2773" hidden="1"/>
    <cellStyle name="Warnender Text 2 13" xfId="2868" hidden="1"/>
    <cellStyle name="Warnender Text 2 13" xfId="2807" hidden="1"/>
    <cellStyle name="Warnender Text 2 13" xfId="2905" hidden="1"/>
    <cellStyle name="Warnender Text 2 13" xfId="2940" hidden="1"/>
    <cellStyle name="Warnender Text 2 13" xfId="2610" hidden="1"/>
    <cellStyle name="Warnender Text 2 13" xfId="3015" hidden="1"/>
    <cellStyle name="Warnender Text 2 13" xfId="2954" hidden="1"/>
    <cellStyle name="Warnender Text 2 13" xfId="3052" hidden="1"/>
    <cellStyle name="Warnender Text 2 13" xfId="3087" hidden="1"/>
    <cellStyle name="Warnender Text 2 13" xfId="2766" hidden="1"/>
    <cellStyle name="Warnender Text 2 13" xfId="3156" hidden="1"/>
    <cellStyle name="Warnender Text 2 13" xfId="3095" hidden="1"/>
    <cellStyle name="Warnender Text 2 13" xfId="3193" hidden="1"/>
    <cellStyle name="Warnender Text 2 13" xfId="3228" hidden="1"/>
    <cellStyle name="Warnender Text 2 13" xfId="3299" hidden="1"/>
    <cellStyle name="Warnender Text 2 13" xfId="3373" hidden="1"/>
    <cellStyle name="Warnender Text 2 13" xfId="3312" hidden="1"/>
    <cellStyle name="Warnender Text 2 13" xfId="3410" hidden="1"/>
    <cellStyle name="Warnender Text 2 13" xfId="3445" hidden="1"/>
    <cellStyle name="Warnender Text 2 13" xfId="3588" hidden="1"/>
    <cellStyle name="Warnender Text 2 13" xfId="3665" hidden="1"/>
    <cellStyle name="Warnender Text 2 13" xfId="3604" hidden="1"/>
    <cellStyle name="Warnender Text 2 13" xfId="3702" hidden="1"/>
    <cellStyle name="Warnender Text 2 13" xfId="3737" hidden="1"/>
    <cellStyle name="Warnender Text 2 13" xfId="3461" hidden="1"/>
    <cellStyle name="Warnender Text 2 13" xfId="3807" hidden="1"/>
    <cellStyle name="Warnender Text 2 13" xfId="3746" hidden="1"/>
    <cellStyle name="Warnender Text 2 13" xfId="3844" hidden="1"/>
    <cellStyle name="Warnender Text 2 13" xfId="3879" hidden="1"/>
    <cellStyle name="Warnender Text 2 13" xfId="2306" hidden="1"/>
    <cellStyle name="Warnender Text 2 13" xfId="3974" hidden="1"/>
    <cellStyle name="Warnender Text 2 13" xfId="3913" hidden="1"/>
    <cellStyle name="Warnender Text 2 13" xfId="4011" hidden="1"/>
    <cellStyle name="Warnender Text 2 13" xfId="4046" hidden="1"/>
    <cellStyle name="Warnender Text 2 13" xfId="4279" hidden="1"/>
    <cellStyle name="Warnender Text 2 13" xfId="4374" hidden="1"/>
    <cellStyle name="Warnender Text 2 13" xfId="4313" hidden="1"/>
    <cellStyle name="Warnender Text 2 13" xfId="4411" hidden="1"/>
    <cellStyle name="Warnender Text 2 13" xfId="4446" hidden="1"/>
    <cellStyle name="Warnender Text 2 13" xfId="4116" hidden="1"/>
    <cellStyle name="Warnender Text 2 13" xfId="4521" hidden="1"/>
    <cellStyle name="Warnender Text 2 13" xfId="4460" hidden="1"/>
    <cellStyle name="Warnender Text 2 13" xfId="4558" hidden="1"/>
    <cellStyle name="Warnender Text 2 13" xfId="4593" hidden="1"/>
    <cellStyle name="Warnender Text 2 13" xfId="4272" hidden="1"/>
    <cellStyle name="Warnender Text 2 13" xfId="4662" hidden="1"/>
    <cellStyle name="Warnender Text 2 13" xfId="4601" hidden="1"/>
    <cellStyle name="Warnender Text 2 13" xfId="4699" hidden="1"/>
    <cellStyle name="Warnender Text 2 13" xfId="4734" hidden="1"/>
    <cellStyle name="Warnender Text 2 13" xfId="4805" hidden="1"/>
    <cellStyle name="Warnender Text 2 13" xfId="4879" hidden="1"/>
    <cellStyle name="Warnender Text 2 13" xfId="4818" hidden="1"/>
    <cellStyle name="Warnender Text 2 13" xfId="4916" hidden="1"/>
    <cellStyle name="Warnender Text 2 13" xfId="4951" hidden="1"/>
    <cellStyle name="Warnender Text 2 13" xfId="5094" hidden="1"/>
    <cellStyle name="Warnender Text 2 13" xfId="5171" hidden="1"/>
    <cellStyle name="Warnender Text 2 13" xfId="5110" hidden="1"/>
    <cellStyle name="Warnender Text 2 13" xfId="5208" hidden="1"/>
    <cellStyle name="Warnender Text 2 13" xfId="5243" hidden="1"/>
    <cellStyle name="Warnender Text 2 13" xfId="4967" hidden="1"/>
    <cellStyle name="Warnender Text 2 13" xfId="5313" hidden="1"/>
    <cellStyle name="Warnender Text 2 13" xfId="5252" hidden="1"/>
    <cellStyle name="Warnender Text 2 13" xfId="5350" hidden="1"/>
    <cellStyle name="Warnender Text 2 13" xfId="5385" hidden="1"/>
    <cellStyle name="Warnender Text 2 13" xfId="2040" hidden="1"/>
    <cellStyle name="Warnender Text 2 13" xfId="5479" hidden="1"/>
    <cellStyle name="Warnender Text 2 13" xfId="5418" hidden="1"/>
    <cellStyle name="Warnender Text 2 13" xfId="5516" hidden="1"/>
    <cellStyle name="Warnender Text 2 13" xfId="5551" hidden="1"/>
    <cellStyle name="Warnender Text 2 13" xfId="5783" hidden="1"/>
    <cellStyle name="Warnender Text 2 13" xfId="5878" hidden="1"/>
    <cellStyle name="Warnender Text 2 13" xfId="5817" hidden="1"/>
    <cellStyle name="Warnender Text 2 13" xfId="5915" hidden="1"/>
    <cellStyle name="Warnender Text 2 13" xfId="5950" hidden="1"/>
    <cellStyle name="Warnender Text 2 13" xfId="5620" hidden="1"/>
    <cellStyle name="Warnender Text 2 13" xfId="6025" hidden="1"/>
    <cellStyle name="Warnender Text 2 13" xfId="5964" hidden="1"/>
    <cellStyle name="Warnender Text 2 13" xfId="6062" hidden="1"/>
    <cellStyle name="Warnender Text 2 13" xfId="6097" hidden="1"/>
    <cellStyle name="Warnender Text 2 13" xfId="5776" hidden="1"/>
    <cellStyle name="Warnender Text 2 13" xfId="6166" hidden="1"/>
    <cellStyle name="Warnender Text 2 13" xfId="6105" hidden="1"/>
    <cellStyle name="Warnender Text 2 13" xfId="6203" hidden="1"/>
    <cellStyle name="Warnender Text 2 13" xfId="6238" hidden="1"/>
    <cellStyle name="Warnender Text 2 13" xfId="6309" hidden="1"/>
    <cellStyle name="Warnender Text 2 13" xfId="6383" hidden="1"/>
    <cellStyle name="Warnender Text 2 13" xfId="6322" hidden="1"/>
    <cellStyle name="Warnender Text 2 13" xfId="6420" hidden="1"/>
    <cellStyle name="Warnender Text 2 13" xfId="6455" hidden="1"/>
    <cellStyle name="Warnender Text 2 13" xfId="6598" hidden="1"/>
    <cellStyle name="Warnender Text 2 13" xfId="6675" hidden="1"/>
    <cellStyle name="Warnender Text 2 13" xfId="6614" hidden="1"/>
    <cellStyle name="Warnender Text 2 13" xfId="6712" hidden="1"/>
    <cellStyle name="Warnender Text 2 13" xfId="6747" hidden="1"/>
    <cellStyle name="Warnender Text 2 13" xfId="6471" hidden="1"/>
    <cellStyle name="Warnender Text 2 13" xfId="6817" hidden="1"/>
    <cellStyle name="Warnender Text 2 13" xfId="6756" hidden="1"/>
    <cellStyle name="Warnender Text 2 13" xfId="6854" hidden="1"/>
    <cellStyle name="Warnender Text 2 13" xfId="6889" hidden="1"/>
    <cellStyle name="Warnender Text 2 13" xfId="2393" hidden="1"/>
    <cellStyle name="Warnender Text 2 13" xfId="6981" hidden="1"/>
    <cellStyle name="Warnender Text 2 13" xfId="6920" hidden="1"/>
    <cellStyle name="Warnender Text 2 13" xfId="7018" hidden="1"/>
    <cellStyle name="Warnender Text 2 13" xfId="7053" hidden="1"/>
    <cellStyle name="Warnender Text 2 13" xfId="7281" hidden="1"/>
    <cellStyle name="Warnender Text 2 13" xfId="7376" hidden="1"/>
    <cellStyle name="Warnender Text 2 13" xfId="7315" hidden="1"/>
    <cellStyle name="Warnender Text 2 13" xfId="7413" hidden="1"/>
    <cellStyle name="Warnender Text 2 13" xfId="7448" hidden="1"/>
    <cellStyle name="Warnender Text 2 13" xfId="7118" hidden="1"/>
    <cellStyle name="Warnender Text 2 13" xfId="7523" hidden="1"/>
    <cellStyle name="Warnender Text 2 13" xfId="7462" hidden="1"/>
    <cellStyle name="Warnender Text 2 13" xfId="7560" hidden="1"/>
    <cellStyle name="Warnender Text 2 13" xfId="7595" hidden="1"/>
    <cellStyle name="Warnender Text 2 13" xfId="7274" hidden="1"/>
    <cellStyle name="Warnender Text 2 13" xfId="7664" hidden="1"/>
    <cellStyle name="Warnender Text 2 13" xfId="7603" hidden="1"/>
    <cellStyle name="Warnender Text 2 13" xfId="7701" hidden="1"/>
    <cellStyle name="Warnender Text 2 13" xfId="7736" hidden="1"/>
    <cellStyle name="Warnender Text 2 13" xfId="7807" hidden="1"/>
    <cellStyle name="Warnender Text 2 13" xfId="7881" hidden="1"/>
    <cellStyle name="Warnender Text 2 13" xfId="7820" hidden="1"/>
    <cellStyle name="Warnender Text 2 13" xfId="7918" hidden="1"/>
    <cellStyle name="Warnender Text 2 13" xfId="7953" hidden="1"/>
    <cellStyle name="Warnender Text 2 13" xfId="8096" hidden="1"/>
    <cellStyle name="Warnender Text 2 13" xfId="8173" hidden="1"/>
    <cellStyle name="Warnender Text 2 13" xfId="8112" hidden="1"/>
    <cellStyle name="Warnender Text 2 13" xfId="8210" hidden="1"/>
    <cellStyle name="Warnender Text 2 13" xfId="8245" hidden="1"/>
    <cellStyle name="Warnender Text 2 13" xfId="7969" hidden="1"/>
    <cellStyle name="Warnender Text 2 13" xfId="8315" hidden="1"/>
    <cellStyle name="Warnender Text 2 13" xfId="8254" hidden="1"/>
    <cellStyle name="Warnender Text 2 13" xfId="8352" hidden="1"/>
    <cellStyle name="Warnender Text 2 13" xfId="8387" hidden="1"/>
    <cellStyle name="Warnender Text 2 13" xfId="3899" hidden="1"/>
    <cellStyle name="Warnender Text 2 13" xfId="8476" hidden="1"/>
    <cellStyle name="Warnender Text 2 13" xfId="8415" hidden="1"/>
    <cellStyle name="Warnender Text 2 13" xfId="8513" hidden="1"/>
    <cellStyle name="Warnender Text 2 13" xfId="8548" hidden="1"/>
    <cellStyle name="Warnender Text 2 13" xfId="8774" hidden="1"/>
    <cellStyle name="Warnender Text 2 13" xfId="8869" hidden="1"/>
    <cellStyle name="Warnender Text 2 13" xfId="8808" hidden="1"/>
    <cellStyle name="Warnender Text 2 13" xfId="8906" hidden="1"/>
    <cellStyle name="Warnender Text 2 13" xfId="8941" hidden="1"/>
    <cellStyle name="Warnender Text 2 13" xfId="8611" hidden="1"/>
    <cellStyle name="Warnender Text 2 13" xfId="9016" hidden="1"/>
    <cellStyle name="Warnender Text 2 13" xfId="8955" hidden="1"/>
    <cellStyle name="Warnender Text 2 13" xfId="9053" hidden="1"/>
    <cellStyle name="Warnender Text 2 13" xfId="9088" hidden="1"/>
    <cellStyle name="Warnender Text 2 13" xfId="8767" hidden="1"/>
    <cellStyle name="Warnender Text 2 13" xfId="9157" hidden="1"/>
    <cellStyle name="Warnender Text 2 13" xfId="9096" hidden="1"/>
    <cellStyle name="Warnender Text 2 13" xfId="9194" hidden="1"/>
    <cellStyle name="Warnender Text 2 13" xfId="9229" hidden="1"/>
    <cellStyle name="Warnender Text 2 13" xfId="9300" hidden="1"/>
    <cellStyle name="Warnender Text 2 13" xfId="9374" hidden="1"/>
    <cellStyle name="Warnender Text 2 13" xfId="9313" hidden="1"/>
    <cellStyle name="Warnender Text 2 13" xfId="9411" hidden="1"/>
    <cellStyle name="Warnender Text 2 13" xfId="9446" hidden="1"/>
    <cellStyle name="Warnender Text 2 13" xfId="9589" hidden="1"/>
    <cellStyle name="Warnender Text 2 13" xfId="9666" hidden="1"/>
    <cellStyle name="Warnender Text 2 13" xfId="9605" hidden="1"/>
    <cellStyle name="Warnender Text 2 13" xfId="9703" hidden="1"/>
    <cellStyle name="Warnender Text 2 13" xfId="9738" hidden="1"/>
    <cellStyle name="Warnender Text 2 13" xfId="9462" hidden="1"/>
    <cellStyle name="Warnender Text 2 13" xfId="9808" hidden="1"/>
    <cellStyle name="Warnender Text 2 13" xfId="9747" hidden="1"/>
    <cellStyle name="Warnender Text 2 13" xfId="9845" hidden="1"/>
    <cellStyle name="Warnender Text 2 13" xfId="9880" hidden="1"/>
    <cellStyle name="Warnender Text 2 13" xfId="5404" hidden="1"/>
    <cellStyle name="Warnender Text 2 13" xfId="9967" hidden="1"/>
    <cellStyle name="Warnender Text 2 13" xfId="9906" hidden="1"/>
    <cellStyle name="Warnender Text 2 13" xfId="10004" hidden="1"/>
    <cellStyle name="Warnender Text 2 13" xfId="10039" hidden="1"/>
    <cellStyle name="Warnender Text 2 13" xfId="10260" hidden="1"/>
    <cellStyle name="Warnender Text 2 13" xfId="10355" hidden="1"/>
    <cellStyle name="Warnender Text 2 13" xfId="10294" hidden="1"/>
    <cellStyle name="Warnender Text 2 13" xfId="10392" hidden="1"/>
    <cellStyle name="Warnender Text 2 13" xfId="10427" hidden="1"/>
    <cellStyle name="Warnender Text 2 13" xfId="10097" hidden="1"/>
    <cellStyle name="Warnender Text 2 13" xfId="10502" hidden="1"/>
    <cellStyle name="Warnender Text 2 13" xfId="10441" hidden="1"/>
    <cellStyle name="Warnender Text 2 13" xfId="10539" hidden="1"/>
    <cellStyle name="Warnender Text 2 13" xfId="10574" hidden="1"/>
    <cellStyle name="Warnender Text 2 13" xfId="10253" hidden="1"/>
    <cellStyle name="Warnender Text 2 13" xfId="10643" hidden="1"/>
    <cellStyle name="Warnender Text 2 13" xfId="10582" hidden="1"/>
    <cellStyle name="Warnender Text 2 13" xfId="10680" hidden="1"/>
    <cellStyle name="Warnender Text 2 13" xfId="10715" hidden="1"/>
    <cellStyle name="Warnender Text 2 13" xfId="10786" hidden="1"/>
    <cellStyle name="Warnender Text 2 13" xfId="10860" hidden="1"/>
    <cellStyle name="Warnender Text 2 13" xfId="10799" hidden="1"/>
    <cellStyle name="Warnender Text 2 13" xfId="10897" hidden="1"/>
    <cellStyle name="Warnender Text 2 13" xfId="10932" hidden="1"/>
    <cellStyle name="Warnender Text 2 13" xfId="11075" hidden="1"/>
    <cellStyle name="Warnender Text 2 13" xfId="11152" hidden="1"/>
    <cellStyle name="Warnender Text 2 13" xfId="11091" hidden="1"/>
    <cellStyle name="Warnender Text 2 13" xfId="11189" hidden="1"/>
    <cellStyle name="Warnender Text 2 13" xfId="11224" hidden="1"/>
    <cellStyle name="Warnender Text 2 13" xfId="10948" hidden="1"/>
    <cellStyle name="Warnender Text 2 13" xfId="11294" hidden="1"/>
    <cellStyle name="Warnender Text 2 13" xfId="11233" hidden="1"/>
    <cellStyle name="Warnender Text 2 13" xfId="11331" hidden="1"/>
    <cellStyle name="Warnender Text 2 13" xfId="11366" hidden="1"/>
    <cellStyle name="Warnender Text 2 13" xfId="6907" hidden="1"/>
    <cellStyle name="Warnender Text 2 13" xfId="11450" hidden="1"/>
    <cellStyle name="Warnender Text 2 13" xfId="11389" hidden="1"/>
    <cellStyle name="Warnender Text 2 13" xfId="11487" hidden="1"/>
    <cellStyle name="Warnender Text 2 13" xfId="11522" hidden="1"/>
    <cellStyle name="Warnender Text 2 13" xfId="11740" hidden="1"/>
    <cellStyle name="Warnender Text 2 13" xfId="11835" hidden="1"/>
    <cellStyle name="Warnender Text 2 13" xfId="11774" hidden="1"/>
    <cellStyle name="Warnender Text 2 13" xfId="11872" hidden="1"/>
    <cellStyle name="Warnender Text 2 13" xfId="11907" hidden="1"/>
    <cellStyle name="Warnender Text 2 13" xfId="11577" hidden="1"/>
    <cellStyle name="Warnender Text 2 13" xfId="11982" hidden="1"/>
    <cellStyle name="Warnender Text 2 13" xfId="11921" hidden="1"/>
    <cellStyle name="Warnender Text 2 13" xfId="12019" hidden="1"/>
    <cellStyle name="Warnender Text 2 13" xfId="12054" hidden="1"/>
    <cellStyle name="Warnender Text 2 13" xfId="11733" hidden="1"/>
    <cellStyle name="Warnender Text 2 13" xfId="12123" hidden="1"/>
    <cellStyle name="Warnender Text 2 13" xfId="12062" hidden="1"/>
    <cellStyle name="Warnender Text 2 13" xfId="12160" hidden="1"/>
    <cellStyle name="Warnender Text 2 13" xfId="12195" hidden="1"/>
    <cellStyle name="Warnender Text 2 13" xfId="12266" hidden="1"/>
    <cellStyle name="Warnender Text 2 13" xfId="12340" hidden="1"/>
    <cellStyle name="Warnender Text 2 13" xfId="12279" hidden="1"/>
    <cellStyle name="Warnender Text 2 13" xfId="12377" hidden="1"/>
    <cellStyle name="Warnender Text 2 13" xfId="12412" hidden="1"/>
    <cellStyle name="Warnender Text 2 13" xfId="12555" hidden="1"/>
    <cellStyle name="Warnender Text 2 13" xfId="12632" hidden="1"/>
    <cellStyle name="Warnender Text 2 13" xfId="12571" hidden="1"/>
    <cellStyle name="Warnender Text 2 13" xfId="12669" hidden="1"/>
    <cellStyle name="Warnender Text 2 13" xfId="12704" hidden="1"/>
    <cellStyle name="Warnender Text 2 13" xfId="12428" hidden="1"/>
    <cellStyle name="Warnender Text 2 13" xfId="12774" hidden="1"/>
    <cellStyle name="Warnender Text 2 13" xfId="12713" hidden="1"/>
    <cellStyle name="Warnender Text 2 13" xfId="12811" hidden="1"/>
    <cellStyle name="Warnender Text 2 13" xfId="12846" hidden="1"/>
    <cellStyle name="Warnender Text 2 13" xfId="8405" hidden="1"/>
    <cellStyle name="Warnender Text 2 13" xfId="12929" hidden="1"/>
    <cellStyle name="Warnender Text 2 13" xfId="12868" hidden="1"/>
    <cellStyle name="Warnender Text 2 13" xfId="12966" hidden="1"/>
    <cellStyle name="Warnender Text 2 13" xfId="13001" hidden="1"/>
    <cellStyle name="Warnender Text 2 13" xfId="13211" hidden="1"/>
    <cellStyle name="Warnender Text 2 13" xfId="13306" hidden="1"/>
    <cellStyle name="Warnender Text 2 13" xfId="13245" hidden="1"/>
    <cellStyle name="Warnender Text 2 13" xfId="13343" hidden="1"/>
    <cellStyle name="Warnender Text 2 13" xfId="13378" hidden="1"/>
    <cellStyle name="Warnender Text 2 13" xfId="13048" hidden="1"/>
    <cellStyle name="Warnender Text 2 13" xfId="13453" hidden="1"/>
    <cellStyle name="Warnender Text 2 13" xfId="13392" hidden="1"/>
    <cellStyle name="Warnender Text 2 13" xfId="13490" hidden="1"/>
    <cellStyle name="Warnender Text 2 13" xfId="13525" hidden="1"/>
    <cellStyle name="Warnender Text 2 13" xfId="13204" hidden="1"/>
    <cellStyle name="Warnender Text 2 13" xfId="13594" hidden="1"/>
    <cellStyle name="Warnender Text 2 13" xfId="13533" hidden="1"/>
    <cellStyle name="Warnender Text 2 13" xfId="13631" hidden="1"/>
    <cellStyle name="Warnender Text 2 13" xfId="13666" hidden="1"/>
    <cellStyle name="Warnender Text 2 13" xfId="13737" hidden="1"/>
    <cellStyle name="Warnender Text 2 13" xfId="13811" hidden="1"/>
    <cellStyle name="Warnender Text 2 13" xfId="13750" hidden="1"/>
    <cellStyle name="Warnender Text 2 13" xfId="13848" hidden="1"/>
    <cellStyle name="Warnender Text 2 13" xfId="13883" hidden="1"/>
    <cellStyle name="Warnender Text 2 13" xfId="14026" hidden="1"/>
    <cellStyle name="Warnender Text 2 13" xfId="14103" hidden="1"/>
    <cellStyle name="Warnender Text 2 13" xfId="14042" hidden="1"/>
    <cellStyle name="Warnender Text 2 13" xfId="14140" hidden="1"/>
    <cellStyle name="Warnender Text 2 13" xfId="14175" hidden="1"/>
    <cellStyle name="Warnender Text 2 13" xfId="13899" hidden="1"/>
    <cellStyle name="Warnender Text 2 13" xfId="14245" hidden="1"/>
    <cellStyle name="Warnender Text 2 13" xfId="14184" hidden="1"/>
    <cellStyle name="Warnender Text 2 13" xfId="14282" hidden="1"/>
    <cellStyle name="Warnender Text 2 13" xfId="14317" hidden="1"/>
    <cellStyle name="Warnender Text 2 13" xfId="9897" hidden="1"/>
    <cellStyle name="Warnender Text 2 13" xfId="14396" hidden="1"/>
    <cellStyle name="Warnender Text 2 13" xfId="14335" hidden="1"/>
    <cellStyle name="Warnender Text 2 13" xfId="14433" hidden="1"/>
    <cellStyle name="Warnender Text 2 13" xfId="14468" hidden="1"/>
    <cellStyle name="Warnender Text 2 13" xfId="14673" hidden="1"/>
    <cellStyle name="Warnender Text 2 13" xfId="14768" hidden="1"/>
    <cellStyle name="Warnender Text 2 13" xfId="14707" hidden="1"/>
    <cellStyle name="Warnender Text 2 13" xfId="14805" hidden="1"/>
    <cellStyle name="Warnender Text 2 13" xfId="14840" hidden="1"/>
    <cellStyle name="Warnender Text 2 13" xfId="14510" hidden="1"/>
    <cellStyle name="Warnender Text 2 13" xfId="14915" hidden="1"/>
    <cellStyle name="Warnender Text 2 13" xfId="14854" hidden="1"/>
    <cellStyle name="Warnender Text 2 13" xfId="14952" hidden="1"/>
    <cellStyle name="Warnender Text 2 13" xfId="14987" hidden="1"/>
    <cellStyle name="Warnender Text 2 13" xfId="14666" hidden="1"/>
    <cellStyle name="Warnender Text 2 13" xfId="15056" hidden="1"/>
    <cellStyle name="Warnender Text 2 13" xfId="14995" hidden="1"/>
    <cellStyle name="Warnender Text 2 13" xfId="15093" hidden="1"/>
    <cellStyle name="Warnender Text 2 13" xfId="15128" hidden="1"/>
    <cellStyle name="Warnender Text 2 13" xfId="15199" hidden="1"/>
    <cellStyle name="Warnender Text 2 13" xfId="15273" hidden="1"/>
    <cellStyle name="Warnender Text 2 13" xfId="15212" hidden="1"/>
    <cellStyle name="Warnender Text 2 13" xfId="15310" hidden="1"/>
    <cellStyle name="Warnender Text 2 13" xfId="15345" hidden="1"/>
    <cellStyle name="Warnender Text 2 13" xfId="15488" hidden="1"/>
    <cellStyle name="Warnender Text 2 13" xfId="15565" hidden="1"/>
    <cellStyle name="Warnender Text 2 13" xfId="15504" hidden="1"/>
    <cellStyle name="Warnender Text 2 13" xfId="15602" hidden="1"/>
    <cellStyle name="Warnender Text 2 13" xfId="15637" hidden="1"/>
    <cellStyle name="Warnender Text 2 13" xfId="15361" hidden="1"/>
    <cellStyle name="Warnender Text 2 13" xfId="15707" hidden="1"/>
    <cellStyle name="Warnender Text 2 13" xfId="15646" hidden="1"/>
    <cellStyle name="Warnender Text 2 13" xfId="15744" hidden="1"/>
    <cellStyle name="Warnender Text 2 13" xfId="15779" hidden="1"/>
    <cellStyle name="Warnender Text 2 13" xfId="11382" hidden="1"/>
    <cellStyle name="Warnender Text 2 13" xfId="15858" hidden="1"/>
    <cellStyle name="Warnender Text 2 13" xfId="15797" hidden="1"/>
    <cellStyle name="Warnender Text 2 13" xfId="15895" hidden="1"/>
    <cellStyle name="Warnender Text 2 13" xfId="15930" hidden="1"/>
    <cellStyle name="Warnender Text 2 13" xfId="16129" hidden="1"/>
    <cellStyle name="Warnender Text 2 13" xfId="16224" hidden="1"/>
    <cellStyle name="Warnender Text 2 13" xfId="16163" hidden="1"/>
    <cellStyle name="Warnender Text 2 13" xfId="16261" hidden="1"/>
    <cellStyle name="Warnender Text 2 13" xfId="16296" hidden="1"/>
    <cellStyle name="Warnender Text 2 13" xfId="15966" hidden="1"/>
    <cellStyle name="Warnender Text 2 13" xfId="16371" hidden="1"/>
    <cellStyle name="Warnender Text 2 13" xfId="16310" hidden="1"/>
    <cellStyle name="Warnender Text 2 13" xfId="16408" hidden="1"/>
    <cellStyle name="Warnender Text 2 13" xfId="16443" hidden="1"/>
    <cellStyle name="Warnender Text 2 13" xfId="16122" hidden="1"/>
    <cellStyle name="Warnender Text 2 13" xfId="16512" hidden="1"/>
    <cellStyle name="Warnender Text 2 13" xfId="16451" hidden="1"/>
    <cellStyle name="Warnender Text 2 13" xfId="16549" hidden="1"/>
    <cellStyle name="Warnender Text 2 13" xfId="16584" hidden="1"/>
    <cellStyle name="Warnender Text 2 13" xfId="16655" hidden="1"/>
    <cellStyle name="Warnender Text 2 13" xfId="16729" hidden="1"/>
    <cellStyle name="Warnender Text 2 13" xfId="16668" hidden="1"/>
    <cellStyle name="Warnender Text 2 13" xfId="16766" hidden="1"/>
    <cellStyle name="Warnender Text 2 13" xfId="16801" hidden="1"/>
    <cellStyle name="Warnender Text 2 13" xfId="16944" hidden="1"/>
    <cellStyle name="Warnender Text 2 13" xfId="17021" hidden="1"/>
    <cellStyle name="Warnender Text 2 13" xfId="16960" hidden="1"/>
    <cellStyle name="Warnender Text 2 13" xfId="17058" hidden="1"/>
    <cellStyle name="Warnender Text 2 13" xfId="17093" hidden="1"/>
    <cellStyle name="Warnender Text 2 13" xfId="16817" hidden="1"/>
    <cellStyle name="Warnender Text 2 13" xfId="17163" hidden="1"/>
    <cellStyle name="Warnender Text 2 13" xfId="17102" hidden="1"/>
    <cellStyle name="Warnender Text 2 13" xfId="17200" hidden="1"/>
    <cellStyle name="Warnender Text 2 13" xfId="17235" hidden="1"/>
    <cellStyle name="Warnender Text 2 13" xfId="12861" hidden="1"/>
    <cellStyle name="Warnender Text 2 13" xfId="17303" hidden="1"/>
    <cellStyle name="Warnender Text 2 13" xfId="17242" hidden="1"/>
    <cellStyle name="Warnender Text 2 13" xfId="17340" hidden="1"/>
    <cellStyle name="Warnender Text 2 13" xfId="17375" hidden="1"/>
    <cellStyle name="Warnender Text 2 13" xfId="17571" hidden="1"/>
    <cellStyle name="Warnender Text 2 13" xfId="17666" hidden="1"/>
    <cellStyle name="Warnender Text 2 13" xfId="17605" hidden="1"/>
    <cellStyle name="Warnender Text 2 13" xfId="17703" hidden="1"/>
    <cellStyle name="Warnender Text 2 13" xfId="17738" hidden="1"/>
    <cellStyle name="Warnender Text 2 13" xfId="17408" hidden="1"/>
    <cellStyle name="Warnender Text 2 13" xfId="17813" hidden="1"/>
    <cellStyle name="Warnender Text 2 13" xfId="17752" hidden="1"/>
    <cellStyle name="Warnender Text 2 13" xfId="17850" hidden="1"/>
    <cellStyle name="Warnender Text 2 13" xfId="17885" hidden="1"/>
    <cellStyle name="Warnender Text 2 13" xfId="17564" hidden="1"/>
    <cellStyle name="Warnender Text 2 13" xfId="17954" hidden="1"/>
    <cellStyle name="Warnender Text 2 13" xfId="17893" hidden="1"/>
    <cellStyle name="Warnender Text 2 13" xfId="17991" hidden="1"/>
    <cellStyle name="Warnender Text 2 13" xfId="18026" hidden="1"/>
    <cellStyle name="Warnender Text 2 13" xfId="18097" hidden="1"/>
    <cellStyle name="Warnender Text 2 13" xfId="18171" hidden="1"/>
    <cellStyle name="Warnender Text 2 13" xfId="18110" hidden="1"/>
    <cellStyle name="Warnender Text 2 13" xfId="18208" hidden="1"/>
    <cellStyle name="Warnender Text 2 13" xfId="18243" hidden="1"/>
    <cellStyle name="Warnender Text 2 13" xfId="18386" hidden="1"/>
    <cellStyle name="Warnender Text 2 13" xfId="18463" hidden="1"/>
    <cellStyle name="Warnender Text 2 13" xfId="18402" hidden="1"/>
    <cellStyle name="Warnender Text 2 13" xfId="18500" hidden="1"/>
    <cellStyle name="Warnender Text 2 13" xfId="18535" hidden="1"/>
    <cellStyle name="Warnender Text 2 13" xfId="18259" hidden="1"/>
    <cellStyle name="Warnender Text 2 13" xfId="18605" hidden="1"/>
    <cellStyle name="Warnender Text 2 13" xfId="18544" hidden="1"/>
    <cellStyle name="Warnender Text 2 13" xfId="18642" hidden="1"/>
    <cellStyle name="Warnender Text 2 13" xfId="18677" hidden="1"/>
    <cellStyle name="Warnender Text 2 13" xfId="19017" hidden="1"/>
    <cellStyle name="Warnender Text 2 13" xfId="19103" hidden="1"/>
    <cellStyle name="Warnender Text 2 13" xfId="19042" hidden="1"/>
    <cellStyle name="Warnender Text 2 13" xfId="19140" hidden="1"/>
    <cellStyle name="Warnender Text 2 13" xfId="19175" hidden="1"/>
    <cellStyle name="Warnender Text 2 13" xfId="19378" hidden="1"/>
    <cellStyle name="Warnender Text 2 13" xfId="19473" hidden="1"/>
    <cellStyle name="Warnender Text 2 13" xfId="19412" hidden="1"/>
    <cellStyle name="Warnender Text 2 13" xfId="19510" hidden="1"/>
    <cellStyle name="Warnender Text 2 13" xfId="19545" hidden="1"/>
    <cellStyle name="Warnender Text 2 13" xfId="19215" hidden="1"/>
    <cellStyle name="Warnender Text 2 13" xfId="19620" hidden="1"/>
    <cellStyle name="Warnender Text 2 13" xfId="19559" hidden="1"/>
    <cellStyle name="Warnender Text 2 13" xfId="19657" hidden="1"/>
    <cellStyle name="Warnender Text 2 13" xfId="19692" hidden="1"/>
    <cellStyle name="Warnender Text 2 13" xfId="19371" hidden="1"/>
    <cellStyle name="Warnender Text 2 13" xfId="19761" hidden="1"/>
    <cellStyle name="Warnender Text 2 13" xfId="19700" hidden="1"/>
    <cellStyle name="Warnender Text 2 13" xfId="19798" hidden="1"/>
    <cellStyle name="Warnender Text 2 13" xfId="19833" hidden="1"/>
    <cellStyle name="Warnender Text 2 13" xfId="19904" hidden="1"/>
    <cellStyle name="Warnender Text 2 13" xfId="19978" hidden="1"/>
    <cellStyle name="Warnender Text 2 13" xfId="19917" hidden="1"/>
    <cellStyle name="Warnender Text 2 13" xfId="20015" hidden="1"/>
    <cellStyle name="Warnender Text 2 13" xfId="20050" hidden="1"/>
    <cellStyle name="Warnender Text 2 13" xfId="20193" hidden="1"/>
    <cellStyle name="Warnender Text 2 13" xfId="20270" hidden="1"/>
    <cellStyle name="Warnender Text 2 13" xfId="20209" hidden="1"/>
    <cellStyle name="Warnender Text 2 13" xfId="20307" hidden="1"/>
    <cellStyle name="Warnender Text 2 13" xfId="20342" hidden="1"/>
    <cellStyle name="Warnender Text 2 13" xfId="20066" hidden="1"/>
    <cellStyle name="Warnender Text 2 13" xfId="20412" hidden="1"/>
    <cellStyle name="Warnender Text 2 13" xfId="20351" hidden="1"/>
    <cellStyle name="Warnender Text 2 13" xfId="20449" hidden="1"/>
    <cellStyle name="Warnender Text 2 13" xfId="20484" hidden="1"/>
    <cellStyle name="Warnender Text 2 13" xfId="20555" hidden="1"/>
    <cellStyle name="Warnender Text 2 13" xfId="20629" hidden="1"/>
    <cellStyle name="Warnender Text 2 13" xfId="20568" hidden="1"/>
    <cellStyle name="Warnender Text 2 13" xfId="20666" hidden="1"/>
    <cellStyle name="Warnender Text 2 13" xfId="20701" hidden="1"/>
    <cellStyle name="Warnender Text 2 13" xfId="20892" hidden="1"/>
    <cellStyle name="Warnender Text 2 13" xfId="21020" hidden="1"/>
    <cellStyle name="Warnender Text 2 13" xfId="20959" hidden="1"/>
    <cellStyle name="Warnender Text 2 13" xfId="21057" hidden="1"/>
    <cellStyle name="Warnender Text 2 13" xfId="21092" hidden="1"/>
    <cellStyle name="Warnender Text 2 13" xfId="21252" hidden="1"/>
    <cellStyle name="Warnender Text 2 13" xfId="21329" hidden="1"/>
    <cellStyle name="Warnender Text 2 13" xfId="21268" hidden="1"/>
    <cellStyle name="Warnender Text 2 13" xfId="21366" hidden="1"/>
    <cellStyle name="Warnender Text 2 13" xfId="21401" hidden="1"/>
    <cellStyle name="Warnender Text 2 13" xfId="21125" hidden="1"/>
    <cellStyle name="Warnender Text 2 13" xfId="21473" hidden="1"/>
    <cellStyle name="Warnender Text 2 13" xfId="21412" hidden="1"/>
    <cellStyle name="Warnender Text 2 13" xfId="21510" hidden="1"/>
    <cellStyle name="Warnender Text 2 13" xfId="21545" hidden="1"/>
    <cellStyle name="Warnender Text 2 13" xfId="20708" hidden="1"/>
    <cellStyle name="Warnender Text 2 13" xfId="21630" hidden="1"/>
    <cellStyle name="Warnender Text 2 13" xfId="21569" hidden="1"/>
    <cellStyle name="Warnender Text 2 13" xfId="21667" hidden="1"/>
    <cellStyle name="Warnender Text 2 13" xfId="21702" hidden="1"/>
    <cellStyle name="Warnender Text 2 13" xfId="21904" hidden="1"/>
    <cellStyle name="Warnender Text 2 13" xfId="22000" hidden="1"/>
    <cellStyle name="Warnender Text 2 13" xfId="21939" hidden="1"/>
    <cellStyle name="Warnender Text 2 13" xfId="22037" hidden="1"/>
    <cellStyle name="Warnender Text 2 13" xfId="22072" hidden="1"/>
    <cellStyle name="Warnender Text 2 13" xfId="21741" hidden="1"/>
    <cellStyle name="Warnender Text 2 13" xfId="22149" hidden="1"/>
    <cellStyle name="Warnender Text 2 13" xfId="22088" hidden="1"/>
    <cellStyle name="Warnender Text 2 13" xfId="22186" hidden="1"/>
    <cellStyle name="Warnender Text 2 13" xfId="22221" hidden="1"/>
    <cellStyle name="Warnender Text 2 13" xfId="21897" hidden="1"/>
    <cellStyle name="Warnender Text 2 13" xfId="22292" hidden="1"/>
    <cellStyle name="Warnender Text 2 13" xfId="22231" hidden="1"/>
    <cellStyle name="Warnender Text 2 13" xfId="22329" hidden="1"/>
    <cellStyle name="Warnender Text 2 13" xfId="22364" hidden="1"/>
    <cellStyle name="Warnender Text 2 13" xfId="22437" hidden="1"/>
    <cellStyle name="Warnender Text 2 13" xfId="22511" hidden="1"/>
    <cellStyle name="Warnender Text 2 13" xfId="22450" hidden="1"/>
    <cellStyle name="Warnender Text 2 13" xfId="22548" hidden="1"/>
    <cellStyle name="Warnender Text 2 13" xfId="22583" hidden="1"/>
    <cellStyle name="Warnender Text 2 13" xfId="22726" hidden="1"/>
    <cellStyle name="Warnender Text 2 13" xfId="22803" hidden="1"/>
    <cellStyle name="Warnender Text 2 13" xfId="22742" hidden="1"/>
    <cellStyle name="Warnender Text 2 13" xfId="22840" hidden="1"/>
    <cellStyle name="Warnender Text 2 13" xfId="22875" hidden="1"/>
    <cellStyle name="Warnender Text 2 13" xfId="22599" hidden="1"/>
    <cellStyle name="Warnender Text 2 13" xfId="22945" hidden="1"/>
    <cellStyle name="Warnender Text 2 13" xfId="22884" hidden="1"/>
    <cellStyle name="Warnender Text 2 13" xfId="22982" hidden="1"/>
    <cellStyle name="Warnender Text 2 13" xfId="23017" hidden="1"/>
    <cellStyle name="Warnender Text 2 13" xfId="21709" hidden="1"/>
    <cellStyle name="Warnender Text 2 13" xfId="23085" hidden="1"/>
    <cellStyle name="Warnender Text 2 13" xfId="23024" hidden="1"/>
    <cellStyle name="Warnender Text 2 13" xfId="23122" hidden="1"/>
    <cellStyle name="Warnender Text 2 13" xfId="23157" hidden="1"/>
    <cellStyle name="Warnender Text 2 13" xfId="23357" hidden="1"/>
    <cellStyle name="Warnender Text 2 13" xfId="23452" hidden="1"/>
    <cellStyle name="Warnender Text 2 13" xfId="23391" hidden="1"/>
    <cellStyle name="Warnender Text 2 13" xfId="23489" hidden="1"/>
    <cellStyle name="Warnender Text 2 13" xfId="23524" hidden="1"/>
    <cellStyle name="Warnender Text 2 13" xfId="23194" hidden="1"/>
    <cellStyle name="Warnender Text 2 13" xfId="23601" hidden="1"/>
    <cellStyle name="Warnender Text 2 13" xfId="23540" hidden="1"/>
    <cellStyle name="Warnender Text 2 13" xfId="23638" hidden="1"/>
    <cellStyle name="Warnender Text 2 13" xfId="23673" hidden="1"/>
    <cellStyle name="Warnender Text 2 13" xfId="23350" hidden="1"/>
    <cellStyle name="Warnender Text 2 13" xfId="23744" hidden="1"/>
    <cellStyle name="Warnender Text 2 13" xfId="23683" hidden="1"/>
    <cellStyle name="Warnender Text 2 13" xfId="23781" hidden="1"/>
    <cellStyle name="Warnender Text 2 13" xfId="23816" hidden="1"/>
    <cellStyle name="Warnender Text 2 13" xfId="23888" hidden="1"/>
    <cellStyle name="Warnender Text 2 13" xfId="23962" hidden="1"/>
    <cellStyle name="Warnender Text 2 13" xfId="23901" hidden="1"/>
    <cellStyle name="Warnender Text 2 13" xfId="23999" hidden="1"/>
    <cellStyle name="Warnender Text 2 13" xfId="24034" hidden="1"/>
    <cellStyle name="Warnender Text 2 13" xfId="24177" hidden="1"/>
    <cellStyle name="Warnender Text 2 13" xfId="24254" hidden="1"/>
    <cellStyle name="Warnender Text 2 13" xfId="24193" hidden="1"/>
    <cellStyle name="Warnender Text 2 13" xfId="24291" hidden="1"/>
    <cellStyle name="Warnender Text 2 13" xfId="24326" hidden="1"/>
    <cellStyle name="Warnender Text 2 13" xfId="24050" hidden="1"/>
    <cellStyle name="Warnender Text 2 13" xfId="24396" hidden="1"/>
    <cellStyle name="Warnender Text 2 13" xfId="24335" hidden="1"/>
    <cellStyle name="Warnender Text 2 13" xfId="24433" hidden="1"/>
    <cellStyle name="Warnender Text 2 13" xfId="24468" hidden="1"/>
    <cellStyle name="Warnender Text 2 13" xfId="21558" hidden="1"/>
    <cellStyle name="Warnender Text 2 13" xfId="24536" hidden="1"/>
    <cellStyle name="Warnender Text 2 13" xfId="24475" hidden="1"/>
    <cellStyle name="Warnender Text 2 13" xfId="24573" hidden="1"/>
    <cellStyle name="Warnender Text 2 13" xfId="24608" hidden="1"/>
    <cellStyle name="Warnender Text 2 13" xfId="24804" hidden="1"/>
    <cellStyle name="Warnender Text 2 13" xfId="24899" hidden="1"/>
    <cellStyle name="Warnender Text 2 13" xfId="24838" hidden="1"/>
    <cellStyle name="Warnender Text 2 13" xfId="24936" hidden="1"/>
    <cellStyle name="Warnender Text 2 13" xfId="24971" hidden="1"/>
    <cellStyle name="Warnender Text 2 13" xfId="24641" hidden="1"/>
    <cellStyle name="Warnender Text 2 13" xfId="25046" hidden="1"/>
    <cellStyle name="Warnender Text 2 13" xfId="24985" hidden="1"/>
    <cellStyle name="Warnender Text 2 13" xfId="25083" hidden="1"/>
    <cellStyle name="Warnender Text 2 13" xfId="25118" hidden="1"/>
    <cellStyle name="Warnender Text 2 13" xfId="24797" hidden="1"/>
    <cellStyle name="Warnender Text 2 13" xfId="25187" hidden="1"/>
    <cellStyle name="Warnender Text 2 13" xfId="25126" hidden="1"/>
    <cellStyle name="Warnender Text 2 13" xfId="25224" hidden="1"/>
    <cellStyle name="Warnender Text 2 13" xfId="25259" hidden="1"/>
    <cellStyle name="Warnender Text 2 13" xfId="25330" hidden="1"/>
    <cellStyle name="Warnender Text 2 13" xfId="25404" hidden="1"/>
    <cellStyle name="Warnender Text 2 13" xfId="25343" hidden="1"/>
    <cellStyle name="Warnender Text 2 13" xfId="25441" hidden="1"/>
    <cellStyle name="Warnender Text 2 13" xfId="25476" hidden="1"/>
    <cellStyle name="Warnender Text 2 13" xfId="25619" hidden="1"/>
    <cellStyle name="Warnender Text 2 13" xfId="25696" hidden="1"/>
    <cellStyle name="Warnender Text 2 13" xfId="25635" hidden="1"/>
    <cellStyle name="Warnender Text 2 13" xfId="25733" hidden="1"/>
    <cellStyle name="Warnender Text 2 13" xfId="25768" hidden="1"/>
    <cellStyle name="Warnender Text 2 13" xfId="25492" hidden="1"/>
    <cellStyle name="Warnender Text 2 13" xfId="25838" hidden="1"/>
    <cellStyle name="Warnender Text 2 13" xfId="25777" hidden="1"/>
    <cellStyle name="Warnender Text 2 13" xfId="25875" hidden="1"/>
    <cellStyle name="Warnender Text 2 13" xfId="25910" hidden="1"/>
    <cellStyle name="Warnender Text 2 13" xfId="26028" hidden="1"/>
    <cellStyle name="Warnender Text 2 13" xfId="26131" hidden="1"/>
    <cellStyle name="Warnender Text 2 13" xfId="26070" hidden="1"/>
    <cellStyle name="Warnender Text 2 13" xfId="26168" hidden="1"/>
    <cellStyle name="Warnender Text 2 13" xfId="26203" hidden="1"/>
    <cellStyle name="Warnender Text 2 13" xfId="26400" hidden="1"/>
    <cellStyle name="Warnender Text 2 13" xfId="26495" hidden="1"/>
    <cellStyle name="Warnender Text 2 13" xfId="26434" hidden="1"/>
    <cellStyle name="Warnender Text 2 13" xfId="26532" hidden="1"/>
    <cellStyle name="Warnender Text 2 13" xfId="26567" hidden="1"/>
    <cellStyle name="Warnender Text 2 13" xfId="26237" hidden="1"/>
    <cellStyle name="Warnender Text 2 13" xfId="26642" hidden="1"/>
    <cellStyle name="Warnender Text 2 13" xfId="26581" hidden="1"/>
    <cellStyle name="Warnender Text 2 13" xfId="26679" hidden="1"/>
    <cellStyle name="Warnender Text 2 13" xfId="26714" hidden="1"/>
    <cellStyle name="Warnender Text 2 13" xfId="26393" hidden="1"/>
    <cellStyle name="Warnender Text 2 13" xfId="26783" hidden="1"/>
    <cellStyle name="Warnender Text 2 13" xfId="26722" hidden="1"/>
    <cellStyle name="Warnender Text 2 13" xfId="26820" hidden="1"/>
    <cellStyle name="Warnender Text 2 13" xfId="26855" hidden="1"/>
    <cellStyle name="Warnender Text 2 13" xfId="26926" hidden="1"/>
    <cellStyle name="Warnender Text 2 13" xfId="27000" hidden="1"/>
    <cellStyle name="Warnender Text 2 13" xfId="26939" hidden="1"/>
    <cellStyle name="Warnender Text 2 13" xfId="27037" hidden="1"/>
    <cellStyle name="Warnender Text 2 13" xfId="27072" hidden="1"/>
    <cellStyle name="Warnender Text 2 13" xfId="27215" hidden="1"/>
    <cellStyle name="Warnender Text 2 13" xfId="27292" hidden="1"/>
    <cellStyle name="Warnender Text 2 13" xfId="27231" hidden="1"/>
    <cellStyle name="Warnender Text 2 13" xfId="27329" hidden="1"/>
    <cellStyle name="Warnender Text 2 13" xfId="27364" hidden="1"/>
    <cellStyle name="Warnender Text 2 13" xfId="27088" hidden="1"/>
    <cellStyle name="Warnender Text 2 13" xfId="27434" hidden="1"/>
    <cellStyle name="Warnender Text 2 13" xfId="27373" hidden="1"/>
    <cellStyle name="Warnender Text 2 13" xfId="27471" hidden="1"/>
    <cellStyle name="Warnender Text 2 13" xfId="27506" hidden="1"/>
    <cellStyle name="Warnender Text 2 13" xfId="26048" hidden="1"/>
    <cellStyle name="Warnender Text 2 13" xfId="27574" hidden="1"/>
    <cellStyle name="Warnender Text 2 13" xfId="27513" hidden="1"/>
    <cellStyle name="Warnender Text 2 13" xfId="27611" hidden="1"/>
    <cellStyle name="Warnender Text 2 13" xfId="27646" hidden="1"/>
    <cellStyle name="Warnender Text 2 13" xfId="27842" hidden="1"/>
    <cellStyle name="Warnender Text 2 13" xfId="27937" hidden="1"/>
    <cellStyle name="Warnender Text 2 13" xfId="27876" hidden="1"/>
    <cellStyle name="Warnender Text 2 13" xfId="27974" hidden="1"/>
    <cellStyle name="Warnender Text 2 13" xfId="28009" hidden="1"/>
    <cellStyle name="Warnender Text 2 13" xfId="27679" hidden="1"/>
    <cellStyle name="Warnender Text 2 13" xfId="28084" hidden="1"/>
    <cellStyle name="Warnender Text 2 13" xfId="28023" hidden="1"/>
    <cellStyle name="Warnender Text 2 13" xfId="28121" hidden="1"/>
    <cellStyle name="Warnender Text 2 13" xfId="28156" hidden="1"/>
    <cellStyle name="Warnender Text 2 13" xfId="27835" hidden="1"/>
    <cellStyle name="Warnender Text 2 13" xfId="28225" hidden="1"/>
    <cellStyle name="Warnender Text 2 13" xfId="28164" hidden="1"/>
    <cellStyle name="Warnender Text 2 13" xfId="28262" hidden="1"/>
    <cellStyle name="Warnender Text 2 13" xfId="28297" hidden="1"/>
    <cellStyle name="Warnender Text 2 13" xfId="28368" hidden="1"/>
    <cellStyle name="Warnender Text 2 13" xfId="28442" hidden="1"/>
    <cellStyle name="Warnender Text 2 13" xfId="28381" hidden="1"/>
    <cellStyle name="Warnender Text 2 13" xfId="28479" hidden="1"/>
    <cellStyle name="Warnender Text 2 13" xfId="28514" hidden="1"/>
    <cellStyle name="Warnender Text 2 13" xfId="28657" hidden="1"/>
    <cellStyle name="Warnender Text 2 13" xfId="28734" hidden="1"/>
    <cellStyle name="Warnender Text 2 13" xfId="28673" hidden="1"/>
    <cellStyle name="Warnender Text 2 13" xfId="28771" hidden="1"/>
    <cellStyle name="Warnender Text 2 13" xfId="28806" hidden="1"/>
    <cellStyle name="Warnender Text 2 13" xfId="28530" hidden="1"/>
    <cellStyle name="Warnender Text 2 13" xfId="28876" hidden="1"/>
    <cellStyle name="Warnender Text 2 13" xfId="28815" hidden="1"/>
    <cellStyle name="Warnender Text 2 13" xfId="28913" hidden="1"/>
    <cellStyle name="Warnender Text 2 13" xfId="28948" hidden="1"/>
    <cellStyle name="Warnender Text 2 13" xfId="29020" hidden="1"/>
    <cellStyle name="Warnender Text 2 13" xfId="29094" hidden="1"/>
    <cellStyle name="Warnender Text 2 13" xfId="29033" hidden="1"/>
    <cellStyle name="Warnender Text 2 13" xfId="29131" hidden="1"/>
    <cellStyle name="Warnender Text 2 13" xfId="29166" hidden="1"/>
    <cellStyle name="Warnender Text 2 13" xfId="29362" hidden="1"/>
    <cellStyle name="Warnender Text 2 13" xfId="29457" hidden="1"/>
    <cellStyle name="Warnender Text 2 13" xfId="29396" hidden="1"/>
    <cellStyle name="Warnender Text 2 13" xfId="29494" hidden="1"/>
    <cellStyle name="Warnender Text 2 13" xfId="29529" hidden="1"/>
    <cellStyle name="Warnender Text 2 13" xfId="29199" hidden="1"/>
    <cellStyle name="Warnender Text 2 13" xfId="29604" hidden="1"/>
    <cellStyle name="Warnender Text 2 13" xfId="29543" hidden="1"/>
    <cellStyle name="Warnender Text 2 13" xfId="29641" hidden="1"/>
    <cellStyle name="Warnender Text 2 13" xfId="29676" hidden="1"/>
    <cellStyle name="Warnender Text 2 13" xfId="29355" hidden="1"/>
    <cellStyle name="Warnender Text 2 13" xfId="29745" hidden="1"/>
    <cellStyle name="Warnender Text 2 13" xfId="29684" hidden="1"/>
    <cellStyle name="Warnender Text 2 13" xfId="29782" hidden="1"/>
    <cellStyle name="Warnender Text 2 13" xfId="29817" hidden="1"/>
    <cellStyle name="Warnender Text 2 13" xfId="29888" hidden="1"/>
    <cellStyle name="Warnender Text 2 13" xfId="29962" hidden="1"/>
    <cellStyle name="Warnender Text 2 13" xfId="29901" hidden="1"/>
    <cellStyle name="Warnender Text 2 13" xfId="29999" hidden="1"/>
    <cellStyle name="Warnender Text 2 13" xfId="30034" hidden="1"/>
    <cellStyle name="Warnender Text 2 13" xfId="30177" hidden="1"/>
    <cellStyle name="Warnender Text 2 13" xfId="30254" hidden="1"/>
    <cellStyle name="Warnender Text 2 13" xfId="30193" hidden="1"/>
    <cellStyle name="Warnender Text 2 13" xfId="30291" hidden="1"/>
    <cellStyle name="Warnender Text 2 13" xfId="30326" hidden="1"/>
    <cellStyle name="Warnender Text 2 13" xfId="30050" hidden="1"/>
    <cellStyle name="Warnender Text 2 13" xfId="30396" hidden="1"/>
    <cellStyle name="Warnender Text 2 13" xfId="30335" hidden="1"/>
    <cellStyle name="Warnender Text 2 13" xfId="30433" hidden="1"/>
    <cellStyle name="Warnender Text 2 13" xfId="30468" hidden="1"/>
    <cellStyle name="Warnender Text 2 13" xfId="30539" hidden="1"/>
    <cellStyle name="Warnender Text 2 13" xfId="30613" hidden="1"/>
    <cellStyle name="Warnender Text 2 13" xfId="30552" hidden="1"/>
    <cellStyle name="Warnender Text 2 13" xfId="30650" hidden="1"/>
    <cellStyle name="Warnender Text 2 13" xfId="30685" hidden="1"/>
    <cellStyle name="Warnender Text 2 13" xfId="30876" hidden="1"/>
    <cellStyle name="Warnender Text 2 13" xfId="31004" hidden="1"/>
    <cellStyle name="Warnender Text 2 13" xfId="30943" hidden="1"/>
    <cellStyle name="Warnender Text 2 13" xfId="31041" hidden="1"/>
    <cellStyle name="Warnender Text 2 13" xfId="31076" hidden="1"/>
    <cellStyle name="Warnender Text 2 13" xfId="31236" hidden="1"/>
    <cellStyle name="Warnender Text 2 13" xfId="31313" hidden="1"/>
    <cellStyle name="Warnender Text 2 13" xfId="31252" hidden="1"/>
    <cellStyle name="Warnender Text 2 13" xfId="31350" hidden="1"/>
    <cellStyle name="Warnender Text 2 13" xfId="31385" hidden="1"/>
    <cellStyle name="Warnender Text 2 13" xfId="31109" hidden="1"/>
    <cellStyle name="Warnender Text 2 13" xfId="31457" hidden="1"/>
    <cellStyle name="Warnender Text 2 13" xfId="31396" hidden="1"/>
    <cellStyle name="Warnender Text 2 13" xfId="31494" hidden="1"/>
    <cellStyle name="Warnender Text 2 13" xfId="31529" hidden="1"/>
    <cellStyle name="Warnender Text 2 13" xfId="30692" hidden="1"/>
    <cellStyle name="Warnender Text 2 13" xfId="31614" hidden="1"/>
    <cellStyle name="Warnender Text 2 13" xfId="31553" hidden="1"/>
    <cellStyle name="Warnender Text 2 13" xfId="31651" hidden="1"/>
    <cellStyle name="Warnender Text 2 13" xfId="31686" hidden="1"/>
    <cellStyle name="Warnender Text 2 13" xfId="31888" hidden="1"/>
    <cellStyle name="Warnender Text 2 13" xfId="31984" hidden="1"/>
    <cellStyle name="Warnender Text 2 13" xfId="31923" hidden="1"/>
    <cellStyle name="Warnender Text 2 13" xfId="32021" hidden="1"/>
    <cellStyle name="Warnender Text 2 13" xfId="32056" hidden="1"/>
    <cellStyle name="Warnender Text 2 13" xfId="31725" hidden="1"/>
    <cellStyle name="Warnender Text 2 13" xfId="32133" hidden="1"/>
    <cellStyle name="Warnender Text 2 13" xfId="32072" hidden="1"/>
    <cellStyle name="Warnender Text 2 13" xfId="32170" hidden="1"/>
    <cellStyle name="Warnender Text 2 13" xfId="32205" hidden="1"/>
    <cellStyle name="Warnender Text 2 13" xfId="31881" hidden="1"/>
    <cellStyle name="Warnender Text 2 13" xfId="32276" hidden="1"/>
    <cellStyle name="Warnender Text 2 13" xfId="32215" hidden="1"/>
    <cellStyle name="Warnender Text 2 13" xfId="32313" hidden="1"/>
    <cellStyle name="Warnender Text 2 13" xfId="32348" hidden="1"/>
    <cellStyle name="Warnender Text 2 13" xfId="32421" hidden="1"/>
    <cellStyle name="Warnender Text 2 13" xfId="32495" hidden="1"/>
    <cellStyle name="Warnender Text 2 13" xfId="32434" hidden="1"/>
    <cellStyle name="Warnender Text 2 13" xfId="32532" hidden="1"/>
    <cellStyle name="Warnender Text 2 13" xfId="32567" hidden="1"/>
    <cellStyle name="Warnender Text 2 13" xfId="32710" hidden="1"/>
    <cellStyle name="Warnender Text 2 13" xfId="32787" hidden="1"/>
    <cellStyle name="Warnender Text 2 13" xfId="32726" hidden="1"/>
    <cellStyle name="Warnender Text 2 13" xfId="32824" hidden="1"/>
    <cellStyle name="Warnender Text 2 13" xfId="32859" hidden="1"/>
    <cellStyle name="Warnender Text 2 13" xfId="32583" hidden="1"/>
    <cellStyle name="Warnender Text 2 13" xfId="32929" hidden="1"/>
    <cellStyle name="Warnender Text 2 13" xfId="32868" hidden="1"/>
    <cellStyle name="Warnender Text 2 13" xfId="32966" hidden="1"/>
    <cellStyle name="Warnender Text 2 13" xfId="33001" hidden="1"/>
    <cellStyle name="Warnender Text 2 13" xfId="31693" hidden="1"/>
    <cellStyle name="Warnender Text 2 13" xfId="33069" hidden="1"/>
    <cellStyle name="Warnender Text 2 13" xfId="33008" hidden="1"/>
    <cellStyle name="Warnender Text 2 13" xfId="33106" hidden="1"/>
    <cellStyle name="Warnender Text 2 13" xfId="33141" hidden="1"/>
    <cellStyle name="Warnender Text 2 13" xfId="33340" hidden="1"/>
    <cellStyle name="Warnender Text 2 13" xfId="33435" hidden="1"/>
    <cellStyle name="Warnender Text 2 13" xfId="33374" hidden="1"/>
    <cellStyle name="Warnender Text 2 13" xfId="33472" hidden="1"/>
    <cellStyle name="Warnender Text 2 13" xfId="33507" hidden="1"/>
    <cellStyle name="Warnender Text 2 13" xfId="33177" hidden="1"/>
    <cellStyle name="Warnender Text 2 13" xfId="33584" hidden="1"/>
    <cellStyle name="Warnender Text 2 13" xfId="33523" hidden="1"/>
    <cellStyle name="Warnender Text 2 13" xfId="33621" hidden="1"/>
    <cellStyle name="Warnender Text 2 13" xfId="33656" hidden="1"/>
    <cellStyle name="Warnender Text 2 13" xfId="33333" hidden="1"/>
    <cellStyle name="Warnender Text 2 13" xfId="33727" hidden="1"/>
    <cellStyle name="Warnender Text 2 13" xfId="33666" hidden="1"/>
    <cellStyle name="Warnender Text 2 13" xfId="33764" hidden="1"/>
    <cellStyle name="Warnender Text 2 13" xfId="33799" hidden="1"/>
    <cellStyle name="Warnender Text 2 13" xfId="33871" hidden="1"/>
    <cellStyle name="Warnender Text 2 13" xfId="33945" hidden="1"/>
    <cellStyle name="Warnender Text 2 13" xfId="33884" hidden="1"/>
    <cellStyle name="Warnender Text 2 13" xfId="33982" hidden="1"/>
    <cellStyle name="Warnender Text 2 13" xfId="34017" hidden="1"/>
    <cellStyle name="Warnender Text 2 13" xfId="34160" hidden="1"/>
    <cellStyle name="Warnender Text 2 13" xfId="34237" hidden="1"/>
    <cellStyle name="Warnender Text 2 13" xfId="34176" hidden="1"/>
    <cellStyle name="Warnender Text 2 13" xfId="34274" hidden="1"/>
    <cellStyle name="Warnender Text 2 13" xfId="34309" hidden="1"/>
    <cellStyle name="Warnender Text 2 13" xfId="34033" hidden="1"/>
    <cellStyle name="Warnender Text 2 13" xfId="34379" hidden="1"/>
    <cellStyle name="Warnender Text 2 13" xfId="34318" hidden="1"/>
    <cellStyle name="Warnender Text 2 13" xfId="34416" hidden="1"/>
    <cellStyle name="Warnender Text 2 13" xfId="34451" hidden="1"/>
    <cellStyle name="Warnender Text 2 13" xfId="31542" hidden="1"/>
    <cellStyle name="Warnender Text 2 13" xfId="34519" hidden="1"/>
    <cellStyle name="Warnender Text 2 13" xfId="34458" hidden="1"/>
    <cellStyle name="Warnender Text 2 13" xfId="34556" hidden="1"/>
    <cellStyle name="Warnender Text 2 13" xfId="34591" hidden="1"/>
    <cellStyle name="Warnender Text 2 13" xfId="34787" hidden="1"/>
    <cellStyle name="Warnender Text 2 13" xfId="34882" hidden="1"/>
    <cellStyle name="Warnender Text 2 13" xfId="34821" hidden="1"/>
    <cellStyle name="Warnender Text 2 13" xfId="34919" hidden="1"/>
    <cellStyle name="Warnender Text 2 13" xfId="34954" hidden="1"/>
    <cellStyle name="Warnender Text 2 13" xfId="34624" hidden="1"/>
    <cellStyle name="Warnender Text 2 13" xfId="35029" hidden="1"/>
    <cellStyle name="Warnender Text 2 13" xfId="34968" hidden="1"/>
    <cellStyle name="Warnender Text 2 13" xfId="35066" hidden="1"/>
    <cellStyle name="Warnender Text 2 13" xfId="35101" hidden="1"/>
    <cellStyle name="Warnender Text 2 13" xfId="34780" hidden="1"/>
    <cellStyle name="Warnender Text 2 13" xfId="35170" hidden="1"/>
    <cellStyle name="Warnender Text 2 13" xfId="35109" hidden="1"/>
    <cellStyle name="Warnender Text 2 13" xfId="35207" hidden="1"/>
    <cellStyle name="Warnender Text 2 13" xfId="35242" hidden="1"/>
    <cellStyle name="Warnender Text 2 13" xfId="35313" hidden="1"/>
    <cellStyle name="Warnender Text 2 13" xfId="35387" hidden="1"/>
    <cellStyle name="Warnender Text 2 13" xfId="35326" hidden="1"/>
    <cellStyle name="Warnender Text 2 13" xfId="35424" hidden="1"/>
    <cellStyle name="Warnender Text 2 13" xfId="35459" hidden="1"/>
    <cellStyle name="Warnender Text 2 13" xfId="35602" hidden="1"/>
    <cellStyle name="Warnender Text 2 13" xfId="35679" hidden="1"/>
    <cellStyle name="Warnender Text 2 13" xfId="35618" hidden="1"/>
    <cellStyle name="Warnender Text 2 13" xfId="35716" hidden="1"/>
    <cellStyle name="Warnender Text 2 13" xfId="35751" hidden="1"/>
    <cellStyle name="Warnender Text 2 13" xfId="35475" hidden="1"/>
    <cellStyle name="Warnender Text 2 13" xfId="35821" hidden="1"/>
    <cellStyle name="Warnender Text 2 13" xfId="35760" hidden="1"/>
    <cellStyle name="Warnender Text 2 13" xfId="35858" hidden="1"/>
    <cellStyle name="Warnender Text 2 13" xfId="35893" hidden="1"/>
    <cellStyle name="Warnender Text 2 13" xfId="36011" hidden="1"/>
    <cellStyle name="Warnender Text 2 13" xfId="36114" hidden="1"/>
    <cellStyle name="Warnender Text 2 13" xfId="36053" hidden="1"/>
    <cellStyle name="Warnender Text 2 13" xfId="36151" hidden="1"/>
    <cellStyle name="Warnender Text 2 13" xfId="36186" hidden="1"/>
    <cellStyle name="Warnender Text 2 13" xfId="36383" hidden="1"/>
    <cellStyle name="Warnender Text 2 13" xfId="36478" hidden="1"/>
    <cellStyle name="Warnender Text 2 13" xfId="36417" hidden="1"/>
    <cellStyle name="Warnender Text 2 13" xfId="36515" hidden="1"/>
    <cellStyle name="Warnender Text 2 13" xfId="36550" hidden="1"/>
    <cellStyle name="Warnender Text 2 13" xfId="36220" hidden="1"/>
    <cellStyle name="Warnender Text 2 13" xfId="36625" hidden="1"/>
    <cellStyle name="Warnender Text 2 13" xfId="36564" hidden="1"/>
    <cellStyle name="Warnender Text 2 13" xfId="36662" hidden="1"/>
    <cellStyle name="Warnender Text 2 13" xfId="36697" hidden="1"/>
    <cellStyle name="Warnender Text 2 13" xfId="36376" hidden="1"/>
    <cellStyle name="Warnender Text 2 13" xfId="36766" hidden="1"/>
    <cellStyle name="Warnender Text 2 13" xfId="36705" hidden="1"/>
    <cellStyle name="Warnender Text 2 13" xfId="36803" hidden="1"/>
    <cellStyle name="Warnender Text 2 13" xfId="36838" hidden="1"/>
    <cellStyle name="Warnender Text 2 13" xfId="36909" hidden="1"/>
    <cellStyle name="Warnender Text 2 13" xfId="36983" hidden="1"/>
    <cellStyle name="Warnender Text 2 13" xfId="36922" hidden="1"/>
    <cellStyle name="Warnender Text 2 13" xfId="37020" hidden="1"/>
    <cellStyle name="Warnender Text 2 13" xfId="37055" hidden="1"/>
    <cellStyle name="Warnender Text 2 13" xfId="37198" hidden="1"/>
    <cellStyle name="Warnender Text 2 13" xfId="37275" hidden="1"/>
    <cellStyle name="Warnender Text 2 13" xfId="37214" hidden="1"/>
    <cellStyle name="Warnender Text 2 13" xfId="37312" hidden="1"/>
    <cellStyle name="Warnender Text 2 13" xfId="37347" hidden="1"/>
    <cellStyle name="Warnender Text 2 13" xfId="37071" hidden="1"/>
    <cellStyle name="Warnender Text 2 13" xfId="37417" hidden="1"/>
    <cellStyle name="Warnender Text 2 13" xfId="37356" hidden="1"/>
    <cellStyle name="Warnender Text 2 13" xfId="37454" hidden="1"/>
    <cellStyle name="Warnender Text 2 13" xfId="37489" hidden="1"/>
    <cellStyle name="Warnender Text 2 13" xfId="36031" hidden="1"/>
    <cellStyle name="Warnender Text 2 13" xfId="37557" hidden="1"/>
    <cellStyle name="Warnender Text 2 13" xfId="37496" hidden="1"/>
    <cellStyle name="Warnender Text 2 13" xfId="37594" hidden="1"/>
    <cellStyle name="Warnender Text 2 13" xfId="37629" hidden="1"/>
    <cellStyle name="Warnender Text 2 13" xfId="37825" hidden="1"/>
    <cellStyle name="Warnender Text 2 13" xfId="37920" hidden="1"/>
    <cellStyle name="Warnender Text 2 13" xfId="37859" hidden="1"/>
    <cellStyle name="Warnender Text 2 13" xfId="37957" hidden="1"/>
    <cellStyle name="Warnender Text 2 13" xfId="37992" hidden="1"/>
    <cellStyle name="Warnender Text 2 13" xfId="37662" hidden="1"/>
    <cellStyle name="Warnender Text 2 13" xfId="38067" hidden="1"/>
    <cellStyle name="Warnender Text 2 13" xfId="38006" hidden="1"/>
    <cellStyle name="Warnender Text 2 13" xfId="38104" hidden="1"/>
    <cellStyle name="Warnender Text 2 13" xfId="38139" hidden="1"/>
    <cellStyle name="Warnender Text 2 13" xfId="37818" hidden="1"/>
    <cellStyle name="Warnender Text 2 13" xfId="38208" hidden="1"/>
    <cellStyle name="Warnender Text 2 13" xfId="38147" hidden="1"/>
    <cellStyle name="Warnender Text 2 13" xfId="38245" hidden="1"/>
    <cellStyle name="Warnender Text 2 13" xfId="38280" hidden="1"/>
    <cellStyle name="Warnender Text 2 13" xfId="38351" hidden="1"/>
    <cellStyle name="Warnender Text 2 13" xfId="38425" hidden="1"/>
    <cellStyle name="Warnender Text 2 13" xfId="38364" hidden="1"/>
    <cellStyle name="Warnender Text 2 13" xfId="38462" hidden="1"/>
    <cellStyle name="Warnender Text 2 13" xfId="38497" hidden="1"/>
    <cellStyle name="Warnender Text 2 13" xfId="38640" hidden="1"/>
    <cellStyle name="Warnender Text 2 13" xfId="38717" hidden="1"/>
    <cellStyle name="Warnender Text 2 13" xfId="38656" hidden="1"/>
    <cellStyle name="Warnender Text 2 13" xfId="38754" hidden="1"/>
    <cellStyle name="Warnender Text 2 13" xfId="38789" hidden="1"/>
    <cellStyle name="Warnender Text 2 13" xfId="38513" hidden="1"/>
    <cellStyle name="Warnender Text 2 13" xfId="38859" hidden="1"/>
    <cellStyle name="Warnender Text 2 13" xfId="38798" hidden="1"/>
    <cellStyle name="Warnender Text 2 13" xfId="38896" hidden="1"/>
    <cellStyle name="Warnender Text 2 13" xfId="38931" hidden="1"/>
    <cellStyle name="Warnender Text 2 13" xfId="39020" hidden="1"/>
    <cellStyle name="Warnender Text 2 13" xfId="39097" hidden="1"/>
    <cellStyle name="Warnender Text 2 13" xfId="39036" hidden="1"/>
    <cellStyle name="Warnender Text 2 13" xfId="39134" hidden="1"/>
    <cellStyle name="Warnender Text 2 13" xfId="39169" hidden="1"/>
    <cellStyle name="Warnender Text 2 13" xfId="39365" hidden="1"/>
    <cellStyle name="Warnender Text 2 13" xfId="39460" hidden="1"/>
    <cellStyle name="Warnender Text 2 13" xfId="39399" hidden="1"/>
    <cellStyle name="Warnender Text 2 13" xfId="39497" hidden="1"/>
    <cellStyle name="Warnender Text 2 13" xfId="39532" hidden="1"/>
    <cellStyle name="Warnender Text 2 13" xfId="39202" hidden="1"/>
    <cellStyle name="Warnender Text 2 13" xfId="39607" hidden="1"/>
    <cellStyle name="Warnender Text 2 13" xfId="39546" hidden="1"/>
    <cellStyle name="Warnender Text 2 13" xfId="39644" hidden="1"/>
    <cellStyle name="Warnender Text 2 13" xfId="39679" hidden="1"/>
    <cellStyle name="Warnender Text 2 13" xfId="39358" hidden="1"/>
    <cellStyle name="Warnender Text 2 13" xfId="39748" hidden="1"/>
    <cellStyle name="Warnender Text 2 13" xfId="39687" hidden="1"/>
    <cellStyle name="Warnender Text 2 13" xfId="39785" hidden="1"/>
    <cellStyle name="Warnender Text 2 13" xfId="39820" hidden="1"/>
    <cellStyle name="Warnender Text 2 13" xfId="39891" hidden="1"/>
    <cellStyle name="Warnender Text 2 13" xfId="39965" hidden="1"/>
    <cellStyle name="Warnender Text 2 13" xfId="39904" hidden="1"/>
    <cellStyle name="Warnender Text 2 13" xfId="40002" hidden="1"/>
    <cellStyle name="Warnender Text 2 13" xfId="40037" hidden="1"/>
    <cellStyle name="Warnender Text 2 13" xfId="40180" hidden="1"/>
    <cellStyle name="Warnender Text 2 13" xfId="40257" hidden="1"/>
    <cellStyle name="Warnender Text 2 13" xfId="40196" hidden="1"/>
    <cellStyle name="Warnender Text 2 13" xfId="40294" hidden="1"/>
    <cellStyle name="Warnender Text 2 13" xfId="40329" hidden="1"/>
    <cellStyle name="Warnender Text 2 13" xfId="40053" hidden="1"/>
    <cellStyle name="Warnender Text 2 13" xfId="40399" hidden="1"/>
    <cellStyle name="Warnender Text 2 13" xfId="40338" hidden="1"/>
    <cellStyle name="Warnender Text 2 13" xfId="40436" hidden="1"/>
    <cellStyle name="Warnender Text 2 13" xfId="40471" hidden="1"/>
    <cellStyle name="Warnender Text 2 13" xfId="40542" hidden="1"/>
    <cellStyle name="Warnender Text 2 13" xfId="40616" hidden="1"/>
    <cellStyle name="Warnender Text 2 13" xfId="40555" hidden="1"/>
    <cellStyle name="Warnender Text 2 13" xfId="40653" hidden="1"/>
    <cellStyle name="Warnender Text 2 13" xfId="40688" hidden="1"/>
    <cellStyle name="Warnender Text 2 13" xfId="40879" hidden="1"/>
    <cellStyle name="Warnender Text 2 13" xfId="41007" hidden="1"/>
    <cellStyle name="Warnender Text 2 13" xfId="40946" hidden="1"/>
    <cellStyle name="Warnender Text 2 13" xfId="41044" hidden="1"/>
    <cellStyle name="Warnender Text 2 13" xfId="41079" hidden="1"/>
    <cellStyle name="Warnender Text 2 13" xfId="41239" hidden="1"/>
    <cellStyle name="Warnender Text 2 13" xfId="41316" hidden="1"/>
    <cellStyle name="Warnender Text 2 13" xfId="41255" hidden="1"/>
    <cellStyle name="Warnender Text 2 13" xfId="41353" hidden="1"/>
    <cellStyle name="Warnender Text 2 13" xfId="41388" hidden="1"/>
    <cellStyle name="Warnender Text 2 13" xfId="41112" hidden="1"/>
    <cellStyle name="Warnender Text 2 13" xfId="41460" hidden="1"/>
    <cellStyle name="Warnender Text 2 13" xfId="41399" hidden="1"/>
    <cellStyle name="Warnender Text 2 13" xfId="41497" hidden="1"/>
    <cellStyle name="Warnender Text 2 13" xfId="41532" hidden="1"/>
    <cellStyle name="Warnender Text 2 13" xfId="40695" hidden="1"/>
    <cellStyle name="Warnender Text 2 13" xfId="41617" hidden="1"/>
    <cellStyle name="Warnender Text 2 13" xfId="41556" hidden="1"/>
    <cellStyle name="Warnender Text 2 13" xfId="41654" hidden="1"/>
    <cellStyle name="Warnender Text 2 13" xfId="41689" hidden="1"/>
    <cellStyle name="Warnender Text 2 13" xfId="41891" hidden="1"/>
    <cellStyle name="Warnender Text 2 13" xfId="41987" hidden="1"/>
    <cellStyle name="Warnender Text 2 13" xfId="41926" hidden="1"/>
    <cellStyle name="Warnender Text 2 13" xfId="42024" hidden="1"/>
    <cellStyle name="Warnender Text 2 13" xfId="42059" hidden="1"/>
    <cellStyle name="Warnender Text 2 13" xfId="41728" hidden="1"/>
    <cellStyle name="Warnender Text 2 13" xfId="42136" hidden="1"/>
    <cellStyle name="Warnender Text 2 13" xfId="42075" hidden="1"/>
    <cellStyle name="Warnender Text 2 13" xfId="42173" hidden="1"/>
    <cellStyle name="Warnender Text 2 13" xfId="42208" hidden="1"/>
    <cellStyle name="Warnender Text 2 13" xfId="41884" hidden="1"/>
    <cellStyle name="Warnender Text 2 13" xfId="42279" hidden="1"/>
    <cellStyle name="Warnender Text 2 13" xfId="42218" hidden="1"/>
    <cellStyle name="Warnender Text 2 13" xfId="42316" hidden="1"/>
    <cellStyle name="Warnender Text 2 13" xfId="42351" hidden="1"/>
    <cellStyle name="Warnender Text 2 13" xfId="42424" hidden="1"/>
    <cellStyle name="Warnender Text 2 13" xfId="42498" hidden="1"/>
    <cellStyle name="Warnender Text 2 13" xfId="42437" hidden="1"/>
    <cellStyle name="Warnender Text 2 13" xfId="42535" hidden="1"/>
    <cellStyle name="Warnender Text 2 13" xfId="42570" hidden="1"/>
    <cellStyle name="Warnender Text 2 13" xfId="42713" hidden="1"/>
    <cellStyle name="Warnender Text 2 13" xfId="42790" hidden="1"/>
    <cellStyle name="Warnender Text 2 13" xfId="42729" hidden="1"/>
    <cellStyle name="Warnender Text 2 13" xfId="42827" hidden="1"/>
    <cellStyle name="Warnender Text 2 13" xfId="42862" hidden="1"/>
    <cellStyle name="Warnender Text 2 13" xfId="42586" hidden="1"/>
    <cellStyle name="Warnender Text 2 13" xfId="42932" hidden="1"/>
    <cellStyle name="Warnender Text 2 13" xfId="42871" hidden="1"/>
    <cellStyle name="Warnender Text 2 13" xfId="42969" hidden="1"/>
    <cellStyle name="Warnender Text 2 13" xfId="43004" hidden="1"/>
    <cellStyle name="Warnender Text 2 13" xfId="41696" hidden="1"/>
    <cellStyle name="Warnender Text 2 13" xfId="43072" hidden="1"/>
    <cellStyle name="Warnender Text 2 13" xfId="43011" hidden="1"/>
    <cellStyle name="Warnender Text 2 13" xfId="43109" hidden="1"/>
    <cellStyle name="Warnender Text 2 13" xfId="43144" hidden="1"/>
    <cellStyle name="Warnender Text 2 13" xfId="43343" hidden="1"/>
    <cellStyle name="Warnender Text 2 13" xfId="43438" hidden="1"/>
    <cellStyle name="Warnender Text 2 13" xfId="43377" hidden="1"/>
    <cellStyle name="Warnender Text 2 13" xfId="43475" hidden="1"/>
    <cellStyle name="Warnender Text 2 13" xfId="43510" hidden="1"/>
    <cellStyle name="Warnender Text 2 13" xfId="43180" hidden="1"/>
    <cellStyle name="Warnender Text 2 13" xfId="43587" hidden="1"/>
    <cellStyle name="Warnender Text 2 13" xfId="43526" hidden="1"/>
    <cellStyle name="Warnender Text 2 13" xfId="43624" hidden="1"/>
    <cellStyle name="Warnender Text 2 13" xfId="43659" hidden="1"/>
    <cellStyle name="Warnender Text 2 13" xfId="43336" hidden="1"/>
    <cellStyle name="Warnender Text 2 13" xfId="43730" hidden="1"/>
    <cellStyle name="Warnender Text 2 13" xfId="43669" hidden="1"/>
    <cellStyle name="Warnender Text 2 13" xfId="43767" hidden="1"/>
    <cellStyle name="Warnender Text 2 13" xfId="43802" hidden="1"/>
    <cellStyle name="Warnender Text 2 13" xfId="43874" hidden="1"/>
    <cellStyle name="Warnender Text 2 13" xfId="43948" hidden="1"/>
    <cellStyle name="Warnender Text 2 13" xfId="43887" hidden="1"/>
    <cellStyle name="Warnender Text 2 13" xfId="43985" hidden="1"/>
    <cellStyle name="Warnender Text 2 13" xfId="44020" hidden="1"/>
    <cellStyle name="Warnender Text 2 13" xfId="44163" hidden="1"/>
    <cellStyle name="Warnender Text 2 13" xfId="44240" hidden="1"/>
    <cellStyle name="Warnender Text 2 13" xfId="44179" hidden="1"/>
    <cellStyle name="Warnender Text 2 13" xfId="44277" hidden="1"/>
    <cellStyle name="Warnender Text 2 13" xfId="44312" hidden="1"/>
    <cellStyle name="Warnender Text 2 13" xfId="44036" hidden="1"/>
    <cellStyle name="Warnender Text 2 13" xfId="44382" hidden="1"/>
    <cellStyle name="Warnender Text 2 13" xfId="44321" hidden="1"/>
    <cellStyle name="Warnender Text 2 13" xfId="44419" hidden="1"/>
    <cellStyle name="Warnender Text 2 13" xfId="44454" hidden="1"/>
    <cellStyle name="Warnender Text 2 13" xfId="41545" hidden="1"/>
    <cellStyle name="Warnender Text 2 13" xfId="44522" hidden="1"/>
    <cellStyle name="Warnender Text 2 13" xfId="44461" hidden="1"/>
    <cellStyle name="Warnender Text 2 13" xfId="44559" hidden="1"/>
    <cellStyle name="Warnender Text 2 13" xfId="44594" hidden="1"/>
    <cellStyle name="Warnender Text 2 13" xfId="44790" hidden="1"/>
    <cellStyle name="Warnender Text 2 13" xfId="44885" hidden="1"/>
    <cellStyle name="Warnender Text 2 13" xfId="44824" hidden="1"/>
    <cellStyle name="Warnender Text 2 13" xfId="44922" hidden="1"/>
    <cellStyle name="Warnender Text 2 13" xfId="44957" hidden="1"/>
    <cellStyle name="Warnender Text 2 13" xfId="44627" hidden="1"/>
    <cellStyle name="Warnender Text 2 13" xfId="45032" hidden="1"/>
    <cellStyle name="Warnender Text 2 13" xfId="44971" hidden="1"/>
    <cellStyle name="Warnender Text 2 13" xfId="45069" hidden="1"/>
    <cellStyle name="Warnender Text 2 13" xfId="45104" hidden="1"/>
    <cellStyle name="Warnender Text 2 13" xfId="44783" hidden="1"/>
    <cellStyle name="Warnender Text 2 13" xfId="45173" hidden="1"/>
    <cellStyle name="Warnender Text 2 13" xfId="45112" hidden="1"/>
    <cellStyle name="Warnender Text 2 13" xfId="45210" hidden="1"/>
    <cellStyle name="Warnender Text 2 13" xfId="45245" hidden="1"/>
    <cellStyle name="Warnender Text 2 13" xfId="45316" hidden="1"/>
    <cellStyle name="Warnender Text 2 13" xfId="45390" hidden="1"/>
    <cellStyle name="Warnender Text 2 13" xfId="45329" hidden="1"/>
    <cellStyle name="Warnender Text 2 13" xfId="45427" hidden="1"/>
    <cellStyle name="Warnender Text 2 13" xfId="45462" hidden="1"/>
    <cellStyle name="Warnender Text 2 13" xfId="45605" hidden="1"/>
    <cellStyle name="Warnender Text 2 13" xfId="45682" hidden="1"/>
    <cellStyle name="Warnender Text 2 13" xfId="45621" hidden="1"/>
    <cellStyle name="Warnender Text 2 13" xfId="45719" hidden="1"/>
    <cellStyle name="Warnender Text 2 13" xfId="45754" hidden="1"/>
    <cellStyle name="Warnender Text 2 13" xfId="45478" hidden="1"/>
    <cellStyle name="Warnender Text 2 13" xfId="45824" hidden="1"/>
    <cellStyle name="Warnender Text 2 13" xfId="45763" hidden="1"/>
    <cellStyle name="Warnender Text 2 13" xfId="45861" hidden="1"/>
    <cellStyle name="Warnender Text 2 13" xfId="45896" hidden="1"/>
    <cellStyle name="Warnender Text 2 13" xfId="46014" hidden="1"/>
    <cellStyle name="Warnender Text 2 13" xfId="46117" hidden="1"/>
    <cellStyle name="Warnender Text 2 13" xfId="46056" hidden="1"/>
    <cellStyle name="Warnender Text 2 13" xfId="46154" hidden="1"/>
    <cellStyle name="Warnender Text 2 13" xfId="46189" hidden="1"/>
    <cellStyle name="Warnender Text 2 13" xfId="46386" hidden="1"/>
    <cellStyle name="Warnender Text 2 13" xfId="46481" hidden="1"/>
    <cellStyle name="Warnender Text 2 13" xfId="46420" hidden="1"/>
    <cellStyle name="Warnender Text 2 13" xfId="46518" hidden="1"/>
    <cellStyle name="Warnender Text 2 13" xfId="46553" hidden="1"/>
    <cellStyle name="Warnender Text 2 13" xfId="46223" hidden="1"/>
    <cellStyle name="Warnender Text 2 13" xfId="46628" hidden="1"/>
    <cellStyle name="Warnender Text 2 13" xfId="46567" hidden="1"/>
    <cellStyle name="Warnender Text 2 13" xfId="46665" hidden="1"/>
    <cellStyle name="Warnender Text 2 13" xfId="46700" hidden="1"/>
    <cellStyle name="Warnender Text 2 13" xfId="46379" hidden="1"/>
    <cellStyle name="Warnender Text 2 13" xfId="46769" hidden="1"/>
    <cellStyle name="Warnender Text 2 13" xfId="46708" hidden="1"/>
    <cellStyle name="Warnender Text 2 13" xfId="46806" hidden="1"/>
    <cellStyle name="Warnender Text 2 13" xfId="46841" hidden="1"/>
    <cellStyle name="Warnender Text 2 13" xfId="46912" hidden="1"/>
    <cellStyle name="Warnender Text 2 13" xfId="46986" hidden="1"/>
    <cellStyle name="Warnender Text 2 13" xfId="46925" hidden="1"/>
    <cellStyle name="Warnender Text 2 13" xfId="47023" hidden="1"/>
    <cellStyle name="Warnender Text 2 13" xfId="47058" hidden="1"/>
    <cellStyle name="Warnender Text 2 13" xfId="47201" hidden="1"/>
    <cellStyle name="Warnender Text 2 13" xfId="47278" hidden="1"/>
    <cellStyle name="Warnender Text 2 13" xfId="47217" hidden="1"/>
    <cellStyle name="Warnender Text 2 13" xfId="47315" hidden="1"/>
    <cellStyle name="Warnender Text 2 13" xfId="47350" hidden="1"/>
    <cellStyle name="Warnender Text 2 13" xfId="47074" hidden="1"/>
    <cellStyle name="Warnender Text 2 13" xfId="47420" hidden="1"/>
    <cellStyle name="Warnender Text 2 13" xfId="47359" hidden="1"/>
    <cellStyle name="Warnender Text 2 13" xfId="47457" hidden="1"/>
    <cellStyle name="Warnender Text 2 13" xfId="47492" hidden="1"/>
    <cellStyle name="Warnender Text 2 13" xfId="46034" hidden="1"/>
    <cellStyle name="Warnender Text 2 13" xfId="47560" hidden="1"/>
    <cellStyle name="Warnender Text 2 13" xfId="47499" hidden="1"/>
    <cellStyle name="Warnender Text 2 13" xfId="47597" hidden="1"/>
    <cellStyle name="Warnender Text 2 13" xfId="47632" hidden="1"/>
    <cellStyle name="Warnender Text 2 13" xfId="47828" hidden="1"/>
    <cellStyle name="Warnender Text 2 13" xfId="47923" hidden="1"/>
    <cellStyle name="Warnender Text 2 13" xfId="47862" hidden="1"/>
    <cellStyle name="Warnender Text 2 13" xfId="47960" hidden="1"/>
    <cellStyle name="Warnender Text 2 13" xfId="47995" hidden="1"/>
    <cellStyle name="Warnender Text 2 13" xfId="47665" hidden="1"/>
    <cellStyle name="Warnender Text 2 13" xfId="48070" hidden="1"/>
    <cellStyle name="Warnender Text 2 13" xfId="48009" hidden="1"/>
    <cellStyle name="Warnender Text 2 13" xfId="48107" hidden="1"/>
    <cellStyle name="Warnender Text 2 13" xfId="48142" hidden="1"/>
    <cellStyle name="Warnender Text 2 13" xfId="47821" hidden="1"/>
    <cellStyle name="Warnender Text 2 13" xfId="48211" hidden="1"/>
    <cellStyle name="Warnender Text 2 13" xfId="48150" hidden="1"/>
    <cellStyle name="Warnender Text 2 13" xfId="48248" hidden="1"/>
    <cellStyle name="Warnender Text 2 13" xfId="48283" hidden="1"/>
    <cellStyle name="Warnender Text 2 13" xfId="48354" hidden="1"/>
    <cellStyle name="Warnender Text 2 13" xfId="48428" hidden="1"/>
    <cellStyle name="Warnender Text 2 13" xfId="48367" hidden="1"/>
    <cellStyle name="Warnender Text 2 13" xfId="48465" hidden="1"/>
    <cellStyle name="Warnender Text 2 13" xfId="48500" hidden="1"/>
    <cellStyle name="Warnender Text 2 13" xfId="48643" hidden="1"/>
    <cellStyle name="Warnender Text 2 13" xfId="48720" hidden="1"/>
    <cellStyle name="Warnender Text 2 13" xfId="48659" hidden="1"/>
    <cellStyle name="Warnender Text 2 13" xfId="48757" hidden="1"/>
    <cellStyle name="Warnender Text 2 13" xfId="48792" hidden="1"/>
    <cellStyle name="Warnender Text 2 13" xfId="48516" hidden="1"/>
    <cellStyle name="Warnender Text 2 13" xfId="48862" hidden="1"/>
    <cellStyle name="Warnender Text 2 13" xfId="48801" hidden="1"/>
    <cellStyle name="Warnender Text 2 13" xfId="48899" hidden="1"/>
    <cellStyle name="Warnender Text 2 13" xfId="48934" hidden="1"/>
    <cellStyle name="Warnender Text 2 13" xfId="49005" hidden="1"/>
    <cellStyle name="Warnender Text 2 13" xfId="49079" hidden="1"/>
    <cellStyle name="Warnender Text 2 13" xfId="49018" hidden="1"/>
    <cellStyle name="Warnender Text 2 13" xfId="49116" hidden="1"/>
    <cellStyle name="Warnender Text 2 13" xfId="49151" hidden="1"/>
    <cellStyle name="Warnender Text 2 13" xfId="49347" hidden="1"/>
    <cellStyle name="Warnender Text 2 13" xfId="49442" hidden="1"/>
    <cellStyle name="Warnender Text 2 13" xfId="49381" hidden="1"/>
    <cellStyle name="Warnender Text 2 13" xfId="49479" hidden="1"/>
    <cellStyle name="Warnender Text 2 13" xfId="49514" hidden="1"/>
    <cellStyle name="Warnender Text 2 13" xfId="49184" hidden="1"/>
    <cellStyle name="Warnender Text 2 13" xfId="49589" hidden="1"/>
    <cellStyle name="Warnender Text 2 13" xfId="49528" hidden="1"/>
    <cellStyle name="Warnender Text 2 13" xfId="49626" hidden="1"/>
    <cellStyle name="Warnender Text 2 13" xfId="49661" hidden="1"/>
    <cellStyle name="Warnender Text 2 13" xfId="49340" hidden="1"/>
    <cellStyle name="Warnender Text 2 13" xfId="49730" hidden="1"/>
    <cellStyle name="Warnender Text 2 13" xfId="49669" hidden="1"/>
    <cellStyle name="Warnender Text 2 13" xfId="49767" hidden="1"/>
    <cellStyle name="Warnender Text 2 13" xfId="49802" hidden="1"/>
    <cellStyle name="Warnender Text 2 13" xfId="49873" hidden="1"/>
    <cellStyle name="Warnender Text 2 13" xfId="49947" hidden="1"/>
    <cellStyle name="Warnender Text 2 13" xfId="49886" hidden="1"/>
    <cellStyle name="Warnender Text 2 13" xfId="49984" hidden="1"/>
    <cellStyle name="Warnender Text 2 13" xfId="50019" hidden="1"/>
    <cellStyle name="Warnender Text 2 13" xfId="50162" hidden="1"/>
    <cellStyle name="Warnender Text 2 13" xfId="50239" hidden="1"/>
    <cellStyle name="Warnender Text 2 13" xfId="50178" hidden="1"/>
    <cellStyle name="Warnender Text 2 13" xfId="50276" hidden="1"/>
    <cellStyle name="Warnender Text 2 13" xfId="50311" hidden="1"/>
    <cellStyle name="Warnender Text 2 13" xfId="50035" hidden="1"/>
    <cellStyle name="Warnender Text 2 13" xfId="50381" hidden="1"/>
    <cellStyle name="Warnender Text 2 13" xfId="50320" hidden="1"/>
    <cellStyle name="Warnender Text 2 13" xfId="50418" hidden="1"/>
    <cellStyle name="Warnender Text 2 13" xfId="50453" hidden="1"/>
    <cellStyle name="Warnender Text 2 13" xfId="50524" hidden="1"/>
    <cellStyle name="Warnender Text 2 13" xfId="50598" hidden="1"/>
    <cellStyle name="Warnender Text 2 13" xfId="50537" hidden="1"/>
    <cellStyle name="Warnender Text 2 13" xfId="50635" hidden="1"/>
    <cellStyle name="Warnender Text 2 13" xfId="50670" hidden="1"/>
    <cellStyle name="Warnender Text 2 13" xfId="50861" hidden="1"/>
    <cellStyle name="Warnender Text 2 13" xfId="50989" hidden="1"/>
    <cellStyle name="Warnender Text 2 13" xfId="50928" hidden="1"/>
    <cellStyle name="Warnender Text 2 13" xfId="51026" hidden="1"/>
    <cellStyle name="Warnender Text 2 13" xfId="51061" hidden="1"/>
    <cellStyle name="Warnender Text 2 13" xfId="51221" hidden="1"/>
    <cellStyle name="Warnender Text 2 13" xfId="51298" hidden="1"/>
    <cellStyle name="Warnender Text 2 13" xfId="51237" hidden="1"/>
    <cellStyle name="Warnender Text 2 13" xfId="51335" hidden="1"/>
    <cellStyle name="Warnender Text 2 13" xfId="51370" hidden="1"/>
    <cellStyle name="Warnender Text 2 13" xfId="51094" hidden="1"/>
    <cellStyle name="Warnender Text 2 13" xfId="51442" hidden="1"/>
    <cellStyle name="Warnender Text 2 13" xfId="51381" hidden="1"/>
    <cellStyle name="Warnender Text 2 13" xfId="51479" hidden="1"/>
    <cellStyle name="Warnender Text 2 13" xfId="51514" hidden="1"/>
    <cellStyle name="Warnender Text 2 13" xfId="50677" hidden="1"/>
    <cellStyle name="Warnender Text 2 13" xfId="51599" hidden="1"/>
    <cellStyle name="Warnender Text 2 13" xfId="51538" hidden="1"/>
    <cellStyle name="Warnender Text 2 13" xfId="51636" hidden="1"/>
    <cellStyle name="Warnender Text 2 13" xfId="51671" hidden="1"/>
    <cellStyle name="Warnender Text 2 13" xfId="51873" hidden="1"/>
    <cellStyle name="Warnender Text 2 13" xfId="51969" hidden="1"/>
    <cellStyle name="Warnender Text 2 13" xfId="51908" hidden="1"/>
    <cellStyle name="Warnender Text 2 13" xfId="52006" hidden="1"/>
    <cellStyle name="Warnender Text 2 13" xfId="52041" hidden="1"/>
    <cellStyle name="Warnender Text 2 13" xfId="51710" hidden="1"/>
    <cellStyle name="Warnender Text 2 13" xfId="52118" hidden="1"/>
    <cellStyle name="Warnender Text 2 13" xfId="52057" hidden="1"/>
    <cellStyle name="Warnender Text 2 13" xfId="52155" hidden="1"/>
    <cellStyle name="Warnender Text 2 13" xfId="52190" hidden="1"/>
    <cellStyle name="Warnender Text 2 13" xfId="51866" hidden="1"/>
    <cellStyle name="Warnender Text 2 13" xfId="52261" hidden="1"/>
    <cellStyle name="Warnender Text 2 13" xfId="52200" hidden="1"/>
    <cellStyle name="Warnender Text 2 13" xfId="52298" hidden="1"/>
    <cellStyle name="Warnender Text 2 13" xfId="52333" hidden="1"/>
    <cellStyle name="Warnender Text 2 13" xfId="52406" hidden="1"/>
    <cellStyle name="Warnender Text 2 13" xfId="52480" hidden="1"/>
    <cellStyle name="Warnender Text 2 13" xfId="52419" hidden="1"/>
    <cellStyle name="Warnender Text 2 13" xfId="52517" hidden="1"/>
    <cellStyle name="Warnender Text 2 13" xfId="52552" hidden="1"/>
    <cellStyle name="Warnender Text 2 13" xfId="52695" hidden="1"/>
    <cellStyle name="Warnender Text 2 13" xfId="52772" hidden="1"/>
    <cellStyle name="Warnender Text 2 13" xfId="52711" hidden="1"/>
    <cellStyle name="Warnender Text 2 13" xfId="52809" hidden="1"/>
    <cellStyle name="Warnender Text 2 13" xfId="52844" hidden="1"/>
    <cellStyle name="Warnender Text 2 13" xfId="52568" hidden="1"/>
    <cellStyle name="Warnender Text 2 13" xfId="52914" hidden="1"/>
    <cellStyle name="Warnender Text 2 13" xfId="52853" hidden="1"/>
    <cellStyle name="Warnender Text 2 13" xfId="52951" hidden="1"/>
    <cellStyle name="Warnender Text 2 13" xfId="52986" hidden="1"/>
    <cellStyle name="Warnender Text 2 13" xfId="51678" hidden="1"/>
    <cellStyle name="Warnender Text 2 13" xfId="53054" hidden="1"/>
    <cellStyle name="Warnender Text 2 13" xfId="52993" hidden="1"/>
    <cellStyle name="Warnender Text 2 13" xfId="53091" hidden="1"/>
    <cellStyle name="Warnender Text 2 13" xfId="53126" hidden="1"/>
    <cellStyle name="Warnender Text 2 13" xfId="53325" hidden="1"/>
    <cellStyle name="Warnender Text 2 13" xfId="53420" hidden="1"/>
    <cellStyle name="Warnender Text 2 13" xfId="53359" hidden="1"/>
    <cellStyle name="Warnender Text 2 13" xfId="53457" hidden="1"/>
    <cellStyle name="Warnender Text 2 13" xfId="53492" hidden="1"/>
    <cellStyle name="Warnender Text 2 13" xfId="53162" hidden="1"/>
    <cellStyle name="Warnender Text 2 13" xfId="53569" hidden="1"/>
    <cellStyle name="Warnender Text 2 13" xfId="53508" hidden="1"/>
    <cellStyle name="Warnender Text 2 13" xfId="53606" hidden="1"/>
    <cellStyle name="Warnender Text 2 13" xfId="53641" hidden="1"/>
    <cellStyle name="Warnender Text 2 13" xfId="53318" hidden="1"/>
    <cellStyle name="Warnender Text 2 13" xfId="53712" hidden="1"/>
    <cellStyle name="Warnender Text 2 13" xfId="53651" hidden="1"/>
    <cellStyle name="Warnender Text 2 13" xfId="53749" hidden="1"/>
    <cellStyle name="Warnender Text 2 13" xfId="53784" hidden="1"/>
    <cellStyle name="Warnender Text 2 13" xfId="53856" hidden="1"/>
    <cellStyle name="Warnender Text 2 13" xfId="53930" hidden="1"/>
    <cellStyle name="Warnender Text 2 13" xfId="53869" hidden="1"/>
    <cellStyle name="Warnender Text 2 13" xfId="53967" hidden="1"/>
    <cellStyle name="Warnender Text 2 13" xfId="54002" hidden="1"/>
    <cellStyle name="Warnender Text 2 13" xfId="54145" hidden="1"/>
    <cellStyle name="Warnender Text 2 13" xfId="54222" hidden="1"/>
    <cellStyle name="Warnender Text 2 13" xfId="54161" hidden="1"/>
    <cellStyle name="Warnender Text 2 13" xfId="54259" hidden="1"/>
    <cellStyle name="Warnender Text 2 13" xfId="54294" hidden="1"/>
    <cellStyle name="Warnender Text 2 13" xfId="54018" hidden="1"/>
    <cellStyle name="Warnender Text 2 13" xfId="54364" hidden="1"/>
    <cellStyle name="Warnender Text 2 13" xfId="54303" hidden="1"/>
    <cellStyle name="Warnender Text 2 13" xfId="54401" hidden="1"/>
    <cellStyle name="Warnender Text 2 13" xfId="54436" hidden="1"/>
    <cellStyle name="Warnender Text 2 13" xfId="51527" hidden="1"/>
    <cellStyle name="Warnender Text 2 13" xfId="54504" hidden="1"/>
    <cellStyle name="Warnender Text 2 13" xfId="54443" hidden="1"/>
    <cellStyle name="Warnender Text 2 13" xfId="54541" hidden="1"/>
    <cellStyle name="Warnender Text 2 13" xfId="54576" hidden="1"/>
    <cellStyle name="Warnender Text 2 13" xfId="54772" hidden="1"/>
    <cellStyle name="Warnender Text 2 13" xfId="54867" hidden="1"/>
    <cellStyle name="Warnender Text 2 13" xfId="54806" hidden="1"/>
    <cellStyle name="Warnender Text 2 13" xfId="54904" hidden="1"/>
    <cellStyle name="Warnender Text 2 13" xfId="54939" hidden="1"/>
    <cellStyle name="Warnender Text 2 13" xfId="54609" hidden="1"/>
    <cellStyle name="Warnender Text 2 13" xfId="55014" hidden="1"/>
    <cellStyle name="Warnender Text 2 13" xfId="54953" hidden="1"/>
    <cellStyle name="Warnender Text 2 13" xfId="55051" hidden="1"/>
    <cellStyle name="Warnender Text 2 13" xfId="55086" hidden="1"/>
    <cellStyle name="Warnender Text 2 13" xfId="54765" hidden="1"/>
    <cellStyle name="Warnender Text 2 13" xfId="55155" hidden="1"/>
    <cellStyle name="Warnender Text 2 13" xfId="55094" hidden="1"/>
    <cellStyle name="Warnender Text 2 13" xfId="55192" hidden="1"/>
    <cellStyle name="Warnender Text 2 13" xfId="55227" hidden="1"/>
    <cellStyle name="Warnender Text 2 13" xfId="55298" hidden="1"/>
    <cellStyle name="Warnender Text 2 13" xfId="55372" hidden="1"/>
    <cellStyle name="Warnender Text 2 13" xfId="55311" hidden="1"/>
    <cellStyle name="Warnender Text 2 13" xfId="55409" hidden="1"/>
    <cellStyle name="Warnender Text 2 13" xfId="55444" hidden="1"/>
    <cellStyle name="Warnender Text 2 13" xfId="55587" hidden="1"/>
    <cellStyle name="Warnender Text 2 13" xfId="55664" hidden="1"/>
    <cellStyle name="Warnender Text 2 13" xfId="55603" hidden="1"/>
    <cellStyle name="Warnender Text 2 13" xfId="55701" hidden="1"/>
    <cellStyle name="Warnender Text 2 13" xfId="55736" hidden="1"/>
    <cellStyle name="Warnender Text 2 13" xfId="55460" hidden="1"/>
    <cellStyle name="Warnender Text 2 13" xfId="55806" hidden="1"/>
    <cellStyle name="Warnender Text 2 13" xfId="55745" hidden="1"/>
    <cellStyle name="Warnender Text 2 13" xfId="55843" hidden="1"/>
    <cellStyle name="Warnender Text 2 13" xfId="55878" hidden="1"/>
    <cellStyle name="Warnender Text 2 13" xfId="55996" hidden="1"/>
    <cellStyle name="Warnender Text 2 13" xfId="56099" hidden="1"/>
    <cellStyle name="Warnender Text 2 13" xfId="56038" hidden="1"/>
    <cellStyle name="Warnender Text 2 13" xfId="56136" hidden="1"/>
    <cellStyle name="Warnender Text 2 13" xfId="56171" hidden="1"/>
    <cellStyle name="Warnender Text 2 13" xfId="56368" hidden="1"/>
    <cellStyle name="Warnender Text 2 13" xfId="56463" hidden="1"/>
    <cellStyle name="Warnender Text 2 13" xfId="56402" hidden="1"/>
    <cellStyle name="Warnender Text 2 13" xfId="56500" hidden="1"/>
    <cellStyle name="Warnender Text 2 13" xfId="56535" hidden="1"/>
    <cellStyle name="Warnender Text 2 13" xfId="56205" hidden="1"/>
    <cellStyle name="Warnender Text 2 13" xfId="56610" hidden="1"/>
    <cellStyle name="Warnender Text 2 13" xfId="56549" hidden="1"/>
    <cellStyle name="Warnender Text 2 13" xfId="56647" hidden="1"/>
    <cellStyle name="Warnender Text 2 13" xfId="56682" hidden="1"/>
    <cellStyle name="Warnender Text 2 13" xfId="56361" hidden="1"/>
    <cellStyle name="Warnender Text 2 13" xfId="56751" hidden="1"/>
    <cellStyle name="Warnender Text 2 13" xfId="56690" hidden="1"/>
    <cellStyle name="Warnender Text 2 13" xfId="56788" hidden="1"/>
    <cellStyle name="Warnender Text 2 13" xfId="56823" hidden="1"/>
    <cellStyle name="Warnender Text 2 13" xfId="56894" hidden="1"/>
    <cellStyle name="Warnender Text 2 13" xfId="56968" hidden="1"/>
    <cellStyle name="Warnender Text 2 13" xfId="56907" hidden="1"/>
    <cellStyle name="Warnender Text 2 13" xfId="57005" hidden="1"/>
    <cellStyle name="Warnender Text 2 13" xfId="57040" hidden="1"/>
    <cellStyle name="Warnender Text 2 13" xfId="57183" hidden="1"/>
    <cellStyle name="Warnender Text 2 13" xfId="57260" hidden="1"/>
    <cellStyle name="Warnender Text 2 13" xfId="57199" hidden="1"/>
    <cellStyle name="Warnender Text 2 13" xfId="57297" hidden="1"/>
    <cellStyle name="Warnender Text 2 13" xfId="57332" hidden="1"/>
    <cellStyle name="Warnender Text 2 13" xfId="57056" hidden="1"/>
    <cellStyle name="Warnender Text 2 13" xfId="57402" hidden="1"/>
    <cellStyle name="Warnender Text 2 13" xfId="57341" hidden="1"/>
    <cellStyle name="Warnender Text 2 13" xfId="57439" hidden="1"/>
    <cellStyle name="Warnender Text 2 13" xfId="57474" hidden="1"/>
    <cellStyle name="Warnender Text 2 13" xfId="56016" hidden="1"/>
    <cellStyle name="Warnender Text 2 13" xfId="57542" hidden="1"/>
    <cellStyle name="Warnender Text 2 13" xfId="57481" hidden="1"/>
    <cellStyle name="Warnender Text 2 13" xfId="57579" hidden="1"/>
    <cellStyle name="Warnender Text 2 13" xfId="57614" hidden="1"/>
    <cellStyle name="Warnender Text 2 13" xfId="57810" hidden="1"/>
    <cellStyle name="Warnender Text 2 13" xfId="57905" hidden="1"/>
    <cellStyle name="Warnender Text 2 13" xfId="57844" hidden="1"/>
    <cellStyle name="Warnender Text 2 13" xfId="57942" hidden="1"/>
    <cellStyle name="Warnender Text 2 13" xfId="57977" hidden="1"/>
    <cellStyle name="Warnender Text 2 13" xfId="57647" hidden="1"/>
    <cellStyle name="Warnender Text 2 13" xfId="58052" hidden="1"/>
    <cellStyle name="Warnender Text 2 13" xfId="57991" hidden="1"/>
    <cellStyle name="Warnender Text 2 13" xfId="58089" hidden="1"/>
    <cellStyle name="Warnender Text 2 13" xfId="58124" hidden="1"/>
    <cellStyle name="Warnender Text 2 13" xfId="57803" hidden="1"/>
    <cellStyle name="Warnender Text 2 13" xfId="58193" hidden="1"/>
    <cellStyle name="Warnender Text 2 13" xfId="58132" hidden="1"/>
    <cellStyle name="Warnender Text 2 13" xfId="58230" hidden="1"/>
    <cellStyle name="Warnender Text 2 13" xfId="58265" hidden="1"/>
    <cellStyle name="Warnender Text 2 13" xfId="58336" hidden="1"/>
    <cellStyle name="Warnender Text 2 13" xfId="58410" hidden="1"/>
    <cellStyle name="Warnender Text 2 13" xfId="58349" hidden="1"/>
    <cellStyle name="Warnender Text 2 13" xfId="58447" hidden="1"/>
    <cellStyle name="Warnender Text 2 13" xfId="58482" hidden="1"/>
    <cellStyle name="Warnender Text 2 13" xfId="58625" hidden="1"/>
    <cellStyle name="Warnender Text 2 13" xfId="58702" hidden="1"/>
    <cellStyle name="Warnender Text 2 13" xfId="58641" hidden="1"/>
    <cellStyle name="Warnender Text 2 13" xfId="58739" hidden="1"/>
    <cellStyle name="Warnender Text 2 13" xfId="58774" hidden="1"/>
    <cellStyle name="Warnender Text 2 13" xfId="58498" hidden="1"/>
    <cellStyle name="Warnender Text 2 13" xfId="58844" hidden="1"/>
    <cellStyle name="Warnender Text 2 13" xfId="58783" hidden="1"/>
    <cellStyle name="Warnender Text 2 13" xfId="58881" hidden="1"/>
    <cellStyle name="Warnender Text 2 13" xfId="58916" hidden="1"/>
    <cellStyle name="Warnender Text 2 14" xfId="386" hidden="1"/>
    <cellStyle name="Warnender Text 2 14" xfId="591" hidden="1"/>
    <cellStyle name="Warnender Text 2 14" xfId="528" hidden="1"/>
    <cellStyle name="Warnender Text 2 14" xfId="628" hidden="1"/>
    <cellStyle name="Warnender Text 2 14" xfId="663" hidden="1"/>
    <cellStyle name="Warnender Text 2 14" xfId="904" hidden="1"/>
    <cellStyle name="Warnender Text 2 14" xfId="999" hidden="1"/>
    <cellStyle name="Warnender Text 2 14" xfId="936" hidden="1"/>
    <cellStyle name="Warnender Text 2 14" xfId="1036" hidden="1"/>
    <cellStyle name="Warnender Text 2 14" xfId="1071" hidden="1"/>
    <cellStyle name="Warnender Text 2 14" xfId="721" hidden="1"/>
    <cellStyle name="Warnender Text 2 14" xfId="1146" hidden="1"/>
    <cellStyle name="Warnender Text 2 14" xfId="1083" hidden="1"/>
    <cellStyle name="Warnender Text 2 14" xfId="1183" hidden="1"/>
    <cellStyle name="Warnender Text 2 14" xfId="1218" hidden="1"/>
    <cellStyle name="Warnender Text 2 14" xfId="897" hidden="1"/>
    <cellStyle name="Warnender Text 2 14" xfId="1287" hidden="1"/>
    <cellStyle name="Warnender Text 2 14" xfId="1224" hidden="1"/>
    <cellStyle name="Warnender Text 2 14" xfId="1324" hidden="1"/>
    <cellStyle name="Warnender Text 2 14" xfId="1359" hidden="1"/>
    <cellStyle name="Warnender Text 2 14" xfId="1430" hidden="1"/>
    <cellStyle name="Warnender Text 2 14" xfId="1504" hidden="1"/>
    <cellStyle name="Warnender Text 2 14" xfId="1441" hidden="1"/>
    <cellStyle name="Warnender Text 2 14" xfId="1541" hidden="1"/>
    <cellStyle name="Warnender Text 2 14" xfId="1576" hidden="1"/>
    <cellStyle name="Warnender Text 2 14" xfId="1719" hidden="1"/>
    <cellStyle name="Warnender Text 2 14" xfId="1796" hidden="1"/>
    <cellStyle name="Warnender Text 2 14" xfId="1733" hidden="1"/>
    <cellStyle name="Warnender Text 2 14" xfId="1833" hidden="1"/>
    <cellStyle name="Warnender Text 2 14" xfId="1868" hidden="1"/>
    <cellStyle name="Warnender Text 2 14" xfId="1581" hidden="1"/>
    <cellStyle name="Warnender Text 2 14" xfId="1938" hidden="1"/>
    <cellStyle name="Warnender Text 2 14" xfId="1875" hidden="1"/>
    <cellStyle name="Warnender Text 2 14" xfId="1975" hidden="1"/>
    <cellStyle name="Warnender Text 2 14" xfId="2010" hidden="1"/>
    <cellStyle name="Warnender Text 2 14" xfId="2275" hidden="1"/>
    <cellStyle name="Warnender Text 2 14" xfId="2469" hidden="1"/>
    <cellStyle name="Warnender Text 2 14" xfId="2406" hidden="1"/>
    <cellStyle name="Warnender Text 2 14" xfId="2506" hidden="1"/>
    <cellStyle name="Warnender Text 2 14" xfId="2541" hidden="1"/>
    <cellStyle name="Warnender Text 2 14" xfId="2774" hidden="1"/>
    <cellStyle name="Warnender Text 2 14" xfId="2869" hidden="1"/>
    <cellStyle name="Warnender Text 2 14" xfId="2806" hidden="1"/>
    <cellStyle name="Warnender Text 2 14" xfId="2906" hidden="1"/>
    <cellStyle name="Warnender Text 2 14" xfId="2941" hidden="1"/>
    <cellStyle name="Warnender Text 2 14" xfId="2591" hidden="1"/>
    <cellStyle name="Warnender Text 2 14" xfId="3016" hidden="1"/>
    <cellStyle name="Warnender Text 2 14" xfId="2953" hidden="1"/>
    <cellStyle name="Warnender Text 2 14" xfId="3053" hidden="1"/>
    <cellStyle name="Warnender Text 2 14" xfId="3088" hidden="1"/>
    <cellStyle name="Warnender Text 2 14" xfId="2767" hidden="1"/>
    <cellStyle name="Warnender Text 2 14" xfId="3157" hidden="1"/>
    <cellStyle name="Warnender Text 2 14" xfId="3094" hidden="1"/>
    <cellStyle name="Warnender Text 2 14" xfId="3194" hidden="1"/>
    <cellStyle name="Warnender Text 2 14" xfId="3229" hidden="1"/>
    <cellStyle name="Warnender Text 2 14" xfId="3300" hidden="1"/>
    <cellStyle name="Warnender Text 2 14" xfId="3374" hidden="1"/>
    <cellStyle name="Warnender Text 2 14" xfId="3311" hidden="1"/>
    <cellStyle name="Warnender Text 2 14" xfId="3411" hidden="1"/>
    <cellStyle name="Warnender Text 2 14" xfId="3446" hidden="1"/>
    <cellStyle name="Warnender Text 2 14" xfId="3589" hidden="1"/>
    <cellStyle name="Warnender Text 2 14" xfId="3666" hidden="1"/>
    <cellStyle name="Warnender Text 2 14" xfId="3603" hidden="1"/>
    <cellStyle name="Warnender Text 2 14" xfId="3703" hidden="1"/>
    <cellStyle name="Warnender Text 2 14" xfId="3738" hidden="1"/>
    <cellStyle name="Warnender Text 2 14" xfId="3451" hidden="1"/>
    <cellStyle name="Warnender Text 2 14" xfId="3808" hidden="1"/>
    <cellStyle name="Warnender Text 2 14" xfId="3745" hidden="1"/>
    <cellStyle name="Warnender Text 2 14" xfId="3845" hidden="1"/>
    <cellStyle name="Warnender Text 2 14" xfId="3880" hidden="1"/>
    <cellStyle name="Warnender Text 2 14" xfId="2356" hidden="1"/>
    <cellStyle name="Warnender Text 2 14" xfId="3975" hidden="1"/>
    <cellStyle name="Warnender Text 2 14" xfId="3912" hidden="1"/>
    <cellStyle name="Warnender Text 2 14" xfId="4012" hidden="1"/>
    <cellStyle name="Warnender Text 2 14" xfId="4047" hidden="1"/>
    <cellStyle name="Warnender Text 2 14" xfId="4280" hidden="1"/>
    <cellStyle name="Warnender Text 2 14" xfId="4375" hidden="1"/>
    <cellStyle name="Warnender Text 2 14" xfId="4312" hidden="1"/>
    <cellStyle name="Warnender Text 2 14" xfId="4412" hidden="1"/>
    <cellStyle name="Warnender Text 2 14" xfId="4447" hidden="1"/>
    <cellStyle name="Warnender Text 2 14" xfId="4097" hidden="1"/>
    <cellStyle name="Warnender Text 2 14" xfId="4522" hidden="1"/>
    <cellStyle name="Warnender Text 2 14" xfId="4459" hidden="1"/>
    <cellStyle name="Warnender Text 2 14" xfId="4559" hidden="1"/>
    <cellStyle name="Warnender Text 2 14" xfId="4594" hidden="1"/>
    <cellStyle name="Warnender Text 2 14" xfId="4273" hidden="1"/>
    <cellStyle name="Warnender Text 2 14" xfId="4663" hidden="1"/>
    <cellStyle name="Warnender Text 2 14" xfId="4600" hidden="1"/>
    <cellStyle name="Warnender Text 2 14" xfId="4700" hidden="1"/>
    <cellStyle name="Warnender Text 2 14" xfId="4735" hidden="1"/>
    <cellStyle name="Warnender Text 2 14" xfId="4806" hidden="1"/>
    <cellStyle name="Warnender Text 2 14" xfId="4880" hidden="1"/>
    <cellStyle name="Warnender Text 2 14" xfId="4817" hidden="1"/>
    <cellStyle name="Warnender Text 2 14" xfId="4917" hidden="1"/>
    <cellStyle name="Warnender Text 2 14" xfId="4952" hidden="1"/>
    <cellStyle name="Warnender Text 2 14" xfId="5095" hidden="1"/>
    <cellStyle name="Warnender Text 2 14" xfId="5172" hidden="1"/>
    <cellStyle name="Warnender Text 2 14" xfId="5109" hidden="1"/>
    <cellStyle name="Warnender Text 2 14" xfId="5209" hidden="1"/>
    <cellStyle name="Warnender Text 2 14" xfId="5244" hidden="1"/>
    <cellStyle name="Warnender Text 2 14" xfId="4957" hidden="1"/>
    <cellStyle name="Warnender Text 2 14" xfId="5314" hidden="1"/>
    <cellStyle name="Warnender Text 2 14" xfId="5251" hidden="1"/>
    <cellStyle name="Warnender Text 2 14" xfId="5351" hidden="1"/>
    <cellStyle name="Warnender Text 2 14" xfId="5386" hidden="1"/>
    <cellStyle name="Warnender Text 2 14" xfId="2019" hidden="1"/>
    <cellStyle name="Warnender Text 2 14" xfId="5480" hidden="1"/>
    <cellStyle name="Warnender Text 2 14" xfId="5417" hidden="1"/>
    <cellStyle name="Warnender Text 2 14" xfId="5517" hidden="1"/>
    <cellStyle name="Warnender Text 2 14" xfId="5552" hidden="1"/>
    <cellStyle name="Warnender Text 2 14" xfId="5784" hidden="1"/>
    <cellStyle name="Warnender Text 2 14" xfId="5879" hidden="1"/>
    <cellStyle name="Warnender Text 2 14" xfId="5816" hidden="1"/>
    <cellStyle name="Warnender Text 2 14" xfId="5916" hidden="1"/>
    <cellStyle name="Warnender Text 2 14" xfId="5951" hidden="1"/>
    <cellStyle name="Warnender Text 2 14" xfId="5601" hidden="1"/>
    <cellStyle name="Warnender Text 2 14" xfId="6026" hidden="1"/>
    <cellStyle name="Warnender Text 2 14" xfId="5963" hidden="1"/>
    <cellStyle name="Warnender Text 2 14" xfId="6063" hidden="1"/>
    <cellStyle name="Warnender Text 2 14" xfId="6098" hidden="1"/>
    <cellStyle name="Warnender Text 2 14" xfId="5777" hidden="1"/>
    <cellStyle name="Warnender Text 2 14" xfId="6167" hidden="1"/>
    <cellStyle name="Warnender Text 2 14" xfId="6104" hidden="1"/>
    <cellStyle name="Warnender Text 2 14" xfId="6204" hidden="1"/>
    <cellStyle name="Warnender Text 2 14" xfId="6239" hidden="1"/>
    <cellStyle name="Warnender Text 2 14" xfId="6310" hidden="1"/>
    <cellStyle name="Warnender Text 2 14" xfId="6384" hidden="1"/>
    <cellStyle name="Warnender Text 2 14" xfId="6321" hidden="1"/>
    <cellStyle name="Warnender Text 2 14" xfId="6421" hidden="1"/>
    <cellStyle name="Warnender Text 2 14" xfId="6456" hidden="1"/>
    <cellStyle name="Warnender Text 2 14" xfId="6599" hidden="1"/>
    <cellStyle name="Warnender Text 2 14" xfId="6676" hidden="1"/>
    <cellStyle name="Warnender Text 2 14" xfId="6613" hidden="1"/>
    <cellStyle name="Warnender Text 2 14" xfId="6713" hidden="1"/>
    <cellStyle name="Warnender Text 2 14" xfId="6748" hidden="1"/>
    <cellStyle name="Warnender Text 2 14" xfId="6461" hidden="1"/>
    <cellStyle name="Warnender Text 2 14" xfId="6818" hidden="1"/>
    <cellStyle name="Warnender Text 2 14" xfId="6755" hidden="1"/>
    <cellStyle name="Warnender Text 2 14" xfId="6855" hidden="1"/>
    <cellStyle name="Warnender Text 2 14" xfId="6890" hidden="1"/>
    <cellStyle name="Warnender Text 2 14" xfId="2257" hidden="1"/>
    <cellStyle name="Warnender Text 2 14" xfId="6982" hidden="1"/>
    <cellStyle name="Warnender Text 2 14" xfId="6919" hidden="1"/>
    <cellStyle name="Warnender Text 2 14" xfId="7019" hidden="1"/>
    <cellStyle name="Warnender Text 2 14" xfId="7054" hidden="1"/>
    <cellStyle name="Warnender Text 2 14" xfId="7282" hidden="1"/>
    <cellStyle name="Warnender Text 2 14" xfId="7377" hidden="1"/>
    <cellStyle name="Warnender Text 2 14" xfId="7314" hidden="1"/>
    <cellStyle name="Warnender Text 2 14" xfId="7414" hidden="1"/>
    <cellStyle name="Warnender Text 2 14" xfId="7449" hidden="1"/>
    <cellStyle name="Warnender Text 2 14" xfId="7099" hidden="1"/>
    <cellStyle name="Warnender Text 2 14" xfId="7524" hidden="1"/>
    <cellStyle name="Warnender Text 2 14" xfId="7461" hidden="1"/>
    <cellStyle name="Warnender Text 2 14" xfId="7561" hidden="1"/>
    <cellStyle name="Warnender Text 2 14" xfId="7596" hidden="1"/>
    <cellStyle name="Warnender Text 2 14" xfId="7275" hidden="1"/>
    <cellStyle name="Warnender Text 2 14" xfId="7665" hidden="1"/>
    <cellStyle name="Warnender Text 2 14" xfId="7602" hidden="1"/>
    <cellStyle name="Warnender Text 2 14" xfId="7702" hidden="1"/>
    <cellStyle name="Warnender Text 2 14" xfId="7737" hidden="1"/>
    <cellStyle name="Warnender Text 2 14" xfId="7808" hidden="1"/>
    <cellStyle name="Warnender Text 2 14" xfId="7882" hidden="1"/>
    <cellStyle name="Warnender Text 2 14" xfId="7819" hidden="1"/>
    <cellStyle name="Warnender Text 2 14" xfId="7919" hidden="1"/>
    <cellStyle name="Warnender Text 2 14" xfId="7954" hidden="1"/>
    <cellStyle name="Warnender Text 2 14" xfId="8097" hidden="1"/>
    <cellStyle name="Warnender Text 2 14" xfId="8174" hidden="1"/>
    <cellStyle name="Warnender Text 2 14" xfId="8111" hidden="1"/>
    <cellStyle name="Warnender Text 2 14" xfId="8211" hidden="1"/>
    <cellStyle name="Warnender Text 2 14" xfId="8246" hidden="1"/>
    <cellStyle name="Warnender Text 2 14" xfId="7959" hidden="1"/>
    <cellStyle name="Warnender Text 2 14" xfId="8316" hidden="1"/>
    <cellStyle name="Warnender Text 2 14" xfId="8253" hidden="1"/>
    <cellStyle name="Warnender Text 2 14" xfId="8353" hidden="1"/>
    <cellStyle name="Warnender Text 2 14" xfId="8388" hidden="1"/>
    <cellStyle name="Warnender Text 2 14" xfId="417" hidden="1"/>
    <cellStyle name="Warnender Text 2 14" xfId="8477" hidden="1"/>
    <cellStyle name="Warnender Text 2 14" xfId="8414" hidden="1"/>
    <cellStyle name="Warnender Text 2 14" xfId="8514" hidden="1"/>
    <cellStyle name="Warnender Text 2 14" xfId="8549" hidden="1"/>
    <cellStyle name="Warnender Text 2 14" xfId="8775" hidden="1"/>
    <cellStyle name="Warnender Text 2 14" xfId="8870" hidden="1"/>
    <cellStyle name="Warnender Text 2 14" xfId="8807" hidden="1"/>
    <cellStyle name="Warnender Text 2 14" xfId="8907" hidden="1"/>
    <cellStyle name="Warnender Text 2 14" xfId="8942" hidden="1"/>
    <cellStyle name="Warnender Text 2 14" xfId="8592" hidden="1"/>
    <cellStyle name="Warnender Text 2 14" xfId="9017" hidden="1"/>
    <cellStyle name="Warnender Text 2 14" xfId="8954" hidden="1"/>
    <cellStyle name="Warnender Text 2 14" xfId="9054" hidden="1"/>
    <cellStyle name="Warnender Text 2 14" xfId="9089" hidden="1"/>
    <cellStyle name="Warnender Text 2 14" xfId="8768" hidden="1"/>
    <cellStyle name="Warnender Text 2 14" xfId="9158" hidden="1"/>
    <cellStyle name="Warnender Text 2 14" xfId="9095" hidden="1"/>
    <cellStyle name="Warnender Text 2 14" xfId="9195" hidden="1"/>
    <cellStyle name="Warnender Text 2 14" xfId="9230" hidden="1"/>
    <cellStyle name="Warnender Text 2 14" xfId="9301" hidden="1"/>
    <cellStyle name="Warnender Text 2 14" xfId="9375" hidden="1"/>
    <cellStyle name="Warnender Text 2 14" xfId="9312" hidden="1"/>
    <cellStyle name="Warnender Text 2 14" xfId="9412" hidden="1"/>
    <cellStyle name="Warnender Text 2 14" xfId="9447" hidden="1"/>
    <cellStyle name="Warnender Text 2 14" xfId="9590" hidden="1"/>
    <cellStyle name="Warnender Text 2 14" xfId="9667" hidden="1"/>
    <cellStyle name="Warnender Text 2 14" xfId="9604" hidden="1"/>
    <cellStyle name="Warnender Text 2 14" xfId="9704" hidden="1"/>
    <cellStyle name="Warnender Text 2 14" xfId="9739" hidden="1"/>
    <cellStyle name="Warnender Text 2 14" xfId="9452" hidden="1"/>
    <cellStyle name="Warnender Text 2 14" xfId="9809" hidden="1"/>
    <cellStyle name="Warnender Text 2 14" xfId="9746" hidden="1"/>
    <cellStyle name="Warnender Text 2 14" xfId="9846" hidden="1"/>
    <cellStyle name="Warnender Text 2 14" xfId="9881" hidden="1"/>
    <cellStyle name="Warnender Text 2 14" xfId="426" hidden="1"/>
    <cellStyle name="Warnender Text 2 14" xfId="9968" hidden="1"/>
    <cellStyle name="Warnender Text 2 14" xfId="9905" hidden="1"/>
    <cellStyle name="Warnender Text 2 14" xfId="10005" hidden="1"/>
    <cellStyle name="Warnender Text 2 14" xfId="10040" hidden="1"/>
    <cellStyle name="Warnender Text 2 14" xfId="10261" hidden="1"/>
    <cellStyle name="Warnender Text 2 14" xfId="10356" hidden="1"/>
    <cellStyle name="Warnender Text 2 14" xfId="10293" hidden="1"/>
    <cellStyle name="Warnender Text 2 14" xfId="10393" hidden="1"/>
    <cellStyle name="Warnender Text 2 14" xfId="10428" hidden="1"/>
    <cellStyle name="Warnender Text 2 14" xfId="10078" hidden="1"/>
    <cellStyle name="Warnender Text 2 14" xfId="10503" hidden="1"/>
    <cellStyle name="Warnender Text 2 14" xfId="10440" hidden="1"/>
    <cellStyle name="Warnender Text 2 14" xfId="10540" hidden="1"/>
    <cellStyle name="Warnender Text 2 14" xfId="10575" hidden="1"/>
    <cellStyle name="Warnender Text 2 14" xfId="10254" hidden="1"/>
    <cellStyle name="Warnender Text 2 14" xfId="10644" hidden="1"/>
    <cellStyle name="Warnender Text 2 14" xfId="10581" hidden="1"/>
    <cellStyle name="Warnender Text 2 14" xfId="10681" hidden="1"/>
    <cellStyle name="Warnender Text 2 14" xfId="10716" hidden="1"/>
    <cellStyle name="Warnender Text 2 14" xfId="10787" hidden="1"/>
    <cellStyle name="Warnender Text 2 14" xfId="10861" hidden="1"/>
    <cellStyle name="Warnender Text 2 14" xfId="10798" hidden="1"/>
    <cellStyle name="Warnender Text 2 14" xfId="10898" hidden="1"/>
    <cellStyle name="Warnender Text 2 14" xfId="10933" hidden="1"/>
    <cellStyle name="Warnender Text 2 14" xfId="11076" hidden="1"/>
    <cellStyle name="Warnender Text 2 14" xfId="11153" hidden="1"/>
    <cellStyle name="Warnender Text 2 14" xfId="11090" hidden="1"/>
    <cellStyle name="Warnender Text 2 14" xfId="11190" hidden="1"/>
    <cellStyle name="Warnender Text 2 14" xfId="11225" hidden="1"/>
    <cellStyle name="Warnender Text 2 14" xfId="10938" hidden="1"/>
    <cellStyle name="Warnender Text 2 14" xfId="11295" hidden="1"/>
    <cellStyle name="Warnender Text 2 14" xfId="11232" hidden="1"/>
    <cellStyle name="Warnender Text 2 14" xfId="11332" hidden="1"/>
    <cellStyle name="Warnender Text 2 14" xfId="11367" hidden="1"/>
    <cellStyle name="Warnender Text 2 14" xfId="2266" hidden="1"/>
    <cellStyle name="Warnender Text 2 14" xfId="11451" hidden="1"/>
    <cellStyle name="Warnender Text 2 14" xfId="11388" hidden="1"/>
    <cellStyle name="Warnender Text 2 14" xfId="11488" hidden="1"/>
    <cellStyle name="Warnender Text 2 14" xfId="11523" hidden="1"/>
    <cellStyle name="Warnender Text 2 14" xfId="11741" hidden="1"/>
    <cellStyle name="Warnender Text 2 14" xfId="11836" hidden="1"/>
    <cellStyle name="Warnender Text 2 14" xfId="11773" hidden="1"/>
    <cellStyle name="Warnender Text 2 14" xfId="11873" hidden="1"/>
    <cellStyle name="Warnender Text 2 14" xfId="11908" hidden="1"/>
    <cellStyle name="Warnender Text 2 14" xfId="11558" hidden="1"/>
    <cellStyle name="Warnender Text 2 14" xfId="11983" hidden="1"/>
    <cellStyle name="Warnender Text 2 14" xfId="11920" hidden="1"/>
    <cellStyle name="Warnender Text 2 14" xfId="12020" hidden="1"/>
    <cellStyle name="Warnender Text 2 14" xfId="12055" hidden="1"/>
    <cellStyle name="Warnender Text 2 14" xfId="11734" hidden="1"/>
    <cellStyle name="Warnender Text 2 14" xfId="12124" hidden="1"/>
    <cellStyle name="Warnender Text 2 14" xfId="12061" hidden="1"/>
    <cellStyle name="Warnender Text 2 14" xfId="12161" hidden="1"/>
    <cellStyle name="Warnender Text 2 14" xfId="12196" hidden="1"/>
    <cellStyle name="Warnender Text 2 14" xfId="12267" hidden="1"/>
    <cellStyle name="Warnender Text 2 14" xfId="12341" hidden="1"/>
    <cellStyle name="Warnender Text 2 14" xfId="12278" hidden="1"/>
    <cellStyle name="Warnender Text 2 14" xfId="12378" hidden="1"/>
    <cellStyle name="Warnender Text 2 14" xfId="12413" hidden="1"/>
    <cellStyle name="Warnender Text 2 14" xfId="12556" hidden="1"/>
    <cellStyle name="Warnender Text 2 14" xfId="12633" hidden="1"/>
    <cellStyle name="Warnender Text 2 14" xfId="12570" hidden="1"/>
    <cellStyle name="Warnender Text 2 14" xfId="12670" hidden="1"/>
    <cellStyle name="Warnender Text 2 14" xfId="12705" hidden="1"/>
    <cellStyle name="Warnender Text 2 14" xfId="12418" hidden="1"/>
    <cellStyle name="Warnender Text 2 14" xfId="12775" hidden="1"/>
    <cellStyle name="Warnender Text 2 14" xfId="12712" hidden="1"/>
    <cellStyle name="Warnender Text 2 14" xfId="12812" hidden="1"/>
    <cellStyle name="Warnender Text 2 14" xfId="12847" hidden="1"/>
    <cellStyle name="Warnender Text 2 14" xfId="2312" hidden="1"/>
    <cellStyle name="Warnender Text 2 14" xfId="12930" hidden="1"/>
    <cellStyle name="Warnender Text 2 14" xfId="12867" hidden="1"/>
    <cellStyle name="Warnender Text 2 14" xfId="12967" hidden="1"/>
    <cellStyle name="Warnender Text 2 14" xfId="13002" hidden="1"/>
    <cellStyle name="Warnender Text 2 14" xfId="13212" hidden="1"/>
    <cellStyle name="Warnender Text 2 14" xfId="13307" hidden="1"/>
    <cellStyle name="Warnender Text 2 14" xfId="13244" hidden="1"/>
    <cellStyle name="Warnender Text 2 14" xfId="13344" hidden="1"/>
    <cellStyle name="Warnender Text 2 14" xfId="13379" hidden="1"/>
    <cellStyle name="Warnender Text 2 14" xfId="13029" hidden="1"/>
    <cellStyle name="Warnender Text 2 14" xfId="13454" hidden="1"/>
    <cellStyle name="Warnender Text 2 14" xfId="13391" hidden="1"/>
    <cellStyle name="Warnender Text 2 14" xfId="13491" hidden="1"/>
    <cellStyle name="Warnender Text 2 14" xfId="13526" hidden="1"/>
    <cellStyle name="Warnender Text 2 14" xfId="13205" hidden="1"/>
    <cellStyle name="Warnender Text 2 14" xfId="13595" hidden="1"/>
    <cellStyle name="Warnender Text 2 14" xfId="13532" hidden="1"/>
    <cellStyle name="Warnender Text 2 14" xfId="13632" hidden="1"/>
    <cellStyle name="Warnender Text 2 14" xfId="13667" hidden="1"/>
    <cellStyle name="Warnender Text 2 14" xfId="13738" hidden="1"/>
    <cellStyle name="Warnender Text 2 14" xfId="13812" hidden="1"/>
    <cellStyle name="Warnender Text 2 14" xfId="13749" hidden="1"/>
    <cellStyle name="Warnender Text 2 14" xfId="13849" hidden="1"/>
    <cellStyle name="Warnender Text 2 14" xfId="13884" hidden="1"/>
    <cellStyle name="Warnender Text 2 14" xfId="14027" hidden="1"/>
    <cellStyle name="Warnender Text 2 14" xfId="14104" hidden="1"/>
    <cellStyle name="Warnender Text 2 14" xfId="14041" hidden="1"/>
    <cellStyle name="Warnender Text 2 14" xfId="14141" hidden="1"/>
    <cellStyle name="Warnender Text 2 14" xfId="14176" hidden="1"/>
    <cellStyle name="Warnender Text 2 14" xfId="13889" hidden="1"/>
    <cellStyle name="Warnender Text 2 14" xfId="14246" hidden="1"/>
    <cellStyle name="Warnender Text 2 14" xfId="14183" hidden="1"/>
    <cellStyle name="Warnender Text 2 14" xfId="14283" hidden="1"/>
    <cellStyle name="Warnender Text 2 14" xfId="14318" hidden="1"/>
    <cellStyle name="Warnender Text 2 14" xfId="2038" hidden="1"/>
    <cellStyle name="Warnender Text 2 14" xfId="14397" hidden="1"/>
    <cellStyle name="Warnender Text 2 14" xfId="14334" hidden="1"/>
    <cellStyle name="Warnender Text 2 14" xfId="14434" hidden="1"/>
    <cellStyle name="Warnender Text 2 14" xfId="14469" hidden="1"/>
    <cellStyle name="Warnender Text 2 14" xfId="14674" hidden="1"/>
    <cellStyle name="Warnender Text 2 14" xfId="14769" hidden="1"/>
    <cellStyle name="Warnender Text 2 14" xfId="14706" hidden="1"/>
    <cellStyle name="Warnender Text 2 14" xfId="14806" hidden="1"/>
    <cellStyle name="Warnender Text 2 14" xfId="14841" hidden="1"/>
    <cellStyle name="Warnender Text 2 14" xfId="14491" hidden="1"/>
    <cellStyle name="Warnender Text 2 14" xfId="14916" hidden="1"/>
    <cellStyle name="Warnender Text 2 14" xfId="14853" hidden="1"/>
    <cellStyle name="Warnender Text 2 14" xfId="14953" hidden="1"/>
    <cellStyle name="Warnender Text 2 14" xfId="14988" hidden="1"/>
    <cellStyle name="Warnender Text 2 14" xfId="14667" hidden="1"/>
    <cellStyle name="Warnender Text 2 14" xfId="15057" hidden="1"/>
    <cellStyle name="Warnender Text 2 14" xfId="14994" hidden="1"/>
    <cellStyle name="Warnender Text 2 14" xfId="15094" hidden="1"/>
    <cellStyle name="Warnender Text 2 14" xfId="15129" hidden="1"/>
    <cellStyle name="Warnender Text 2 14" xfId="15200" hidden="1"/>
    <cellStyle name="Warnender Text 2 14" xfId="15274" hidden="1"/>
    <cellStyle name="Warnender Text 2 14" xfId="15211" hidden="1"/>
    <cellStyle name="Warnender Text 2 14" xfId="15311" hidden="1"/>
    <cellStyle name="Warnender Text 2 14" xfId="15346" hidden="1"/>
    <cellStyle name="Warnender Text 2 14" xfId="15489" hidden="1"/>
    <cellStyle name="Warnender Text 2 14" xfId="15566" hidden="1"/>
    <cellStyle name="Warnender Text 2 14" xfId="15503" hidden="1"/>
    <cellStyle name="Warnender Text 2 14" xfId="15603" hidden="1"/>
    <cellStyle name="Warnender Text 2 14" xfId="15638" hidden="1"/>
    <cellStyle name="Warnender Text 2 14" xfId="15351" hidden="1"/>
    <cellStyle name="Warnender Text 2 14" xfId="15708" hidden="1"/>
    <cellStyle name="Warnender Text 2 14" xfId="15645" hidden="1"/>
    <cellStyle name="Warnender Text 2 14" xfId="15745" hidden="1"/>
    <cellStyle name="Warnender Text 2 14" xfId="15780" hidden="1"/>
    <cellStyle name="Warnender Text 2 14" xfId="2250" hidden="1"/>
    <cellStyle name="Warnender Text 2 14" xfId="15859" hidden="1"/>
    <cellStyle name="Warnender Text 2 14" xfId="15796" hidden="1"/>
    <cellStyle name="Warnender Text 2 14" xfId="15896" hidden="1"/>
    <cellStyle name="Warnender Text 2 14" xfId="15931" hidden="1"/>
    <cellStyle name="Warnender Text 2 14" xfId="16130" hidden="1"/>
    <cellStyle name="Warnender Text 2 14" xfId="16225" hidden="1"/>
    <cellStyle name="Warnender Text 2 14" xfId="16162" hidden="1"/>
    <cellStyle name="Warnender Text 2 14" xfId="16262" hidden="1"/>
    <cellStyle name="Warnender Text 2 14" xfId="16297" hidden="1"/>
    <cellStyle name="Warnender Text 2 14" xfId="15947" hidden="1"/>
    <cellStyle name="Warnender Text 2 14" xfId="16372" hidden="1"/>
    <cellStyle name="Warnender Text 2 14" xfId="16309" hidden="1"/>
    <cellStyle name="Warnender Text 2 14" xfId="16409" hidden="1"/>
    <cellStyle name="Warnender Text 2 14" xfId="16444" hidden="1"/>
    <cellStyle name="Warnender Text 2 14" xfId="16123" hidden="1"/>
    <cellStyle name="Warnender Text 2 14" xfId="16513" hidden="1"/>
    <cellStyle name="Warnender Text 2 14" xfId="16450" hidden="1"/>
    <cellStyle name="Warnender Text 2 14" xfId="16550" hidden="1"/>
    <cellStyle name="Warnender Text 2 14" xfId="16585" hidden="1"/>
    <cellStyle name="Warnender Text 2 14" xfId="16656" hidden="1"/>
    <cellStyle name="Warnender Text 2 14" xfId="16730" hidden="1"/>
    <cellStyle name="Warnender Text 2 14" xfId="16667" hidden="1"/>
    <cellStyle name="Warnender Text 2 14" xfId="16767" hidden="1"/>
    <cellStyle name="Warnender Text 2 14" xfId="16802" hidden="1"/>
    <cellStyle name="Warnender Text 2 14" xfId="16945" hidden="1"/>
    <cellStyle name="Warnender Text 2 14" xfId="17022" hidden="1"/>
    <cellStyle name="Warnender Text 2 14" xfId="16959" hidden="1"/>
    <cellStyle name="Warnender Text 2 14" xfId="17059" hidden="1"/>
    <cellStyle name="Warnender Text 2 14" xfId="17094" hidden="1"/>
    <cellStyle name="Warnender Text 2 14" xfId="16807" hidden="1"/>
    <cellStyle name="Warnender Text 2 14" xfId="17164" hidden="1"/>
    <cellStyle name="Warnender Text 2 14" xfId="17101" hidden="1"/>
    <cellStyle name="Warnender Text 2 14" xfId="17201" hidden="1"/>
    <cellStyle name="Warnender Text 2 14" xfId="17236" hidden="1"/>
    <cellStyle name="Warnender Text 2 14" xfId="436" hidden="1"/>
    <cellStyle name="Warnender Text 2 14" xfId="17304" hidden="1"/>
    <cellStyle name="Warnender Text 2 14" xfId="17241" hidden="1"/>
    <cellStyle name="Warnender Text 2 14" xfId="17341" hidden="1"/>
    <cellStyle name="Warnender Text 2 14" xfId="17376" hidden="1"/>
    <cellStyle name="Warnender Text 2 14" xfId="17572" hidden="1"/>
    <cellStyle name="Warnender Text 2 14" xfId="17667" hidden="1"/>
    <cellStyle name="Warnender Text 2 14" xfId="17604" hidden="1"/>
    <cellStyle name="Warnender Text 2 14" xfId="17704" hidden="1"/>
    <cellStyle name="Warnender Text 2 14" xfId="17739" hidden="1"/>
    <cellStyle name="Warnender Text 2 14" xfId="17389" hidden="1"/>
    <cellStyle name="Warnender Text 2 14" xfId="17814" hidden="1"/>
    <cellStyle name="Warnender Text 2 14" xfId="17751" hidden="1"/>
    <cellStyle name="Warnender Text 2 14" xfId="17851" hidden="1"/>
    <cellStyle name="Warnender Text 2 14" xfId="17886" hidden="1"/>
    <cellStyle name="Warnender Text 2 14" xfId="17565" hidden="1"/>
    <cellStyle name="Warnender Text 2 14" xfId="17955" hidden="1"/>
    <cellStyle name="Warnender Text 2 14" xfId="17892" hidden="1"/>
    <cellStyle name="Warnender Text 2 14" xfId="17992" hidden="1"/>
    <cellStyle name="Warnender Text 2 14" xfId="18027" hidden="1"/>
    <cellStyle name="Warnender Text 2 14" xfId="18098" hidden="1"/>
    <cellStyle name="Warnender Text 2 14" xfId="18172" hidden="1"/>
    <cellStyle name="Warnender Text 2 14" xfId="18109" hidden="1"/>
    <cellStyle name="Warnender Text 2 14" xfId="18209" hidden="1"/>
    <cellStyle name="Warnender Text 2 14" xfId="18244" hidden="1"/>
    <cellStyle name="Warnender Text 2 14" xfId="18387" hidden="1"/>
    <cellStyle name="Warnender Text 2 14" xfId="18464" hidden="1"/>
    <cellStyle name="Warnender Text 2 14" xfId="18401" hidden="1"/>
    <cellStyle name="Warnender Text 2 14" xfId="18501" hidden="1"/>
    <cellStyle name="Warnender Text 2 14" xfId="18536" hidden="1"/>
    <cellStyle name="Warnender Text 2 14" xfId="18249" hidden="1"/>
    <cellStyle name="Warnender Text 2 14" xfId="18606" hidden="1"/>
    <cellStyle name="Warnender Text 2 14" xfId="18543" hidden="1"/>
    <cellStyle name="Warnender Text 2 14" xfId="18643" hidden="1"/>
    <cellStyle name="Warnender Text 2 14" xfId="18678" hidden="1"/>
    <cellStyle name="Warnender Text 2 14" xfId="19018" hidden="1"/>
    <cellStyle name="Warnender Text 2 14" xfId="19104" hidden="1"/>
    <cellStyle name="Warnender Text 2 14" xfId="19041" hidden="1"/>
    <cellStyle name="Warnender Text 2 14" xfId="19141" hidden="1"/>
    <cellStyle name="Warnender Text 2 14" xfId="19176" hidden="1"/>
    <cellStyle name="Warnender Text 2 14" xfId="19379" hidden="1"/>
    <cellStyle name="Warnender Text 2 14" xfId="19474" hidden="1"/>
    <cellStyle name="Warnender Text 2 14" xfId="19411" hidden="1"/>
    <cellStyle name="Warnender Text 2 14" xfId="19511" hidden="1"/>
    <cellStyle name="Warnender Text 2 14" xfId="19546" hidden="1"/>
    <cellStyle name="Warnender Text 2 14" xfId="19196" hidden="1"/>
    <cellStyle name="Warnender Text 2 14" xfId="19621" hidden="1"/>
    <cellStyle name="Warnender Text 2 14" xfId="19558" hidden="1"/>
    <cellStyle name="Warnender Text 2 14" xfId="19658" hidden="1"/>
    <cellStyle name="Warnender Text 2 14" xfId="19693" hidden="1"/>
    <cellStyle name="Warnender Text 2 14" xfId="19372" hidden="1"/>
    <cellStyle name="Warnender Text 2 14" xfId="19762" hidden="1"/>
    <cellStyle name="Warnender Text 2 14" xfId="19699" hidden="1"/>
    <cellStyle name="Warnender Text 2 14" xfId="19799" hidden="1"/>
    <cellStyle name="Warnender Text 2 14" xfId="19834" hidden="1"/>
    <cellStyle name="Warnender Text 2 14" xfId="19905" hidden="1"/>
    <cellStyle name="Warnender Text 2 14" xfId="19979" hidden="1"/>
    <cellStyle name="Warnender Text 2 14" xfId="19916" hidden="1"/>
    <cellStyle name="Warnender Text 2 14" xfId="20016" hidden="1"/>
    <cellStyle name="Warnender Text 2 14" xfId="20051" hidden="1"/>
    <cellStyle name="Warnender Text 2 14" xfId="20194" hidden="1"/>
    <cellStyle name="Warnender Text 2 14" xfId="20271" hidden="1"/>
    <cellStyle name="Warnender Text 2 14" xfId="20208" hidden="1"/>
    <cellStyle name="Warnender Text 2 14" xfId="20308" hidden="1"/>
    <cellStyle name="Warnender Text 2 14" xfId="20343" hidden="1"/>
    <cellStyle name="Warnender Text 2 14" xfId="20056" hidden="1"/>
    <cellStyle name="Warnender Text 2 14" xfId="20413" hidden="1"/>
    <cellStyle name="Warnender Text 2 14" xfId="20350" hidden="1"/>
    <cellStyle name="Warnender Text 2 14" xfId="20450" hidden="1"/>
    <cellStyle name="Warnender Text 2 14" xfId="20485" hidden="1"/>
    <cellStyle name="Warnender Text 2 14" xfId="20556" hidden="1"/>
    <cellStyle name="Warnender Text 2 14" xfId="20630" hidden="1"/>
    <cellStyle name="Warnender Text 2 14" xfId="20567" hidden="1"/>
    <cellStyle name="Warnender Text 2 14" xfId="20667" hidden="1"/>
    <cellStyle name="Warnender Text 2 14" xfId="20702" hidden="1"/>
    <cellStyle name="Warnender Text 2 14" xfId="20893" hidden="1"/>
    <cellStyle name="Warnender Text 2 14" xfId="21021" hidden="1"/>
    <cellStyle name="Warnender Text 2 14" xfId="20958" hidden="1"/>
    <cellStyle name="Warnender Text 2 14" xfId="21058" hidden="1"/>
    <cellStyle name="Warnender Text 2 14" xfId="21093" hidden="1"/>
    <cellStyle name="Warnender Text 2 14" xfId="21253" hidden="1"/>
    <cellStyle name="Warnender Text 2 14" xfId="21330" hidden="1"/>
    <cellStyle name="Warnender Text 2 14" xfId="21267" hidden="1"/>
    <cellStyle name="Warnender Text 2 14" xfId="21367" hidden="1"/>
    <cellStyle name="Warnender Text 2 14" xfId="21402" hidden="1"/>
    <cellStyle name="Warnender Text 2 14" xfId="21115" hidden="1"/>
    <cellStyle name="Warnender Text 2 14" xfId="21474" hidden="1"/>
    <cellStyle name="Warnender Text 2 14" xfId="21411" hidden="1"/>
    <cellStyle name="Warnender Text 2 14" xfId="21511" hidden="1"/>
    <cellStyle name="Warnender Text 2 14" xfId="21546" hidden="1"/>
    <cellStyle name="Warnender Text 2 14" xfId="20912" hidden="1"/>
    <cellStyle name="Warnender Text 2 14" xfId="21631" hidden="1"/>
    <cellStyle name="Warnender Text 2 14" xfId="21568" hidden="1"/>
    <cellStyle name="Warnender Text 2 14" xfId="21668" hidden="1"/>
    <cellStyle name="Warnender Text 2 14" xfId="21703" hidden="1"/>
    <cellStyle name="Warnender Text 2 14" xfId="21905" hidden="1"/>
    <cellStyle name="Warnender Text 2 14" xfId="22001" hidden="1"/>
    <cellStyle name="Warnender Text 2 14" xfId="21938" hidden="1"/>
    <cellStyle name="Warnender Text 2 14" xfId="22038" hidden="1"/>
    <cellStyle name="Warnender Text 2 14" xfId="22073" hidden="1"/>
    <cellStyle name="Warnender Text 2 14" xfId="21722" hidden="1"/>
    <cellStyle name="Warnender Text 2 14" xfId="22150" hidden="1"/>
    <cellStyle name="Warnender Text 2 14" xfId="22087" hidden="1"/>
    <cellStyle name="Warnender Text 2 14" xfId="22187" hidden="1"/>
    <cellStyle name="Warnender Text 2 14" xfId="22222" hidden="1"/>
    <cellStyle name="Warnender Text 2 14" xfId="21898" hidden="1"/>
    <cellStyle name="Warnender Text 2 14" xfId="22293" hidden="1"/>
    <cellStyle name="Warnender Text 2 14" xfId="22230" hidden="1"/>
    <cellStyle name="Warnender Text 2 14" xfId="22330" hidden="1"/>
    <cellStyle name="Warnender Text 2 14" xfId="22365" hidden="1"/>
    <cellStyle name="Warnender Text 2 14" xfId="22438" hidden="1"/>
    <cellStyle name="Warnender Text 2 14" xfId="22512" hidden="1"/>
    <cellStyle name="Warnender Text 2 14" xfId="22449" hidden="1"/>
    <cellStyle name="Warnender Text 2 14" xfId="22549" hidden="1"/>
    <cellStyle name="Warnender Text 2 14" xfId="22584" hidden="1"/>
    <cellStyle name="Warnender Text 2 14" xfId="22727" hidden="1"/>
    <cellStyle name="Warnender Text 2 14" xfId="22804" hidden="1"/>
    <cellStyle name="Warnender Text 2 14" xfId="22741" hidden="1"/>
    <cellStyle name="Warnender Text 2 14" xfId="22841" hidden="1"/>
    <cellStyle name="Warnender Text 2 14" xfId="22876" hidden="1"/>
    <cellStyle name="Warnender Text 2 14" xfId="22589" hidden="1"/>
    <cellStyle name="Warnender Text 2 14" xfId="22946" hidden="1"/>
    <cellStyle name="Warnender Text 2 14" xfId="22883" hidden="1"/>
    <cellStyle name="Warnender Text 2 14" xfId="22983" hidden="1"/>
    <cellStyle name="Warnender Text 2 14" xfId="23018" hidden="1"/>
    <cellStyle name="Warnender Text 2 14" xfId="20713" hidden="1"/>
    <cellStyle name="Warnender Text 2 14" xfId="23086" hidden="1"/>
    <cellStyle name="Warnender Text 2 14" xfId="23023" hidden="1"/>
    <cellStyle name="Warnender Text 2 14" xfId="23123" hidden="1"/>
    <cellStyle name="Warnender Text 2 14" xfId="23158" hidden="1"/>
    <cellStyle name="Warnender Text 2 14" xfId="23358" hidden="1"/>
    <cellStyle name="Warnender Text 2 14" xfId="23453" hidden="1"/>
    <cellStyle name="Warnender Text 2 14" xfId="23390" hidden="1"/>
    <cellStyle name="Warnender Text 2 14" xfId="23490" hidden="1"/>
    <cellStyle name="Warnender Text 2 14" xfId="23525" hidden="1"/>
    <cellStyle name="Warnender Text 2 14" xfId="23175" hidden="1"/>
    <cellStyle name="Warnender Text 2 14" xfId="23602" hidden="1"/>
    <cellStyle name="Warnender Text 2 14" xfId="23539" hidden="1"/>
    <cellStyle name="Warnender Text 2 14" xfId="23639" hidden="1"/>
    <cellStyle name="Warnender Text 2 14" xfId="23674" hidden="1"/>
    <cellStyle name="Warnender Text 2 14" xfId="23351" hidden="1"/>
    <cellStyle name="Warnender Text 2 14" xfId="23745" hidden="1"/>
    <cellStyle name="Warnender Text 2 14" xfId="23682" hidden="1"/>
    <cellStyle name="Warnender Text 2 14" xfId="23782" hidden="1"/>
    <cellStyle name="Warnender Text 2 14" xfId="23817" hidden="1"/>
    <cellStyle name="Warnender Text 2 14" xfId="23889" hidden="1"/>
    <cellStyle name="Warnender Text 2 14" xfId="23963" hidden="1"/>
    <cellStyle name="Warnender Text 2 14" xfId="23900" hidden="1"/>
    <cellStyle name="Warnender Text 2 14" xfId="24000" hidden="1"/>
    <cellStyle name="Warnender Text 2 14" xfId="24035" hidden="1"/>
    <cellStyle name="Warnender Text 2 14" xfId="24178" hidden="1"/>
    <cellStyle name="Warnender Text 2 14" xfId="24255" hidden="1"/>
    <cellStyle name="Warnender Text 2 14" xfId="24192" hidden="1"/>
    <cellStyle name="Warnender Text 2 14" xfId="24292" hidden="1"/>
    <cellStyle name="Warnender Text 2 14" xfId="24327" hidden="1"/>
    <cellStyle name="Warnender Text 2 14" xfId="24040" hidden="1"/>
    <cellStyle name="Warnender Text 2 14" xfId="24397" hidden="1"/>
    <cellStyle name="Warnender Text 2 14" xfId="24334" hidden="1"/>
    <cellStyle name="Warnender Text 2 14" xfId="24434" hidden="1"/>
    <cellStyle name="Warnender Text 2 14" xfId="24469" hidden="1"/>
    <cellStyle name="Warnender Text 2 14" xfId="21559" hidden="1"/>
    <cellStyle name="Warnender Text 2 14" xfId="24537" hidden="1"/>
    <cellStyle name="Warnender Text 2 14" xfId="24474" hidden="1"/>
    <cellStyle name="Warnender Text 2 14" xfId="24574" hidden="1"/>
    <cellStyle name="Warnender Text 2 14" xfId="24609" hidden="1"/>
    <cellStyle name="Warnender Text 2 14" xfId="24805" hidden="1"/>
    <cellStyle name="Warnender Text 2 14" xfId="24900" hidden="1"/>
    <cellStyle name="Warnender Text 2 14" xfId="24837" hidden="1"/>
    <cellStyle name="Warnender Text 2 14" xfId="24937" hidden="1"/>
    <cellStyle name="Warnender Text 2 14" xfId="24972" hidden="1"/>
    <cellStyle name="Warnender Text 2 14" xfId="24622" hidden="1"/>
    <cellStyle name="Warnender Text 2 14" xfId="25047" hidden="1"/>
    <cellStyle name="Warnender Text 2 14" xfId="24984" hidden="1"/>
    <cellStyle name="Warnender Text 2 14" xfId="25084" hidden="1"/>
    <cellStyle name="Warnender Text 2 14" xfId="25119" hidden="1"/>
    <cellStyle name="Warnender Text 2 14" xfId="24798" hidden="1"/>
    <cellStyle name="Warnender Text 2 14" xfId="25188" hidden="1"/>
    <cellStyle name="Warnender Text 2 14" xfId="25125" hidden="1"/>
    <cellStyle name="Warnender Text 2 14" xfId="25225" hidden="1"/>
    <cellStyle name="Warnender Text 2 14" xfId="25260" hidden="1"/>
    <cellStyle name="Warnender Text 2 14" xfId="25331" hidden="1"/>
    <cellStyle name="Warnender Text 2 14" xfId="25405" hidden="1"/>
    <cellStyle name="Warnender Text 2 14" xfId="25342" hidden="1"/>
    <cellStyle name="Warnender Text 2 14" xfId="25442" hidden="1"/>
    <cellStyle name="Warnender Text 2 14" xfId="25477" hidden="1"/>
    <cellStyle name="Warnender Text 2 14" xfId="25620" hidden="1"/>
    <cellStyle name="Warnender Text 2 14" xfId="25697" hidden="1"/>
    <cellStyle name="Warnender Text 2 14" xfId="25634" hidden="1"/>
    <cellStyle name="Warnender Text 2 14" xfId="25734" hidden="1"/>
    <cellStyle name="Warnender Text 2 14" xfId="25769" hidden="1"/>
    <cellStyle name="Warnender Text 2 14" xfId="25482" hidden="1"/>
    <cellStyle name="Warnender Text 2 14" xfId="25839" hidden="1"/>
    <cellStyle name="Warnender Text 2 14" xfId="25776" hidden="1"/>
    <cellStyle name="Warnender Text 2 14" xfId="25876" hidden="1"/>
    <cellStyle name="Warnender Text 2 14" xfId="25911" hidden="1"/>
    <cellStyle name="Warnender Text 2 14" xfId="26029" hidden="1"/>
    <cellStyle name="Warnender Text 2 14" xfId="26132" hidden="1"/>
    <cellStyle name="Warnender Text 2 14" xfId="26069" hidden="1"/>
    <cellStyle name="Warnender Text 2 14" xfId="26169" hidden="1"/>
    <cellStyle name="Warnender Text 2 14" xfId="26204" hidden="1"/>
    <cellStyle name="Warnender Text 2 14" xfId="26401" hidden="1"/>
    <cellStyle name="Warnender Text 2 14" xfId="26496" hidden="1"/>
    <cellStyle name="Warnender Text 2 14" xfId="26433" hidden="1"/>
    <cellStyle name="Warnender Text 2 14" xfId="26533" hidden="1"/>
    <cellStyle name="Warnender Text 2 14" xfId="26568" hidden="1"/>
    <cellStyle name="Warnender Text 2 14" xfId="26218" hidden="1"/>
    <cellStyle name="Warnender Text 2 14" xfId="26643" hidden="1"/>
    <cellStyle name="Warnender Text 2 14" xfId="26580" hidden="1"/>
    <cellStyle name="Warnender Text 2 14" xfId="26680" hidden="1"/>
    <cellStyle name="Warnender Text 2 14" xfId="26715" hidden="1"/>
    <cellStyle name="Warnender Text 2 14" xfId="26394" hidden="1"/>
    <cellStyle name="Warnender Text 2 14" xfId="26784" hidden="1"/>
    <cellStyle name="Warnender Text 2 14" xfId="26721" hidden="1"/>
    <cellStyle name="Warnender Text 2 14" xfId="26821" hidden="1"/>
    <cellStyle name="Warnender Text 2 14" xfId="26856" hidden="1"/>
    <cellStyle name="Warnender Text 2 14" xfId="26927" hidden="1"/>
    <cellStyle name="Warnender Text 2 14" xfId="27001" hidden="1"/>
    <cellStyle name="Warnender Text 2 14" xfId="26938" hidden="1"/>
    <cellStyle name="Warnender Text 2 14" xfId="27038" hidden="1"/>
    <cellStyle name="Warnender Text 2 14" xfId="27073" hidden="1"/>
    <cellStyle name="Warnender Text 2 14" xfId="27216" hidden="1"/>
    <cellStyle name="Warnender Text 2 14" xfId="27293" hidden="1"/>
    <cellStyle name="Warnender Text 2 14" xfId="27230" hidden="1"/>
    <cellStyle name="Warnender Text 2 14" xfId="27330" hidden="1"/>
    <cellStyle name="Warnender Text 2 14" xfId="27365" hidden="1"/>
    <cellStyle name="Warnender Text 2 14" xfId="27078" hidden="1"/>
    <cellStyle name="Warnender Text 2 14" xfId="27435" hidden="1"/>
    <cellStyle name="Warnender Text 2 14" xfId="27372" hidden="1"/>
    <cellStyle name="Warnender Text 2 14" xfId="27472" hidden="1"/>
    <cellStyle name="Warnender Text 2 14" xfId="27507" hidden="1"/>
    <cellStyle name="Warnender Text 2 14" xfId="26047" hidden="1"/>
    <cellStyle name="Warnender Text 2 14" xfId="27575" hidden="1"/>
    <cellStyle name="Warnender Text 2 14" xfId="27512" hidden="1"/>
    <cellStyle name="Warnender Text 2 14" xfId="27612" hidden="1"/>
    <cellStyle name="Warnender Text 2 14" xfId="27647" hidden="1"/>
    <cellStyle name="Warnender Text 2 14" xfId="27843" hidden="1"/>
    <cellStyle name="Warnender Text 2 14" xfId="27938" hidden="1"/>
    <cellStyle name="Warnender Text 2 14" xfId="27875" hidden="1"/>
    <cellStyle name="Warnender Text 2 14" xfId="27975" hidden="1"/>
    <cellStyle name="Warnender Text 2 14" xfId="28010" hidden="1"/>
    <cellStyle name="Warnender Text 2 14" xfId="27660" hidden="1"/>
    <cellStyle name="Warnender Text 2 14" xfId="28085" hidden="1"/>
    <cellStyle name="Warnender Text 2 14" xfId="28022" hidden="1"/>
    <cellStyle name="Warnender Text 2 14" xfId="28122" hidden="1"/>
    <cellStyle name="Warnender Text 2 14" xfId="28157" hidden="1"/>
    <cellStyle name="Warnender Text 2 14" xfId="27836" hidden="1"/>
    <cellStyle name="Warnender Text 2 14" xfId="28226" hidden="1"/>
    <cellStyle name="Warnender Text 2 14" xfId="28163" hidden="1"/>
    <cellStyle name="Warnender Text 2 14" xfId="28263" hidden="1"/>
    <cellStyle name="Warnender Text 2 14" xfId="28298" hidden="1"/>
    <cellStyle name="Warnender Text 2 14" xfId="28369" hidden="1"/>
    <cellStyle name="Warnender Text 2 14" xfId="28443" hidden="1"/>
    <cellStyle name="Warnender Text 2 14" xfId="28380" hidden="1"/>
    <cellStyle name="Warnender Text 2 14" xfId="28480" hidden="1"/>
    <cellStyle name="Warnender Text 2 14" xfId="28515" hidden="1"/>
    <cellStyle name="Warnender Text 2 14" xfId="28658" hidden="1"/>
    <cellStyle name="Warnender Text 2 14" xfId="28735" hidden="1"/>
    <cellStyle name="Warnender Text 2 14" xfId="28672" hidden="1"/>
    <cellStyle name="Warnender Text 2 14" xfId="28772" hidden="1"/>
    <cellStyle name="Warnender Text 2 14" xfId="28807" hidden="1"/>
    <cellStyle name="Warnender Text 2 14" xfId="28520" hidden="1"/>
    <cellStyle name="Warnender Text 2 14" xfId="28877" hidden="1"/>
    <cellStyle name="Warnender Text 2 14" xfId="28814" hidden="1"/>
    <cellStyle name="Warnender Text 2 14" xfId="28914" hidden="1"/>
    <cellStyle name="Warnender Text 2 14" xfId="28949" hidden="1"/>
    <cellStyle name="Warnender Text 2 14" xfId="29021" hidden="1"/>
    <cellStyle name="Warnender Text 2 14" xfId="29095" hidden="1"/>
    <cellStyle name="Warnender Text 2 14" xfId="29032" hidden="1"/>
    <cellStyle name="Warnender Text 2 14" xfId="29132" hidden="1"/>
    <cellStyle name="Warnender Text 2 14" xfId="29167" hidden="1"/>
    <cellStyle name="Warnender Text 2 14" xfId="29363" hidden="1"/>
    <cellStyle name="Warnender Text 2 14" xfId="29458" hidden="1"/>
    <cellStyle name="Warnender Text 2 14" xfId="29395" hidden="1"/>
    <cellStyle name="Warnender Text 2 14" xfId="29495" hidden="1"/>
    <cellStyle name="Warnender Text 2 14" xfId="29530" hidden="1"/>
    <cellStyle name="Warnender Text 2 14" xfId="29180" hidden="1"/>
    <cellStyle name="Warnender Text 2 14" xfId="29605" hidden="1"/>
    <cellStyle name="Warnender Text 2 14" xfId="29542" hidden="1"/>
    <cellStyle name="Warnender Text 2 14" xfId="29642" hidden="1"/>
    <cellStyle name="Warnender Text 2 14" xfId="29677" hidden="1"/>
    <cellStyle name="Warnender Text 2 14" xfId="29356" hidden="1"/>
    <cellStyle name="Warnender Text 2 14" xfId="29746" hidden="1"/>
    <cellStyle name="Warnender Text 2 14" xfId="29683" hidden="1"/>
    <cellStyle name="Warnender Text 2 14" xfId="29783" hidden="1"/>
    <cellStyle name="Warnender Text 2 14" xfId="29818" hidden="1"/>
    <cellStyle name="Warnender Text 2 14" xfId="29889" hidden="1"/>
    <cellStyle name="Warnender Text 2 14" xfId="29963" hidden="1"/>
    <cellStyle name="Warnender Text 2 14" xfId="29900" hidden="1"/>
    <cellStyle name="Warnender Text 2 14" xfId="30000" hidden="1"/>
    <cellStyle name="Warnender Text 2 14" xfId="30035" hidden="1"/>
    <cellStyle name="Warnender Text 2 14" xfId="30178" hidden="1"/>
    <cellStyle name="Warnender Text 2 14" xfId="30255" hidden="1"/>
    <cellStyle name="Warnender Text 2 14" xfId="30192" hidden="1"/>
    <cellStyle name="Warnender Text 2 14" xfId="30292" hidden="1"/>
    <cellStyle name="Warnender Text 2 14" xfId="30327" hidden="1"/>
    <cellStyle name="Warnender Text 2 14" xfId="30040" hidden="1"/>
    <cellStyle name="Warnender Text 2 14" xfId="30397" hidden="1"/>
    <cellStyle name="Warnender Text 2 14" xfId="30334" hidden="1"/>
    <cellStyle name="Warnender Text 2 14" xfId="30434" hidden="1"/>
    <cellStyle name="Warnender Text 2 14" xfId="30469" hidden="1"/>
    <cellStyle name="Warnender Text 2 14" xfId="30540" hidden="1"/>
    <cellStyle name="Warnender Text 2 14" xfId="30614" hidden="1"/>
    <cellStyle name="Warnender Text 2 14" xfId="30551" hidden="1"/>
    <cellStyle name="Warnender Text 2 14" xfId="30651" hidden="1"/>
    <cellStyle name="Warnender Text 2 14" xfId="30686" hidden="1"/>
    <cellStyle name="Warnender Text 2 14" xfId="30877" hidden="1"/>
    <cellStyle name="Warnender Text 2 14" xfId="31005" hidden="1"/>
    <cellStyle name="Warnender Text 2 14" xfId="30942" hidden="1"/>
    <cellStyle name="Warnender Text 2 14" xfId="31042" hidden="1"/>
    <cellStyle name="Warnender Text 2 14" xfId="31077" hidden="1"/>
    <cellStyle name="Warnender Text 2 14" xfId="31237" hidden="1"/>
    <cellStyle name="Warnender Text 2 14" xfId="31314" hidden="1"/>
    <cellStyle name="Warnender Text 2 14" xfId="31251" hidden="1"/>
    <cellStyle name="Warnender Text 2 14" xfId="31351" hidden="1"/>
    <cellStyle name="Warnender Text 2 14" xfId="31386" hidden="1"/>
    <cellStyle name="Warnender Text 2 14" xfId="31099" hidden="1"/>
    <cellStyle name="Warnender Text 2 14" xfId="31458" hidden="1"/>
    <cellStyle name="Warnender Text 2 14" xfId="31395" hidden="1"/>
    <cellStyle name="Warnender Text 2 14" xfId="31495" hidden="1"/>
    <cellStyle name="Warnender Text 2 14" xfId="31530" hidden="1"/>
    <cellStyle name="Warnender Text 2 14" xfId="30896" hidden="1"/>
    <cellStyle name="Warnender Text 2 14" xfId="31615" hidden="1"/>
    <cellStyle name="Warnender Text 2 14" xfId="31552" hidden="1"/>
    <cellStyle name="Warnender Text 2 14" xfId="31652" hidden="1"/>
    <cellStyle name="Warnender Text 2 14" xfId="31687" hidden="1"/>
    <cellStyle name="Warnender Text 2 14" xfId="31889" hidden="1"/>
    <cellStyle name="Warnender Text 2 14" xfId="31985" hidden="1"/>
    <cellStyle name="Warnender Text 2 14" xfId="31922" hidden="1"/>
    <cellStyle name="Warnender Text 2 14" xfId="32022" hidden="1"/>
    <cellStyle name="Warnender Text 2 14" xfId="32057" hidden="1"/>
    <cellStyle name="Warnender Text 2 14" xfId="31706" hidden="1"/>
    <cellStyle name="Warnender Text 2 14" xfId="32134" hidden="1"/>
    <cellStyle name="Warnender Text 2 14" xfId="32071" hidden="1"/>
    <cellStyle name="Warnender Text 2 14" xfId="32171" hidden="1"/>
    <cellStyle name="Warnender Text 2 14" xfId="32206" hidden="1"/>
    <cellStyle name="Warnender Text 2 14" xfId="31882" hidden="1"/>
    <cellStyle name="Warnender Text 2 14" xfId="32277" hidden="1"/>
    <cellStyle name="Warnender Text 2 14" xfId="32214" hidden="1"/>
    <cellStyle name="Warnender Text 2 14" xfId="32314" hidden="1"/>
    <cellStyle name="Warnender Text 2 14" xfId="32349" hidden="1"/>
    <cellStyle name="Warnender Text 2 14" xfId="32422" hidden="1"/>
    <cellStyle name="Warnender Text 2 14" xfId="32496" hidden="1"/>
    <cellStyle name="Warnender Text 2 14" xfId="32433" hidden="1"/>
    <cellStyle name="Warnender Text 2 14" xfId="32533" hidden="1"/>
    <cellStyle name="Warnender Text 2 14" xfId="32568" hidden="1"/>
    <cellStyle name="Warnender Text 2 14" xfId="32711" hidden="1"/>
    <cellStyle name="Warnender Text 2 14" xfId="32788" hidden="1"/>
    <cellStyle name="Warnender Text 2 14" xfId="32725" hidden="1"/>
    <cellStyle name="Warnender Text 2 14" xfId="32825" hidden="1"/>
    <cellStyle name="Warnender Text 2 14" xfId="32860" hidden="1"/>
    <cellStyle name="Warnender Text 2 14" xfId="32573" hidden="1"/>
    <cellStyle name="Warnender Text 2 14" xfId="32930" hidden="1"/>
    <cellStyle name="Warnender Text 2 14" xfId="32867" hidden="1"/>
    <cellStyle name="Warnender Text 2 14" xfId="32967" hidden="1"/>
    <cellStyle name="Warnender Text 2 14" xfId="33002" hidden="1"/>
    <cellStyle name="Warnender Text 2 14" xfId="30697" hidden="1"/>
    <cellStyle name="Warnender Text 2 14" xfId="33070" hidden="1"/>
    <cellStyle name="Warnender Text 2 14" xfId="33007" hidden="1"/>
    <cellStyle name="Warnender Text 2 14" xfId="33107" hidden="1"/>
    <cellStyle name="Warnender Text 2 14" xfId="33142" hidden="1"/>
    <cellStyle name="Warnender Text 2 14" xfId="33341" hidden="1"/>
    <cellStyle name="Warnender Text 2 14" xfId="33436" hidden="1"/>
    <cellStyle name="Warnender Text 2 14" xfId="33373" hidden="1"/>
    <cellStyle name="Warnender Text 2 14" xfId="33473" hidden="1"/>
    <cellStyle name="Warnender Text 2 14" xfId="33508" hidden="1"/>
    <cellStyle name="Warnender Text 2 14" xfId="33158" hidden="1"/>
    <cellStyle name="Warnender Text 2 14" xfId="33585" hidden="1"/>
    <cellStyle name="Warnender Text 2 14" xfId="33522" hidden="1"/>
    <cellStyle name="Warnender Text 2 14" xfId="33622" hidden="1"/>
    <cellStyle name="Warnender Text 2 14" xfId="33657" hidden="1"/>
    <cellStyle name="Warnender Text 2 14" xfId="33334" hidden="1"/>
    <cellStyle name="Warnender Text 2 14" xfId="33728" hidden="1"/>
    <cellStyle name="Warnender Text 2 14" xfId="33665" hidden="1"/>
    <cellStyle name="Warnender Text 2 14" xfId="33765" hidden="1"/>
    <cellStyle name="Warnender Text 2 14" xfId="33800" hidden="1"/>
    <cellStyle name="Warnender Text 2 14" xfId="33872" hidden="1"/>
    <cellStyle name="Warnender Text 2 14" xfId="33946" hidden="1"/>
    <cellStyle name="Warnender Text 2 14" xfId="33883" hidden="1"/>
    <cellStyle name="Warnender Text 2 14" xfId="33983" hidden="1"/>
    <cellStyle name="Warnender Text 2 14" xfId="34018" hidden="1"/>
    <cellStyle name="Warnender Text 2 14" xfId="34161" hidden="1"/>
    <cellStyle name="Warnender Text 2 14" xfId="34238" hidden="1"/>
    <cellStyle name="Warnender Text 2 14" xfId="34175" hidden="1"/>
    <cellStyle name="Warnender Text 2 14" xfId="34275" hidden="1"/>
    <cellStyle name="Warnender Text 2 14" xfId="34310" hidden="1"/>
    <cellStyle name="Warnender Text 2 14" xfId="34023" hidden="1"/>
    <cellStyle name="Warnender Text 2 14" xfId="34380" hidden="1"/>
    <cellStyle name="Warnender Text 2 14" xfId="34317" hidden="1"/>
    <cellStyle name="Warnender Text 2 14" xfId="34417" hidden="1"/>
    <cellStyle name="Warnender Text 2 14" xfId="34452" hidden="1"/>
    <cellStyle name="Warnender Text 2 14" xfId="31543" hidden="1"/>
    <cellStyle name="Warnender Text 2 14" xfId="34520" hidden="1"/>
    <cellStyle name="Warnender Text 2 14" xfId="34457" hidden="1"/>
    <cellStyle name="Warnender Text 2 14" xfId="34557" hidden="1"/>
    <cellStyle name="Warnender Text 2 14" xfId="34592" hidden="1"/>
    <cellStyle name="Warnender Text 2 14" xfId="34788" hidden="1"/>
    <cellStyle name="Warnender Text 2 14" xfId="34883" hidden="1"/>
    <cellStyle name="Warnender Text 2 14" xfId="34820" hidden="1"/>
    <cellStyle name="Warnender Text 2 14" xfId="34920" hidden="1"/>
    <cellStyle name="Warnender Text 2 14" xfId="34955" hidden="1"/>
    <cellStyle name="Warnender Text 2 14" xfId="34605" hidden="1"/>
    <cellStyle name="Warnender Text 2 14" xfId="35030" hidden="1"/>
    <cellStyle name="Warnender Text 2 14" xfId="34967" hidden="1"/>
    <cellStyle name="Warnender Text 2 14" xfId="35067" hidden="1"/>
    <cellStyle name="Warnender Text 2 14" xfId="35102" hidden="1"/>
    <cellStyle name="Warnender Text 2 14" xfId="34781" hidden="1"/>
    <cellStyle name="Warnender Text 2 14" xfId="35171" hidden="1"/>
    <cellStyle name="Warnender Text 2 14" xfId="35108" hidden="1"/>
    <cellStyle name="Warnender Text 2 14" xfId="35208" hidden="1"/>
    <cellStyle name="Warnender Text 2 14" xfId="35243" hidden="1"/>
    <cellStyle name="Warnender Text 2 14" xfId="35314" hidden="1"/>
    <cellStyle name="Warnender Text 2 14" xfId="35388" hidden="1"/>
    <cellStyle name="Warnender Text 2 14" xfId="35325" hidden="1"/>
    <cellStyle name="Warnender Text 2 14" xfId="35425" hidden="1"/>
    <cellStyle name="Warnender Text 2 14" xfId="35460" hidden="1"/>
    <cellStyle name="Warnender Text 2 14" xfId="35603" hidden="1"/>
    <cellStyle name="Warnender Text 2 14" xfId="35680" hidden="1"/>
    <cellStyle name="Warnender Text 2 14" xfId="35617" hidden="1"/>
    <cellStyle name="Warnender Text 2 14" xfId="35717" hidden="1"/>
    <cellStyle name="Warnender Text 2 14" xfId="35752" hidden="1"/>
    <cellStyle name="Warnender Text 2 14" xfId="35465" hidden="1"/>
    <cellStyle name="Warnender Text 2 14" xfId="35822" hidden="1"/>
    <cellStyle name="Warnender Text 2 14" xfId="35759" hidden="1"/>
    <cellStyle name="Warnender Text 2 14" xfId="35859" hidden="1"/>
    <cellStyle name="Warnender Text 2 14" xfId="35894" hidden="1"/>
    <cellStyle name="Warnender Text 2 14" xfId="36012" hidden="1"/>
    <cellStyle name="Warnender Text 2 14" xfId="36115" hidden="1"/>
    <cellStyle name="Warnender Text 2 14" xfId="36052" hidden="1"/>
    <cellStyle name="Warnender Text 2 14" xfId="36152" hidden="1"/>
    <cellStyle name="Warnender Text 2 14" xfId="36187" hidden="1"/>
    <cellStyle name="Warnender Text 2 14" xfId="36384" hidden="1"/>
    <cellStyle name="Warnender Text 2 14" xfId="36479" hidden="1"/>
    <cellStyle name="Warnender Text 2 14" xfId="36416" hidden="1"/>
    <cellStyle name="Warnender Text 2 14" xfId="36516" hidden="1"/>
    <cellStyle name="Warnender Text 2 14" xfId="36551" hidden="1"/>
    <cellStyle name="Warnender Text 2 14" xfId="36201" hidden="1"/>
    <cellStyle name="Warnender Text 2 14" xfId="36626" hidden="1"/>
    <cellStyle name="Warnender Text 2 14" xfId="36563" hidden="1"/>
    <cellStyle name="Warnender Text 2 14" xfId="36663" hidden="1"/>
    <cellStyle name="Warnender Text 2 14" xfId="36698" hidden="1"/>
    <cellStyle name="Warnender Text 2 14" xfId="36377" hidden="1"/>
    <cellStyle name="Warnender Text 2 14" xfId="36767" hidden="1"/>
    <cellStyle name="Warnender Text 2 14" xfId="36704" hidden="1"/>
    <cellStyle name="Warnender Text 2 14" xfId="36804" hidden="1"/>
    <cellStyle name="Warnender Text 2 14" xfId="36839" hidden="1"/>
    <cellStyle name="Warnender Text 2 14" xfId="36910" hidden="1"/>
    <cellStyle name="Warnender Text 2 14" xfId="36984" hidden="1"/>
    <cellStyle name="Warnender Text 2 14" xfId="36921" hidden="1"/>
    <cellStyle name="Warnender Text 2 14" xfId="37021" hidden="1"/>
    <cellStyle name="Warnender Text 2 14" xfId="37056" hidden="1"/>
    <cellStyle name="Warnender Text 2 14" xfId="37199" hidden="1"/>
    <cellStyle name="Warnender Text 2 14" xfId="37276" hidden="1"/>
    <cellStyle name="Warnender Text 2 14" xfId="37213" hidden="1"/>
    <cellStyle name="Warnender Text 2 14" xfId="37313" hidden="1"/>
    <cellStyle name="Warnender Text 2 14" xfId="37348" hidden="1"/>
    <cellStyle name="Warnender Text 2 14" xfId="37061" hidden="1"/>
    <cellStyle name="Warnender Text 2 14" xfId="37418" hidden="1"/>
    <cellStyle name="Warnender Text 2 14" xfId="37355" hidden="1"/>
    <cellStyle name="Warnender Text 2 14" xfId="37455" hidden="1"/>
    <cellStyle name="Warnender Text 2 14" xfId="37490" hidden="1"/>
    <cellStyle name="Warnender Text 2 14" xfId="36030" hidden="1"/>
    <cellStyle name="Warnender Text 2 14" xfId="37558" hidden="1"/>
    <cellStyle name="Warnender Text 2 14" xfId="37495" hidden="1"/>
    <cellStyle name="Warnender Text 2 14" xfId="37595" hidden="1"/>
    <cellStyle name="Warnender Text 2 14" xfId="37630" hidden="1"/>
    <cellStyle name="Warnender Text 2 14" xfId="37826" hidden="1"/>
    <cellStyle name="Warnender Text 2 14" xfId="37921" hidden="1"/>
    <cellStyle name="Warnender Text 2 14" xfId="37858" hidden="1"/>
    <cellStyle name="Warnender Text 2 14" xfId="37958" hidden="1"/>
    <cellStyle name="Warnender Text 2 14" xfId="37993" hidden="1"/>
    <cellStyle name="Warnender Text 2 14" xfId="37643" hidden="1"/>
    <cellStyle name="Warnender Text 2 14" xfId="38068" hidden="1"/>
    <cellStyle name="Warnender Text 2 14" xfId="38005" hidden="1"/>
    <cellStyle name="Warnender Text 2 14" xfId="38105" hidden="1"/>
    <cellStyle name="Warnender Text 2 14" xfId="38140" hidden="1"/>
    <cellStyle name="Warnender Text 2 14" xfId="37819" hidden="1"/>
    <cellStyle name="Warnender Text 2 14" xfId="38209" hidden="1"/>
    <cellStyle name="Warnender Text 2 14" xfId="38146" hidden="1"/>
    <cellStyle name="Warnender Text 2 14" xfId="38246" hidden="1"/>
    <cellStyle name="Warnender Text 2 14" xfId="38281" hidden="1"/>
    <cellStyle name="Warnender Text 2 14" xfId="38352" hidden="1"/>
    <cellStyle name="Warnender Text 2 14" xfId="38426" hidden="1"/>
    <cellStyle name="Warnender Text 2 14" xfId="38363" hidden="1"/>
    <cellStyle name="Warnender Text 2 14" xfId="38463" hidden="1"/>
    <cellStyle name="Warnender Text 2 14" xfId="38498" hidden="1"/>
    <cellStyle name="Warnender Text 2 14" xfId="38641" hidden="1"/>
    <cellStyle name="Warnender Text 2 14" xfId="38718" hidden="1"/>
    <cellStyle name="Warnender Text 2 14" xfId="38655" hidden="1"/>
    <cellStyle name="Warnender Text 2 14" xfId="38755" hidden="1"/>
    <cellStyle name="Warnender Text 2 14" xfId="38790" hidden="1"/>
    <cellStyle name="Warnender Text 2 14" xfId="38503" hidden="1"/>
    <cellStyle name="Warnender Text 2 14" xfId="38860" hidden="1"/>
    <cellStyle name="Warnender Text 2 14" xfId="38797" hidden="1"/>
    <cellStyle name="Warnender Text 2 14" xfId="38897" hidden="1"/>
    <cellStyle name="Warnender Text 2 14" xfId="38932" hidden="1"/>
    <cellStyle name="Warnender Text 2 14" xfId="39021" hidden="1"/>
    <cellStyle name="Warnender Text 2 14" xfId="39098" hidden="1"/>
    <cellStyle name="Warnender Text 2 14" xfId="39035" hidden="1"/>
    <cellStyle name="Warnender Text 2 14" xfId="39135" hidden="1"/>
    <cellStyle name="Warnender Text 2 14" xfId="39170" hidden="1"/>
    <cellStyle name="Warnender Text 2 14" xfId="39366" hidden="1"/>
    <cellStyle name="Warnender Text 2 14" xfId="39461" hidden="1"/>
    <cellStyle name="Warnender Text 2 14" xfId="39398" hidden="1"/>
    <cellStyle name="Warnender Text 2 14" xfId="39498" hidden="1"/>
    <cellStyle name="Warnender Text 2 14" xfId="39533" hidden="1"/>
    <cellStyle name="Warnender Text 2 14" xfId="39183" hidden="1"/>
    <cellStyle name="Warnender Text 2 14" xfId="39608" hidden="1"/>
    <cellStyle name="Warnender Text 2 14" xfId="39545" hidden="1"/>
    <cellStyle name="Warnender Text 2 14" xfId="39645" hidden="1"/>
    <cellStyle name="Warnender Text 2 14" xfId="39680" hidden="1"/>
    <cellStyle name="Warnender Text 2 14" xfId="39359" hidden="1"/>
    <cellStyle name="Warnender Text 2 14" xfId="39749" hidden="1"/>
    <cellStyle name="Warnender Text 2 14" xfId="39686" hidden="1"/>
    <cellStyle name="Warnender Text 2 14" xfId="39786" hidden="1"/>
    <cellStyle name="Warnender Text 2 14" xfId="39821" hidden="1"/>
    <cellStyle name="Warnender Text 2 14" xfId="39892" hidden="1"/>
    <cellStyle name="Warnender Text 2 14" xfId="39966" hidden="1"/>
    <cellStyle name="Warnender Text 2 14" xfId="39903" hidden="1"/>
    <cellStyle name="Warnender Text 2 14" xfId="40003" hidden="1"/>
    <cellStyle name="Warnender Text 2 14" xfId="40038" hidden="1"/>
    <cellStyle name="Warnender Text 2 14" xfId="40181" hidden="1"/>
    <cellStyle name="Warnender Text 2 14" xfId="40258" hidden="1"/>
    <cellStyle name="Warnender Text 2 14" xfId="40195" hidden="1"/>
    <cellStyle name="Warnender Text 2 14" xfId="40295" hidden="1"/>
    <cellStyle name="Warnender Text 2 14" xfId="40330" hidden="1"/>
    <cellStyle name="Warnender Text 2 14" xfId="40043" hidden="1"/>
    <cellStyle name="Warnender Text 2 14" xfId="40400" hidden="1"/>
    <cellStyle name="Warnender Text 2 14" xfId="40337" hidden="1"/>
    <cellStyle name="Warnender Text 2 14" xfId="40437" hidden="1"/>
    <cellStyle name="Warnender Text 2 14" xfId="40472" hidden="1"/>
    <cellStyle name="Warnender Text 2 14" xfId="40543" hidden="1"/>
    <cellStyle name="Warnender Text 2 14" xfId="40617" hidden="1"/>
    <cellStyle name="Warnender Text 2 14" xfId="40554" hidden="1"/>
    <cellStyle name="Warnender Text 2 14" xfId="40654" hidden="1"/>
    <cellStyle name="Warnender Text 2 14" xfId="40689" hidden="1"/>
    <cellStyle name="Warnender Text 2 14" xfId="40880" hidden="1"/>
    <cellStyle name="Warnender Text 2 14" xfId="41008" hidden="1"/>
    <cellStyle name="Warnender Text 2 14" xfId="40945" hidden="1"/>
    <cellStyle name="Warnender Text 2 14" xfId="41045" hidden="1"/>
    <cellStyle name="Warnender Text 2 14" xfId="41080" hidden="1"/>
    <cellStyle name="Warnender Text 2 14" xfId="41240" hidden="1"/>
    <cellStyle name="Warnender Text 2 14" xfId="41317" hidden="1"/>
    <cellStyle name="Warnender Text 2 14" xfId="41254" hidden="1"/>
    <cellStyle name="Warnender Text 2 14" xfId="41354" hidden="1"/>
    <cellStyle name="Warnender Text 2 14" xfId="41389" hidden="1"/>
    <cellStyle name="Warnender Text 2 14" xfId="41102" hidden="1"/>
    <cellStyle name="Warnender Text 2 14" xfId="41461" hidden="1"/>
    <cellStyle name="Warnender Text 2 14" xfId="41398" hidden="1"/>
    <cellStyle name="Warnender Text 2 14" xfId="41498" hidden="1"/>
    <cellStyle name="Warnender Text 2 14" xfId="41533" hidden="1"/>
    <cellStyle name="Warnender Text 2 14" xfId="40899" hidden="1"/>
    <cellStyle name="Warnender Text 2 14" xfId="41618" hidden="1"/>
    <cellStyle name="Warnender Text 2 14" xfId="41555" hidden="1"/>
    <cellStyle name="Warnender Text 2 14" xfId="41655" hidden="1"/>
    <cellStyle name="Warnender Text 2 14" xfId="41690" hidden="1"/>
    <cellStyle name="Warnender Text 2 14" xfId="41892" hidden="1"/>
    <cellStyle name="Warnender Text 2 14" xfId="41988" hidden="1"/>
    <cellStyle name="Warnender Text 2 14" xfId="41925" hidden="1"/>
    <cellStyle name="Warnender Text 2 14" xfId="42025" hidden="1"/>
    <cellStyle name="Warnender Text 2 14" xfId="42060" hidden="1"/>
    <cellStyle name="Warnender Text 2 14" xfId="41709" hidden="1"/>
    <cellStyle name="Warnender Text 2 14" xfId="42137" hidden="1"/>
    <cellStyle name="Warnender Text 2 14" xfId="42074" hidden="1"/>
    <cellStyle name="Warnender Text 2 14" xfId="42174" hidden="1"/>
    <cellStyle name="Warnender Text 2 14" xfId="42209" hidden="1"/>
    <cellStyle name="Warnender Text 2 14" xfId="41885" hidden="1"/>
    <cellStyle name="Warnender Text 2 14" xfId="42280" hidden="1"/>
    <cellStyle name="Warnender Text 2 14" xfId="42217" hidden="1"/>
    <cellStyle name="Warnender Text 2 14" xfId="42317" hidden="1"/>
    <cellStyle name="Warnender Text 2 14" xfId="42352" hidden="1"/>
    <cellStyle name="Warnender Text 2 14" xfId="42425" hidden="1"/>
    <cellStyle name="Warnender Text 2 14" xfId="42499" hidden="1"/>
    <cellStyle name="Warnender Text 2 14" xfId="42436" hidden="1"/>
    <cellStyle name="Warnender Text 2 14" xfId="42536" hidden="1"/>
    <cellStyle name="Warnender Text 2 14" xfId="42571" hidden="1"/>
    <cellStyle name="Warnender Text 2 14" xfId="42714" hidden="1"/>
    <cellStyle name="Warnender Text 2 14" xfId="42791" hidden="1"/>
    <cellStyle name="Warnender Text 2 14" xfId="42728" hidden="1"/>
    <cellStyle name="Warnender Text 2 14" xfId="42828" hidden="1"/>
    <cellStyle name="Warnender Text 2 14" xfId="42863" hidden="1"/>
    <cellStyle name="Warnender Text 2 14" xfId="42576" hidden="1"/>
    <cellStyle name="Warnender Text 2 14" xfId="42933" hidden="1"/>
    <cellStyle name="Warnender Text 2 14" xfId="42870" hidden="1"/>
    <cellStyle name="Warnender Text 2 14" xfId="42970" hidden="1"/>
    <cellStyle name="Warnender Text 2 14" xfId="43005" hidden="1"/>
    <cellStyle name="Warnender Text 2 14" xfId="40700" hidden="1"/>
    <cellStyle name="Warnender Text 2 14" xfId="43073" hidden="1"/>
    <cellStyle name="Warnender Text 2 14" xfId="43010" hidden="1"/>
    <cellStyle name="Warnender Text 2 14" xfId="43110" hidden="1"/>
    <cellStyle name="Warnender Text 2 14" xfId="43145" hidden="1"/>
    <cellStyle name="Warnender Text 2 14" xfId="43344" hidden="1"/>
    <cellStyle name="Warnender Text 2 14" xfId="43439" hidden="1"/>
    <cellStyle name="Warnender Text 2 14" xfId="43376" hidden="1"/>
    <cellStyle name="Warnender Text 2 14" xfId="43476" hidden="1"/>
    <cellStyle name="Warnender Text 2 14" xfId="43511" hidden="1"/>
    <cellStyle name="Warnender Text 2 14" xfId="43161" hidden="1"/>
    <cellStyle name="Warnender Text 2 14" xfId="43588" hidden="1"/>
    <cellStyle name="Warnender Text 2 14" xfId="43525" hidden="1"/>
    <cellStyle name="Warnender Text 2 14" xfId="43625" hidden="1"/>
    <cellStyle name="Warnender Text 2 14" xfId="43660" hidden="1"/>
    <cellStyle name="Warnender Text 2 14" xfId="43337" hidden="1"/>
    <cellStyle name="Warnender Text 2 14" xfId="43731" hidden="1"/>
    <cellStyle name="Warnender Text 2 14" xfId="43668" hidden="1"/>
    <cellStyle name="Warnender Text 2 14" xfId="43768" hidden="1"/>
    <cellStyle name="Warnender Text 2 14" xfId="43803" hidden="1"/>
    <cellStyle name="Warnender Text 2 14" xfId="43875" hidden="1"/>
    <cellStyle name="Warnender Text 2 14" xfId="43949" hidden="1"/>
    <cellStyle name="Warnender Text 2 14" xfId="43886" hidden="1"/>
    <cellStyle name="Warnender Text 2 14" xfId="43986" hidden="1"/>
    <cellStyle name="Warnender Text 2 14" xfId="44021" hidden="1"/>
    <cellStyle name="Warnender Text 2 14" xfId="44164" hidden="1"/>
    <cellStyle name="Warnender Text 2 14" xfId="44241" hidden="1"/>
    <cellStyle name="Warnender Text 2 14" xfId="44178" hidden="1"/>
    <cellStyle name="Warnender Text 2 14" xfId="44278" hidden="1"/>
    <cellStyle name="Warnender Text 2 14" xfId="44313" hidden="1"/>
    <cellStyle name="Warnender Text 2 14" xfId="44026" hidden="1"/>
    <cellStyle name="Warnender Text 2 14" xfId="44383" hidden="1"/>
    <cellStyle name="Warnender Text 2 14" xfId="44320" hidden="1"/>
    <cellStyle name="Warnender Text 2 14" xfId="44420" hidden="1"/>
    <cellStyle name="Warnender Text 2 14" xfId="44455" hidden="1"/>
    <cellStyle name="Warnender Text 2 14" xfId="41546" hidden="1"/>
    <cellStyle name="Warnender Text 2 14" xfId="44523" hidden="1"/>
    <cellStyle name="Warnender Text 2 14" xfId="44460" hidden="1"/>
    <cellStyle name="Warnender Text 2 14" xfId="44560" hidden="1"/>
    <cellStyle name="Warnender Text 2 14" xfId="44595" hidden="1"/>
    <cellStyle name="Warnender Text 2 14" xfId="44791" hidden="1"/>
    <cellStyle name="Warnender Text 2 14" xfId="44886" hidden="1"/>
    <cellStyle name="Warnender Text 2 14" xfId="44823" hidden="1"/>
    <cellStyle name="Warnender Text 2 14" xfId="44923" hidden="1"/>
    <cellStyle name="Warnender Text 2 14" xfId="44958" hidden="1"/>
    <cellStyle name="Warnender Text 2 14" xfId="44608" hidden="1"/>
    <cellStyle name="Warnender Text 2 14" xfId="45033" hidden="1"/>
    <cellStyle name="Warnender Text 2 14" xfId="44970" hidden="1"/>
    <cellStyle name="Warnender Text 2 14" xfId="45070" hidden="1"/>
    <cellStyle name="Warnender Text 2 14" xfId="45105" hidden="1"/>
    <cellStyle name="Warnender Text 2 14" xfId="44784" hidden="1"/>
    <cellStyle name="Warnender Text 2 14" xfId="45174" hidden="1"/>
    <cellStyle name="Warnender Text 2 14" xfId="45111" hidden="1"/>
    <cellStyle name="Warnender Text 2 14" xfId="45211" hidden="1"/>
    <cellStyle name="Warnender Text 2 14" xfId="45246" hidden="1"/>
    <cellStyle name="Warnender Text 2 14" xfId="45317" hidden="1"/>
    <cellStyle name="Warnender Text 2 14" xfId="45391" hidden="1"/>
    <cellStyle name="Warnender Text 2 14" xfId="45328" hidden="1"/>
    <cellStyle name="Warnender Text 2 14" xfId="45428" hidden="1"/>
    <cellStyle name="Warnender Text 2 14" xfId="45463" hidden="1"/>
    <cellStyle name="Warnender Text 2 14" xfId="45606" hidden="1"/>
    <cellStyle name="Warnender Text 2 14" xfId="45683" hidden="1"/>
    <cellStyle name="Warnender Text 2 14" xfId="45620" hidden="1"/>
    <cellStyle name="Warnender Text 2 14" xfId="45720" hidden="1"/>
    <cellStyle name="Warnender Text 2 14" xfId="45755" hidden="1"/>
    <cellStyle name="Warnender Text 2 14" xfId="45468" hidden="1"/>
    <cellStyle name="Warnender Text 2 14" xfId="45825" hidden="1"/>
    <cellStyle name="Warnender Text 2 14" xfId="45762" hidden="1"/>
    <cellStyle name="Warnender Text 2 14" xfId="45862" hidden="1"/>
    <cellStyle name="Warnender Text 2 14" xfId="45897" hidden="1"/>
    <cellStyle name="Warnender Text 2 14" xfId="46015" hidden="1"/>
    <cellStyle name="Warnender Text 2 14" xfId="46118" hidden="1"/>
    <cellStyle name="Warnender Text 2 14" xfId="46055" hidden="1"/>
    <cellStyle name="Warnender Text 2 14" xfId="46155" hidden="1"/>
    <cellStyle name="Warnender Text 2 14" xfId="46190" hidden="1"/>
    <cellStyle name="Warnender Text 2 14" xfId="46387" hidden="1"/>
    <cellStyle name="Warnender Text 2 14" xfId="46482" hidden="1"/>
    <cellStyle name="Warnender Text 2 14" xfId="46419" hidden="1"/>
    <cellStyle name="Warnender Text 2 14" xfId="46519" hidden="1"/>
    <cellStyle name="Warnender Text 2 14" xfId="46554" hidden="1"/>
    <cellStyle name="Warnender Text 2 14" xfId="46204" hidden="1"/>
    <cellStyle name="Warnender Text 2 14" xfId="46629" hidden="1"/>
    <cellStyle name="Warnender Text 2 14" xfId="46566" hidden="1"/>
    <cellStyle name="Warnender Text 2 14" xfId="46666" hidden="1"/>
    <cellStyle name="Warnender Text 2 14" xfId="46701" hidden="1"/>
    <cellStyle name="Warnender Text 2 14" xfId="46380" hidden="1"/>
    <cellStyle name="Warnender Text 2 14" xfId="46770" hidden="1"/>
    <cellStyle name="Warnender Text 2 14" xfId="46707" hidden="1"/>
    <cellStyle name="Warnender Text 2 14" xfId="46807" hidden="1"/>
    <cellStyle name="Warnender Text 2 14" xfId="46842" hidden="1"/>
    <cellStyle name="Warnender Text 2 14" xfId="46913" hidden="1"/>
    <cellStyle name="Warnender Text 2 14" xfId="46987" hidden="1"/>
    <cellStyle name="Warnender Text 2 14" xfId="46924" hidden="1"/>
    <cellStyle name="Warnender Text 2 14" xfId="47024" hidden="1"/>
    <cellStyle name="Warnender Text 2 14" xfId="47059" hidden="1"/>
    <cellStyle name="Warnender Text 2 14" xfId="47202" hidden="1"/>
    <cellStyle name="Warnender Text 2 14" xfId="47279" hidden="1"/>
    <cellStyle name="Warnender Text 2 14" xfId="47216" hidden="1"/>
    <cellStyle name="Warnender Text 2 14" xfId="47316" hidden="1"/>
    <cellStyle name="Warnender Text 2 14" xfId="47351" hidden="1"/>
    <cellStyle name="Warnender Text 2 14" xfId="47064" hidden="1"/>
    <cellStyle name="Warnender Text 2 14" xfId="47421" hidden="1"/>
    <cellStyle name="Warnender Text 2 14" xfId="47358" hidden="1"/>
    <cellStyle name="Warnender Text 2 14" xfId="47458" hidden="1"/>
    <cellStyle name="Warnender Text 2 14" xfId="47493" hidden="1"/>
    <cellStyle name="Warnender Text 2 14" xfId="46033" hidden="1"/>
    <cellStyle name="Warnender Text 2 14" xfId="47561" hidden="1"/>
    <cellStyle name="Warnender Text 2 14" xfId="47498" hidden="1"/>
    <cellStyle name="Warnender Text 2 14" xfId="47598" hidden="1"/>
    <cellStyle name="Warnender Text 2 14" xfId="47633" hidden="1"/>
    <cellStyle name="Warnender Text 2 14" xfId="47829" hidden="1"/>
    <cellStyle name="Warnender Text 2 14" xfId="47924" hidden="1"/>
    <cellStyle name="Warnender Text 2 14" xfId="47861" hidden="1"/>
    <cellStyle name="Warnender Text 2 14" xfId="47961" hidden="1"/>
    <cellStyle name="Warnender Text 2 14" xfId="47996" hidden="1"/>
    <cellStyle name="Warnender Text 2 14" xfId="47646" hidden="1"/>
    <cellStyle name="Warnender Text 2 14" xfId="48071" hidden="1"/>
    <cellStyle name="Warnender Text 2 14" xfId="48008" hidden="1"/>
    <cellStyle name="Warnender Text 2 14" xfId="48108" hidden="1"/>
    <cellStyle name="Warnender Text 2 14" xfId="48143" hidden="1"/>
    <cellStyle name="Warnender Text 2 14" xfId="47822" hidden="1"/>
    <cellStyle name="Warnender Text 2 14" xfId="48212" hidden="1"/>
    <cellStyle name="Warnender Text 2 14" xfId="48149" hidden="1"/>
    <cellStyle name="Warnender Text 2 14" xfId="48249" hidden="1"/>
    <cellStyle name="Warnender Text 2 14" xfId="48284" hidden="1"/>
    <cellStyle name="Warnender Text 2 14" xfId="48355" hidden="1"/>
    <cellStyle name="Warnender Text 2 14" xfId="48429" hidden="1"/>
    <cellStyle name="Warnender Text 2 14" xfId="48366" hidden="1"/>
    <cellStyle name="Warnender Text 2 14" xfId="48466" hidden="1"/>
    <cellStyle name="Warnender Text 2 14" xfId="48501" hidden="1"/>
    <cellStyle name="Warnender Text 2 14" xfId="48644" hidden="1"/>
    <cellStyle name="Warnender Text 2 14" xfId="48721" hidden="1"/>
    <cellStyle name="Warnender Text 2 14" xfId="48658" hidden="1"/>
    <cellStyle name="Warnender Text 2 14" xfId="48758" hidden="1"/>
    <cellStyle name="Warnender Text 2 14" xfId="48793" hidden="1"/>
    <cellStyle name="Warnender Text 2 14" xfId="48506" hidden="1"/>
    <cellStyle name="Warnender Text 2 14" xfId="48863" hidden="1"/>
    <cellStyle name="Warnender Text 2 14" xfId="48800" hidden="1"/>
    <cellStyle name="Warnender Text 2 14" xfId="48900" hidden="1"/>
    <cellStyle name="Warnender Text 2 14" xfId="48935" hidden="1"/>
    <cellStyle name="Warnender Text 2 14" xfId="49006" hidden="1"/>
    <cellStyle name="Warnender Text 2 14" xfId="49080" hidden="1"/>
    <cellStyle name="Warnender Text 2 14" xfId="49017" hidden="1"/>
    <cellStyle name="Warnender Text 2 14" xfId="49117" hidden="1"/>
    <cellStyle name="Warnender Text 2 14" xfId="49152" hidden="1"/>
    <cellStyle name="Warnender Text 2 14" xfId="49348" hidden="1"/>
    <cellStyle name="Warnender Text 2 14" xfId="49443" hidden="1"/>
    <cellStyle name="Warnender Text 2 14" xfId="49380" hidden="1"/>
    <cellStyle name="Warnender Text 2 14" xfId="49480" hidden="1"/>
    <cellStyle name="Warnender Text 2 14" xfId="49515" hidden="1"/>
    <cellStyle name="Warnender Text 2 14" xfId="49165" hidden="1"/>
    <cellStyle name="Warnender Text 2 14" xfId="49590" hidden="1"/>
    <cellStyle name="Warnender Text 2 14" xfId="49527" hidden="1"/>
    <cellStyle name="Warnender Text 2 14" xfId="49627" hidden="1"/>
    <cellStyle name="Warnender Text 2 14" xfId="49662" hidden="1"/>
    <cellStyle name="Warnender Text 2 14" xfId="49341" hidden="1"/>
    <cellStyle name="Warnender Text 2 14" xfId="49731" hidden="1"/>
    <cellStyle name="Warnender Text 2 14" xfId="49668" hidden="1"/>
    <cellStyle name="Warnender Text 2 14" xfId="49768" hidden="1"/>
    <cellStyle name="Warnender Text 2 14" xfId="49803" hidden="1"/>
    <cellStyle name="Warnender Text 2 14" xfId="49874" hidden="1"/>
    <cellStyle name="Warnender Text 2 14" xfId="49948" hidden="1"/>
    <cellStyle name="Warnender Text 2 14" xfId="49885" hidden="1"/>
    <cellStyle name="Warnender Text 2 14" xfId="49985" hidden="1"/>
    <cellStyle name="Warnender Text 2 14" xfId="50020" hidden="1"/>
    <cellStyle name="Warnender Text 2 14" xfId="50163" hidden="1"/>
    <cellStyle name="Warnender Text 2 14" xfId="50240" hidden="1"/>
    <cellStyle name="Warnender Text 2 14" xfId="50177" hidden="1"/>
    <cellStyle name="Warnender Text 2 14" xfId="50277" hidden="1"/>
    <cellStyle name="Warnender Text 2 14" xfId="50312" hidden="1"/>
    <cellStyle name="Warnender Text 2 14" xfId="50025" hidden="1"/>
    <cellStyle name="Warnender Text 2 14" xfId="50382" hidden="1"/>
    <cellStyle name="Warnender Text 2 14" xfId="50319" hidden="1"/>
    <cellStyle name="Warnender Text 2 14" xfId="50419" hidden="1"/>
    <cellStyle name="Warnender Text 2 14" xfId="50454" hidden="1"/>
    <cellStyle name="Warnender Text 2 14" xfId="50525" hidden="1"/>
    <cellStyle name="Warnender Text 2 14" xfId="50599" hidden="1"/>
    <cellStyle name="Warnender Text 2 14" xfId="50536" hidden="1"/>
    <cellStyle name="Warnender Text 2 14" xfId="50636" hidden="1"/>
    <cellStyle name="Warnender Text 2 14" xfId="50671" hidden="1"/>
    <cellStyle name="Warnender Text 2 14" xfId="50862" hidden="1"/>
    <cellStyle name="Warnender Text 2 14" xfId="50990" hidden="1"/>
    <cellStyle name="Warnender Text 2 14" xfId="50927" hidden="1"/>
    <cellStyle name="Warnender Text 2 14" xfId="51027" hidden="1"/>
    <cellStyle name="Warnender Text 2 14" xfId="51062" hidden="1"/>
    <cellStyle name="Warnender Text 2 14" xfId="51222" hidden="1"/>
    <cellStyle name="Warnender Text 2 14" xfId="51299" hidden="1"/>
    <cellStyle name="Warnender Text 2 14" xfId="51236" hidden="1"/>
    <cellStyle name="Warnender Text 2 14" xfId="51336" hidden="1"/>
    <cellStyle name="Warnender Text 2 14" xfId="51371" hidden="1"/>
    <cellStyle name="Warnender Text 2 14" xfId="51084" hidden="1"/>
    <cellStyle name="Warnender Text 2 14" xfId="51443" hidden="1"/>
    <cellStyle name="Warnender Text 2 14" xfId="51380" hidden="1"/>
    <cellStyle name="Warnender Text 2 14" xfId="51480" hidden="1"/>
    <cellStyle name="Warnender Text 2 14" xfId="51515" hidden="1"/>
    <cellStyle name="Warnender Text 2 14" xfId="50881" hidden="1"/>
    <cellStyle name="Warnender Text 2 14" xfId="51600" hidden="1"/>
    <cellStyle name="Warnender Text 2 14" xfId="51537" hidden="1"/>
    <cellStyle name="Warnender Text 2 14" xfId="51637" hidden="1"/>
    <cellStyle name="Warnender Text 2 14" xfId="51672" hidden="1"/>
    <cellStyle name="Warnender Text 2 14" xfId="51874" hidden="1"/>
    <cellStyle name="Warnender Text 2 14" xfId="51970" hidden="1"/>
    <cellStyle name="Warnender Text 2 14" xfId="51907" hidden="1"/>
    <cellStyle name="Warnender Text 2 14" xfId="52007" hidden="1"/>
    <cellStyle name="Warnender Text 2 14" xfId="52042" hidden="1"/>
    <cellStyle name="Warnender Text 2 14" xfId="51691" hidden="1"/>
    <cellStyle name="Warnender Text 2 14" xfId="52119" hidden="1"/>
    <cellStyle name="Warnender Text 2 14" xfId="52056" hidden="1"/>
    <cellStyle name="Warnender Text 2 14" xfId="52156" hidden="1"/>
    <cellStyle name="Warnender Text 2 14" xfId="52191" hidden="1"/>
    <cellStyle name="Warnender Text 2 14" xfId="51867" hidden="1"/>
    <cellStyle name="Warnender Text 2 14" xfId="52262" hidden="1"/>
    <cellStyle name="Warnender Text 2 14" xfId="52199" hidden="1"/>
    <cellStyle name="Warnender Text 2 14" xfId="52299" hidden="1"/>
    <cellStyle name="Warnender Text 2 14" xfId="52334" hidden="1"/>
    <cellStyle name="Warnender Text 2 14" xfId="52407" hidden="1"/>
    <cellStyle name="Warnender Text 2 14" xfId="52481" hidden="1"/>
    <cellStyle name="Warnender Text 2 14" xfId="52418" hidden="1"/>
    <cellStyle name="Warnender Text 2 14" xfId="52518" hidden="1"/>
    <cellStyle name="Warnender Text 2 14" xfId="52553" hidden="1"/>
    <cellStyle name="Warnender Text 2 14" xfId="52696" hidden="1"/>
    <cellStyle name="Warnender Text 2 14" xfId="52773" hidden="1"/>
    <cellStyle name="Warnender Text 2 14" xfId="52710" hidden="1"/>
    <cellStyle name="Warnender Text 2 14" xfId="52810" hidden="1"/>
    <cellStyle name="Warnender Text 2 14" xfId="52845" hidden="1"/>
    <cellStyle name="Warnender Text 2 14" xfId="52558" hidden="1"/>
    <cellStyle name="Warnender Text 2 14" xfId="52915" hidden="1"/>
    <cellStyle name="Warnender Text 2 14" xfId="52852" hidden="1"/>
    <cellStyle name="Warnender Text 2 14" xfId="52952" hidden="1"/>
    <cellStyle name="Warnender Text 2 14" xfId="52987" hidden="1"/>
    <cellStyle name="Warnender Text 2 14" xfId="50682" hidden="1"/>
    <cellStyle name="Warnender Text 2 14" xfId="53055" hidden="1"/>
    <cellStyle name="Warnender Text 2 14" xfId="52992" hidden="1"/>
    <cellStyle name="Warnender Text 2 14" xfId="53092" hidden="1"/>
    <cellStyle name="Warnender Text 2 14" xfId="53127" hidden="1"/>
    <cellStyle name="Warnender Text 2 14" xfId="53326" hidden="1"/>
    <cellStyle name="Warnender Text 2 14" xfId="53421" hidden="1"/>
    <cellStyle name="Warnender Text 2 14" xfId="53358" hidden="1"/>
    <cellStyle name="Warnender Text 2 14" xfId="53458" hidden="1"/>
    <cellStyle name="Warnender Text 2 14" xfId="53493" hidden="1"/>
    <cellStyle name="Warnender Text 2 14" xfId="53143" hidden="1"/>
    <cellStyle name="Warnender Text 2 14" xfId="53570" hidden="1"/>
    <cellStyle name="Warnender Text 2 14" xfId="53507" hidden="1"/>
    <cellStyle name="Warnender Text 2 14" xfId="53607" hidden="1"/>
    <cellStyle name="Warnender Text 2 14" xfId="53642" hidden="1"/>
    <cellStyle name="Warnender Text 2 14" xfId="53319" hidden="1"/>
    <cellStyle name="Warnender Text 2 14" xfId="53713" hidden="1"/>
    <cellStyle name="Warnender Text 2 14" xfId="53650" hidden="1"/>
    <cellStyle name="Warnender Text 2 14" xfId="53750" hidden="1"/>
    <cellStyle name="Warnender Text 2 14" xfId="53785" hidden="1"/>
    <cellStyle name="Warnender Text 2 14" xfId="53857" hidden="1"/>
    <cellStyle name="Warnender Text 2 14" xfId="53931" hidden="1"/>
    <cellStyle name="Warnender Text 2 14" xfId="53868" hidden="1"/>
    <cellStyle name="Warnender Text 2 14" xfId="53968" hidden="1"/>
    <cellStyle name="Warnender Text 2 14" xfId="54003" hidden="1"/>
    <cellStyle name="Warnender Text 2 14" xfId="54146" hidden="1"/>
    <cellStyle name="Warnender Text 2 14" xfId="54223" hidden="1"/>
    <cellStyle name="Warnender Text 2 14" xfId="54160" hidden="1"/>
    <cellStyle name="Warnender Text 2 14" xfId="54260" hidden="1"/>
    <cellStyle name="Warnender Text 2 14" xfId="54295" hidden="1"/>
    <cellStyle name="Warnender Text 2 14" xfId="54008" hidden="1"/>
    <cellStyle name="Warnender Text 2 14" xfId="54365" hidden="1"/>
    <cellStyle name="Warnender Text 2 14" xfId="54302" hidden="1"/>
    <cellStyle name="Warnender Text 2 14" xfId="54402" hidden="1"/>
    <cellStyle name="Warnender Text 2 14" xfId="54437" hidden="1"/>
    <cellStyle name="Warnender Text 2 14" xfId="51528" hidden="1"/>
    <cellStyle name="Warnender Text 2 14" xfId="54505" hidden="1"/>
    <cellStyle name="Warnender Text 2 14" xfId="54442" hidden="1"/>
    <cellStyle name="Warnender Text 2 14" xfId="54542" hidden="1"/>
    <cellStyle name="Warnender Text 2 14" xfId="54577" hidden="1"/>
    <cellStyle name="Warnender Text 2 14" xfId="54773" hidden="1"/>
    <cellStyle name="Warnender Text 2 14" xfId="54868" hidden="1"/>
    <cellStyle name="Warnender Text 2 14" xfId="54805" hidden="1"/>
    <cellStyle name="Warnender Text 2 14" xfId="54905" hidden="1"/>
    <cellStyle name="Warnender Text 2 14" xfId="54940" hidden="1"/>
    <cellStyle name="Warnender Text 2 14" xfId="54590" hidden="1"/>
    <cellStyle name="Warnender Text 2 14" xfId="55015" hidden="1"/>
    <cellStyle name="Warnender Text 2 14" xfId="54952" hidden="1"/>
    <cellStyle name="Warnender Text 2 14" xfId="55052" hidden="1"/>
    <cellStyle name="Warnender Text 2 14" xfId="55087" hidden="1"/>
    <cellStyle name="Warnender Text 2 14" xfId="54766" hidden="1"/>
    <cellStyle name="Warnender Text 2 14" xfId="55156" hidden="1"/>
    <cellStyle name="Warnender Text 2 14" xfId="55093" hidden="1"/>
    <cellStyle name="Warnender Text 2 14" xfId="55193" hidden="1"/>
    <cellStyle name="Warnender Text 2 14" xfId="55228" hidden="1"/>
    <cellStyle name="Warnender Text 2 14" xfId="55299" hidden="1"/>
    <cellStyle name="Warnender Text 2 14" xfId="55373" hidden="1"/>
    <cellStyle name="Warnender Text 2 14" xfId="55310" hidden="1"/>
    <cellStyle name="Warnender Text 2 14" xfId="55410" hidden="1"/>
    <cellStyle name="Warnender Text 2 14" xfId="55445" hidden="1"/>
    <cellStyle name="Warnender Text 2 14" xfId="55588" hidden="1"/>
    <cellStyle name="Warnender Text 2 14" xfId="55665" hidden="1"/>
    <cellStyle name="Warnender Text 2 14" xfId="55602" hidden="1"/>
    <cellStyle name="Warnender Text 2 14" xfId="55702" hidden="1"/>
    <cellStyle name="Warnender Text 2 14" xfId="55737" hidden="1"/>
    <cellStyle name="Warnender Text 2 14" xfId="55450" hidden="1"/>
    <cellStyle name="Warnender Text 2 14" xfId="55807" hidden="1"/>
    <cellStyle name="Warnender Text 2 14" xfId="55744" hidden="1"/>
    <cellStyle name="Warnender Text 2 14" xfId="55844" hidden="1"/>
    <cellStyle name="Warnender Text 2 14" xfId="55879" hidden="1"/>
    <cellStyle name="Warnender Text 2 14" xfId="55997" hidden="1"/>
    <cellStyle name="Warnender Text 2 14" xfId="56100" hidden="1"/>
    <cellStyle name="Warnender Text 2 14" xfId="56037" hidden="1"/>
    <cellStyle name="Warnender Text 2 14" xfId="56137" hidden="1"/>
    <cellStyle name="Warnender Text 2 14" xfId="56172" hidden="1"/>
    <cellStyle name="Warnender Text 2 14" xfId="56369" hidden="1"/>
    <cellStyle name="Warnender Text 2 14" xfId="56464" hidden="1"/>
    <cellStyle name="Warnender Text 2 14" xfId="56401" hidden="1"/>
    <cellStyle name="Warnender Text 2 14" xfId="56501" hidden="1"/>
    <cellStyle name="Warnender Text 2 14" xfId="56536" hidden="1"/>
    <cellStyle name="Warnender Text 2 14" xfId="56186" hidden="1"/>
    <cellStyle name="Warnender Text 2 14" xfId="56611" hidden="1"/>
    <cellStyle name="Warnender Text 2 14" xfId="56548" hidden="1"/>
    <cellStyle name="Warnender Text 2 14" xfId="56648" hidden="1"/>
    <cellStyle name="Warnender Text 2 14" xfId="56683" hidden="1"/>
    <cellStyle name="Warnender Text 2 14" xfId="56362" hidden="1"/>
    <cellStyle name="Warnender Text 2 14" xfId="56752" hidden="1"/>
    <cellStyle name="Warnender Text 2 14" xfId="56689" hidden="1"/>
    <cellStyle name="Warnender Text 2 14" xfId="56789" hidden="1"/>
    <cellStyle name="Warnender Text 2 14" xfId="56824" hidden="1"/>
    <cellStyle name="Warnender Text 2 14" xfId="56895" hidden="1"/>
    <cellStyle name="Warnender Text 2 14" xfId="56969" hidden="1"/>
    <cellStyle name="Warnender Text 2 14" xfId="56906" hidden="1"/>
    <cellStyle name="Warnender Text 2 14" xfId="57006" hidden="1"/>
    <cellStyle name="Warnender Text 2 14" xfId="57041" hidden="1"/>
    <cellStyle name="Warnender Text 2 14" xfId="57184" hidden="1"/>
    <cellStyle name="Warnender Text 2 14" xfId="57261" hidden="1"/>
    <cellStyle name="Warnender Text 2 14" xfId="57198" hidden="1"/>
    <cellStyle name="Warnender Text 2 14" xfId="57298" hidden="1"/>
    <cellStyle name="Warnender Text 2 14" xfId="57333" hidden="1"/>
    <cellStyle name="Warnender Text 2 14" xfId="57046" hidden="1"/>
    <cellStyle name="Warnender Text 2 14" xfId="57403" hidden="1"/>
    <cellStyle name="Warnender Text 2 14" xfId="57340" hidden="1"/>
    <cellStyle name="Warnender Text 2 14" xfId="57440" hidden="1"/>
    <cellStyle name="Warnender Text 2 14" xfId="57475" hidden="1"/>
    <cellStyle name="Warnender Text 2 14" xfId="56015" hidden="1"/>
    <cellStyle name="Warnender Text 2 14" xfId="57543" hidden="1"/>
    <cellStyle name="Warnender Text 2 14" xfId="57480" hidden="1"/>
    <cellStyle name="Warnender Text 2 14" xfId="57580" hidden="1"/>
    <cellStyle name="Warnender Text 2 14" xfId="57615" hidden="1"/>
    <cellStyle name="Warnender Text 2 14" xfId="57811" hidden="1"/>
    <cellStyle name="Warnender Text 2 14" xfId="57906" hidden="1"/>
    <cellStyle name="Warnender Text 2 14" xfId="57843" hidden="1"/>
    <cellStyle name="Warnender Text 2 14" xfId="57943" hidden="1"/>
    <cellStyle name="Warnender Text 2 14" xfId="57978" hidden="1"/>
    <cellStyle name="Warnender Text 2 14" xfId="57628" hidden="1"/>
    <cellStyle name="Warnender Text 2 14" xfId="58053" hidden="1"/>
    <cellStyle name="Warnender Text 2 14" xfId="57990" hidden="1"/>
    <cellStyle name="Warnender Text 2 14" xfId="58090" hidden="1"/>
    <cellStyle name="Warnender Text 2 14" xfId="58125" hidden="1"/>
    <cellStyle name="Warnender Text 2 14" xfId="57804" hidden="1"/>
    <cellStyle name="Warnender Text 2 14" xfId="58194" hidden="1"/>
    <cellStyle name="Warnender Text 2 14" xfId="58131" hidden="1"/>
    <cellStyle name="Warnender Text 2 14" xfId="58231" hidden="1"/>
    <cellStyle name="Warnender Text 2 14" xfId="58266" hidden="1"/>
    <cellStyle name="Warnender Text 2 14" xfId="58337" hidden="1"/>
    <cellStyle name="Warnender Text 2 14" xfId="58411" hidden="1"/>
    <cellStyle name="Warnender Text 2 14" xfId="58348" hidden="1"/>
    <cellStyle name="Warnender Text 2 14" xfId="58448" hidden="1"/>
    <cellStyle name="Warnender Text 2 14" xfId="58483" hidden="1"/>
    <cellStyle name="Warnender Text 2 14" xfId="58626" hidden="1"/>
    <cellStyle name="Warnender Text 2 14" xfId="58703" hidden="1"/>
    <cellStyle name="Warnender Text 2 14" xfId="58640" hidden="1"/>
    <cellStyle name="Warnender Text 2 14" xfId="58740" hidden="1"/>
    <cellStyle name="Warnender Text 2 14" xfId="58775" hidden="1"/>
    <cellStyle name="Warnender Text 2 14" xfId="58488" hidden="1"/>
    <cellStyle name="Warnender Text 2 14" xfId="58845" hidden="1"/>
    <cellStyle name="Warnender Text 2 14" xfId="58782" hidden="1"/>
    <cellStyle name="Warnender Text 2 14" xfId="58882" hidden="1"/>
    <cellStyle name="Warnender Text 2 14" xfId="58917" hidden="1"/>
    <cellStyle name="Warnender Text 2 15" xfId="387" hidden="1"/>
    <cellStyle name="Warnender Text 2 15" xfId="905" hidden="1"/>
    <cellStyle name="Warnender Text 2 15" xfId="714" hidden="1"/>
    <cellStyle name="Warnender Text 2 15" xfId="898" hidden="1"/>
    <cellStyle name="Warnender Text 2 15" xfId="1431" hidden="1"/>
    <cellStyle name="Warnender Text 2 15" xfId="1720" hidden="1"/>
    <cellStyle name="Warnender Text 2 15" xfId="1579" hidden="1"/>
    <cellStyle name="Warnender Text 2 15" xfId="2276" hidden="1"/>
    <cellStyle name="Warnender Text 2 15" xfId="2775" hidden="1"/>
    <cellStyle name="Warnender Text 2 15" xfId="2584" hidden="1"/>
    <cellStyle name="Warnender Text 2 15" xfId="2768" hidden="1"/>
    <cellStyle name="Warnender Text 2 15" xfId="3301" hidden="1"/>
    <cellStyle name="Warnender Text 2 15" xfId="3590" hidden="1"/>
    <cellStyle name="Warnender Text 2 15" xfId="3449" hidden="1"/>
    <cellStyle name="Warnender Text 2 15" xfId="2355" hidden="1"/>
    <cellStyle name="Warnender Text 2 15" xfId="4281" hidden="1"/>
    <cellStyle name="Warnender Text 2 15" xfId="4090" hidden="1"/>
    <cellStyle name="Warnender Text 2 15" xfId="4274" hidden="1"/>
    <cellStyle name="Warnender Text 2 15" xfId="4807" hidden="1"/>
    <cellStyle name="Warnender Text 2 15" xfId="5096" hidden="1"/>
    <cellStyle name="Warnender Text 2 15" xfId="4955" hidden="1"/>
    <cellStyle name="Warnender Text 2 15" xfId="2554" hidden="1"/>
    <cellStyle name="Warnender Text 2 15" xfId="5785" hidden="1"/>
    <cellStyle name="Warnender Text 2 15" xfId="5594" hidden="1"/>
    <cellStyle name="Warnender Text 2 15" xfId="5778" hidden="1"/>
    <cellStyle name="Warnender Text 2 15" xfId="6311" hidden="1"/>
    <cellStyle name="Warnender Text 2 15" xfId="6600" hidden="1"/>
    <cellStyle name="Warnender Text 2 15" xfId="6459" hidden="1"/>
    <cellStyle name="Warnender Text 2 15" xfId="4060" hidden="1"/>
    <cellStyle name="Warnender Text 2 15" xfId="7283" hidden="1"/>
    <cellStyle name="Warnender Text 2 15" xfId="7092" hidden="1"/>
    <cellStyle name="Warnender Text 2 15" xfId="7276" hidden="1"/>
    <cellStyle name="Warnender Text 2 15" xfId="7809" hidden="1"/>
    <cellStyle name="Warnender Text 2 15" xfId="8098" hidden="1"/>
    <cellStyle name="Warnender Text 2 15" xfId="7957" hidden="1"/>
    <cellStyle name="Warnender Text 2 15" xfId="5564" hidden="1"/>
    <cellStyle name="Warnender Text 2 15" xfId="8776" hidden="1"/>
    <cellStyle name="Warnender Text 2 15" xfId="8585" hidden="1"/>
    <cellStyle name="Warnender Text 2 15" xfId="8769" hidden="1"/>
    <cellStyle name="Warnender Text 2 15" xfId="9302" hidden="1"/>
    <cellStyle name="Warnender Text 2 15" xfId="9591" hidden="1"/>
    <cellStyle name="Warnender Text 2 15" xfId="9450" hidden="1"/>
    <cellStyle name="Warnender Text 2 15" xfId="7066" hidden="1"/>
    <cellStyle name="Warnender Text 2 15" xfId="10262" hidden="1"/>
    <cellStyle name="Warnender Text 2 15" xfId="10071" hidden="1"/>
    <cellStyle name="Warnender Text 2 15" xfId="10255" hidden="1"/>
    <cellStyle name="Warnender Text 2 15" xfId="10788" hidden="1"/>
    <cellStyle name="Warnender Text 2 15" xfId="11077" hidden="1"/>
    <cellStyle name="Warnender Text 2 15" xfId="10936" hidden="1"/>
    <cellStyle name="Warnender Text 2 15" xfId="8560" hidden="1"/>
    <cellStyle name="Warnender Text 2 15" xfId="11742" hidden="1"/>
    <cellStyle name="Warnender Text 2 15" xfId="11551" hidden="1"/>
    <cellStyle name="Warnender Text 2 15" xfId="11735" hidden="1"/>
    <cellStyle name="Warnender Text 2 15" xfId="12268" hidden="1"/>
    <cellStyle name="Warnender Text 2 15" xfId="12557" hidden="1"/>
    <cellStyle name="Warnender Text 2 15" xfId="12416" hidden="1"/>
    <cellStyle name="Warnender Text 2 15" xfId="10050" hidden="1"/>
    <cellStyle name="Warnender Text 2 15" xfId="13213" hidden="1"/>
    <cellStyle name="Warnender Text 2 15" xfId="13022" hidden="1"/>
    <cellStyle name="Warnender Text 2 15" xfId="13206" hidden="1"/>
    <cellStyle name="Warnender Text 2 15" xfId="13739" hidden="1"/>
    <cellStyle name="Warnender Text 2 15" xfId="14028" hidden="1"/>
    <cellStyle name="Warnender Text 2 15" xfId="13887" hidden="1"/>
    <cellStyle name="Warnender Text 2 15" xfId="11533" hidden="1"/>
    <cellStyle name="Warnender Text 2 15" xfId="14675" hidden="1"/>
    <cellStyle name="Warnender Text 2 15" xfId="14484" hidden="1"/>
    <cellStyle name="Warnender Text 2 15" xfId="14668" hidden="1"/>
    <cellStyle name="Warnender Text 2 15" xfId="15201" hidden="1"/>
    <cellStyle name="Warnender Text 2 15" xfId="15490" hidden="1"/>
    <cellStyle name="Warnender Text 2 15" xfId="15349" hidden="1"/>
    <cellStyle name="Warnender Text 2 15" xfId="13009" hidden="1"/>
    <cellStyle name="Warnender Text 2 15" xfId="16131" hidden="1"/>
    <cellStyle name="Warnender Text 2 15" xfId="15940" hidden="1"/>
    <cellStyle name="Warnender Text 2 15" xfId="16124" hidden="1"/>
    <cellStyle name="Warnender Text 2 15" xfId="16657" hidden="1"/>
    <cellStyle name="Warnender Text 2 15" xfId="16946" hidden="1"/>
    <cellStyle name="Warnender Text 2 15" xfId="16805" hidden="1"/>
    <cellStyle name="Warnender Text 2 15" xfId="14473" hidden="1"/>
    <cellStyle name="Warnender Text 2 15" xfId="17573" hidden="1"/>
    <cellStyle name="Warnender Text 2 15" xfId="17382" hidden="1"/>
    <cellStyle name="Warnender Text 2 15" xfId="17566" hidden="1"/>
    <cellStyle name="Warnender Text 2 15" xfId="18099" hidden="1"/>
    <cellStyle name="Warnender Text 2 15" xfId="18388" hidden="1"/>
    <cellStyle name="Warnender Text 2 15" xfId="18247" hidden="1"/>
    <cellStyle name="Warnender Text 2 15" xfId="19019" hidden="1"/>
    <cellStyle name="Warnender Text 2 15" xfId="19380" hidden="1"/>
    <cellStyle name="Warnender Text 2 15" xfId="19189" hidden="1"/>
    <cellStyle name="Warnender Text 2 15" xfId="19373" hidden="1"/>
    <cellStyle name="Warnender Text 2 15" xfId="19906" hidden="1"/>
    <cellStyle name="Warnender Text 2 15" xfId="20195" hidden="1"/>
    <cellStyle name="Warnender Text 2 15" xfId="20054" hidden="1"/>
    <cellStyle name="Warnender Text 2 15" xfId="20557" hidden="1"/>
    <cellStyle name="Warnender Text 2 15" xfId="20894" hidden="1"/>
    <cellStyle name="Warnender Text 2 15" xfId="21254" hidden="1"/>
    <cellStyle name="Warnender Text 2 15" xfId="21113" hidden="1"/>
    <cellStyle name="Warnender Text 2 15" xfId="20919" hidden="1"/>
    <cellStyle name="Warnender Text 2 15" xfId="21906" hidden="1"/>
    <cellStyle name="Warnender Text 2 15" xfId="21715" hidden="1"/>
    <cellStyle name="Warnender Text 2 15" xfId="21899" hidden="1"/>
    <cellStyle name="Warnender Text 2 15" xfId="22439" hidden="1"/>
    <cellStyle name="Warnender Text 2 15" xfId="22728" hidden="1"/>
    <cellStyle name="Warnender Text 2 15" xfId="22587" hidden="1"/>
    <cellStyle name="Warnender Text 2 15" xfId="21099" hidden="1"/>
    <cellStyle name="Warnender Text 2 15" xfId="23359" hidden="1"/>
    <cellStyle name="Warnender Text 2 15" xfId="23168" hidden="1"/>
    <cellStyle name="Warnender Text 2 15" xfId="23352" hidden="1"/>
    <cellStyle name="Warnender Text 2 15" xfId="23890" hidden="1"/>
    <cellStyle name="Warnender Text 2 15" xfId="24179" hidden="1"/>
    <cellStyle name="Warnender Text 2 15" xfId="24038" hidden="1"/>
    <cellStyle name="Warnender Text 2 15" xfId="21560" hidden="1"/>
    <cellStyle name="Warnender Text 2 15" xfId="24806" hidden="1"/>
    <cellStyle name="Warnender Text 2 15" xfId="24615" hidden="1"/>
    <cellStyle name="Warnender Text 2 15" xfId="24799" hidden="1"/>
    <cellStyle name="Warnender Text 2 15" xfId="25332" hidden="1"/>
    <cellStyle name="Warnender Text 2 15" xfId="25621" hidden="1"/>
    <cellStyle name="Warnender Text 2 15" xfId="25480" hidden="1"/>
    <cellStyle name="Warnender Text 2 15" xfId="26030" hidden="1"/>
    <cellStyle name="Warnender Text 2 15" xfId="26402" hidden="1"/>
    <cellStyle name="Warnender Text 2 15" xfId="26211" hidden="1"/>
    <cellStyle name="Warnender Text 2 15" xfId="26395" hidden="1"/>
    <cellStyle name="Warnender Text 2 15" xfId="26928" hidden="1"/>
    <cellStyle name="Warnender Text 2 15" xfId="27217" hidden="1"/>
    <cellStyle name="Warnender Text 2 15" xfId="27076" hidden="1"/>
    <cellStyle name="Warnender Text 2 15" xfId="26046" hidden="1"/>
    <cellStyle name="Warnender Text 2 15" xfId="27844" hidden="1"/>
    <cellStyle name="Warnender Text 2 15" xfId="27653" hidden="1"/>
    <cellStyle name="Warnender Text 2 15" xfId="27837" hidden="1"/>
    <cellStyle name="Warnender Text 2 15" xfId="28370" hidden="1"/>
    <cellStyle name="Warnender Text 2 15" xfId="28659" hidden="1"/>
    <cellStyle name="Warnender Text 2 15" xfId="28518" hidden="1"/>
    <cellStyle name="Warnender Text 2 15" xfId="29022" hidden="1"/>
    <cellStyle name="Warnender Text 2 15" xfId="29364" hidden="1"/>
    <cellStyle name="Warnender Text 2 15" xfId="29173" hidden="1"/>
    <cellStyle name="Warnender Text 2 15" xfId="29357" hidden="1"/>
    <cellStyle name="Warnender Text 2 15" xfId="29890" hidden="1"/>
    <cellStyle name="Warnender Text 2 15" xfId="30179" hidden="1"/>
    <cellStyle name="Warnender Text 2 15" xfId="30038" hidden="1"/>
    <cellStyle name="Warnender Text 2 15" xfId="30541" hidden="1"/>
    <cellStyle name="Warnender Text 2 15" xfId="30878" hidden="1"/>
    <cellStyle name="Warnender Text 2 15" xfId="31238" hidden="1"/>
    <cellStyle name="Warnender Text 2 15" xfId="31097" hidden="1"/>
    <cellStyle name="Warnender Text 2 15" xfId="30903" hidden="1"/>
    <cellStyle name="Warnender Text 2 15" xfId="31890" hidden="1"/>
    <cellStyle name="Warnender Text 2 15" xfId="31699" hidden="1"/>
    <cellStyle name="Warnender Text 2 15" xfId="31883" hidden="1"/>
    <cellStyle name="Warnender Text 2 15" xfId="32423" hidden="1"/>
    <cellStyle name="Warnender Text 2 15" xfId="32712" hidden="1"/>
    <cellStyle name="Warnender Text 2 15" xfId="32571" hidden="1"/>
    <cellStyle name="Warnender Text 2 15" xfId="31083" hidden="1"/>
    <cellStyle name="Warnender Text 2 15" xfId="33342" hidden="1"/>
    <cellStyle name="Warnender Text 2 15" xfId="33151" hidden="1"/>
    <cellStyle name="Warnender Text 2 15" xfId="33335" hidden="1"/>
    <cellStyle name="Warnender Text 2 15" xfId="33873" hidden="1"/>
    <cellStyle name="Warnender Text 2 15" xfId="34162" hidden="1"/>
    <cellStyle name="Warnender Text 2 15" xfId="34021" hidden="1"/>
    <cellStyle name="Warnender Text 2 15" xfId="31544" hidden="1"/>
    <cellStyle name="Warnender Text 2 15" xfId="34789" hidden="1"/>
    <cellStyle name="Warnender Text 2 15" xfId="34598" hidden="1"/>
    <cellStyle name="Warnender Text 2 15" xfId="34782" hidden="1"/>
    <cellStyle name="Warnender Text 2 15" xfId="35315" hidden="1"/>
    <cellStyle name="Warnender Text 2 15" xfId="35604" hidden="1"/>
    <cellStyle name="Warnender Text 2 15" xfId="35463" hidden="1"/>
    <cellStyle name="Warnender Text 2 15" xfId="36013" hidden="1"/>
    <cellStyle name="Warnender Text 2 15" xfId="36385" hidden="1"/>
    <cellStyle name="Warnender Text 2 15" xfId="36194" hidden="1"/>
    <cellStyle name="Warnender Text 2 15" xfId="36378" hidden="1"/>
    <cellStyle name="Warnender Text 2 15" xfId="36911" hidden="1"/>
    <cellStyle name="Warnender Text 2 15" xfId="37200" hidden="1"/>
    <cellStyle name="Warnender Text 2 15" xfId="37059" hidden="1"/>
    <cellStyle name="Warnender Text 2 15" xfId="36029" hidden="1"/>
    <cellStyle name="Warnender Text 2 15" xfId="37827" hidden="1"/>
    <cellStyle name="Warnender Text 2 15" xfId="37636" hidden="1"/>
    <cellStyle name="Warnender Text 2 15" xfId="37820" hidden="1"/>
    <cellStyle name="Warnender Text 2 15" xfId="38353" hidden="1"/>
    <cellStyle name="Warnender Text 2 15" xfId="38642" hidden="1"/>
    <cellStyle name="Warnender Text 2 15" xfId="38501" hidden="1"/>
    <cellStyle name="Warnender Text 2 15" xfId="39022" hidden="1"/>
    <cellStyle name="Warnender Text 2 15" xfId="39367" hidden="1"/>
    <cellStyle name="Warnender Text 2 15" xfId="39176" hidden="1"/>
    <cellStyle name="Warnender Text 2 15" xfId="39360" hidden="1"/>
    <cellStyle name="Warnender Text 2 15" xfId="39893" hidden="1"/>
    <cellStyle name="Warnender Text 2 15" xfId="40182" hidden="1"/>
    <cellStyle name="Warnender Text 2 15" xfId="40041" hidden="1"/>
    <cellStyle name="Warnender Text 2 15" xfId="40544" hidden="1"/>
    <cellStyle name="Warnender Text 2 15" xfId="40881" hidden="1"/>
    <cellStyle name="Warnender Text 2 15" xfId="41241" hidden="1"/>
    <cellStyle name="Warnender Text 2 15" xfId="41100" hidden="1"/>
    <cellStyle name="Warnender Text 2 15" xfId="40906" hidden="1"/>
    <cellStyle name="Warnender Text 2 15" xfId="41893" hidden="1"/>
    <cellStyle name="Warnender Text 2 15" xfId="41702" hidden="1"/>
    <cellStyle name="Warnender Text 2 15" xfId="41886" hidden="1"/>
    <cellStyle name="Warnender Text 2 15" xfId="42426" hidden="1"/>
    <cellStyle name="Warnender Text 2 15" xfId="42715" hidden="1"/>
    <cellStyle name="Warnender Text 2 15" xfId="42574" hidden="1"/>
    <cellStyle name="Warnender Text 2 15" xfId="41086" hidden="1"/>
    <cellStyle name="Warnender Text 2 15" xfId="43345" hidden="1"/>
    <cellStyle name="Warnender Text 2 15" xfId="43154" hidden="1"/>
    <cellStyle name="Warnender Text 2 15" xfId="43338" hidden="1"/>
    <cellStyle name="Warnender Text 2 15" xfId="43876" hidden="1"/>
    <cellStyle name="Warnender Text 2 15" xfId="44165" hidden="1"/>
    <cellStyle name="Warnender Text 2 15" xfId="44024" hidden="1"/>
    <cellStyle name="Warnender Text 2 15" xfId="41547" hidden="1"/>
    <cellStyle name="Warnender Text 2 15" xfId="44792" hidden="1"/>
    <cellStyle name="Warnender Text 2 15" xfId="44601" hidden="1"/>
    <cellStyle name="Warnender Text 2 15" xfId="44785" hidden="1"/>
    <cellStyle name="Warnender Text 2 15" xfId="45318" hidden="1"/>
    <cellStyle name="Warnender Text 2 15" xfId="45607" hidden="1"/>
    <cellStyle name="Warnender Text 2 15" xfId="45466" hidden="1"/>
    <cellStyle name="Warnender Text 2 15" xfId="46016" hidden="1"/>
    <cellStyle name="Warnender Text 2 15" xfId="46388" hidden="1"/>
    <cellStyle name="Warnender Text 2 15" xfId="46197" hidden="1"/>
    <cellStyle name="Warnender Text 2 15" xfId="46381" hidden="1"/>
    <cellStyle name="Warnender Text 2 15" xfId="46914" hidden="1"/>
    <cellStyle name="Warnender Text 2 15" xfId="47203" hidden="1"/>
    <cellStyle name="Warnender Text 2 15" xfId="47062" hidden="1"/>
    <cellStyle name="Warnender Text 2 15" xfId="46032" hidden="1"/>
    <cellStyle name="Warnender Text 2 15" xfId="47830" hidden="1"/>
    <cellStyle name="Warnender Text 2 15" xfId="47639" hidden="1"/>
    <cellStyle name="Warnender Text 2 15" xfId="47823" hidden="1"/>
    <cellStyle name="Warnender Text 2 15" xfId="48356" hidden="1"/>
    <cellStyle name="Warnender Text 2 15" xfId="48645" hidden="1"/>
    <cellStyle name="Warnender Text 2 15" xfId="48504" hidden="1"/>
    <cellStyle name="Warnender Text 2 15" xfId="49007" hidden="1"/>
    <cellStyle name="Warnender Text 2 15" xfId="49349" hidden="1"/>
    <cellStyle name="Warnender Text 2 15" xfId="49158" hidden="1"/>
    <cellStyle name="Warnender Text 2 15" xfId="49342" hidden="1"/>
    <cellStyle name="Warnender Text 2 15" xfId="49875" hidden="1"/>
    <cellStyle name="Warnender Text 2 15" xfId="50164" hidden="1"/>
    <cellStyle name="Warnender Text 2 15" xfId="50023" hidden="1"/>
    <cellStyle name="Warnender Text 2 15" xfId="50526" hidden="1"/>
    <cellStyle name="Warnender Text 2 15" xfId="50863" hidden="1"/>
    <cellStyle name="Warnender Text 2 15" xfId="51223" hidden="1"/>
    <cellStyle name="Warnender Text 2 15" xfId="51082" hidden="1"/>
    <cellStyle name="Warnender Text 2 15" xfId="50888" hidden="1"/>
    <cellStyle name="Warnender Text 2 15" xfId="51875" hidden="1"/>
    <cellStyle name="Warnender Text 2 15" xfId="51684" hidden="1"/>
    <cellStyle name="Warnender Text 2 15" xfId="51868" hidden="1"/>
    <cellStyle name="Warnender Text 2 15" xfId="52408" hidden="1"/>
    <cellStyle name="Warnender Text 2 15" xfId="52697" hidden="1"/>
    <cellStyle name="Warnender Text 2 15" xfId="52556" hidden="1"/>
    <cellStyle name="Warnender Text 2 15" xfId="51068" hidden="1"/>
    <cellStyle name="Warnender Text 2 15" xfId="53327" hidden="1"/>
    <cellStyle name="Warnender Text 2 15" xfId="53136" hidden="1"/>
    <cellStyle name="Warnender Text 2 15" xfId="53320" hidden="1"/>
    <cellStyle name="Warnender Text 2 15" xfId="53858" hidden="1"/>
    <cellStyle name="Warnender Text 2 15" xfId="54147" hidden="1"/>
    <cellStyle name="Warnender Text 2 15" xfId="54006" hidden="1"/>
    <cellStyle name="Warnender Text 2 15" xfId="51529" hidden="1"/>
    <cellStyle name="Warnender Text 2 15" xfId="54774" hidden="1"/>
    <cellStyle name="Warnender Text 2 15" xfId="54583" hidden="1"/>
    <cellStyle name="Warnender Text 2 15" xfId="54767" hidden="1"/>
    <cellStyle name="Warnender Text 2 15" xfId="55300" hidden="1"/>
    <cellStyle name="Warnender Text 2 15" xfId="55589" hidden="1"/>
    <cellStyle name="Warnender Text 2 15" xfId="55448" hidden="1"/>
    <cellStyle name="Warnender Text 2 15" xfId="55998" hidden="1"/>
    <cellStyle name="Warnender Text 2 15" xfId="56370" hidden="1"/>
    <cellStyle name="Warnender Text 2 15" xfId="56179" hidden="1"/>
    <cellStyle name="Warnender Text 2 15" xfId="56363" hidden="1"/>
    <cellStyle name="Warnender Text 2 15" xfId="56896" hidden="1"/>
    <cellStyle name="Warnender Text 2 15" xfId="57185" hidden="1"/>
    <cellStyle name="Warnender Text 2 15" xfId="57044" hidden="1"/>
    <cellStyle name="Warnender Text 2 15" xfId="56014" hidden="1"/>
    <cellStyle name="Warnender Text 2 15" xfId="57812" hidden="1"/>
    <cellStyle name="Warnender Text 2 15" xfId="57621" hidden="1"/>
    <cellStyle name="Warnender Text 2 15" xfId="57805" hidden="1"/>
    <cellStyle name="Warnender Text 2 15" xfId="58338" hidden="1"/>
    <cellStyle name="Warnender Text 2 15" xfId="58627" hidden="1"/>
    <cellStyle name="Warnender Text 2 15" xfId="58486" hidden="1"/>
    <cellStyle name="Warnender Text 2 16" xfId="388" hidden="1"/>
    <cellStyle name="Warnender Text 2 16" xfId="906" hidden="1"/>
    <cellStyle name="Warnender Text 2 16" xfId="739" hidden="1"/>
    <cellStyle name="Warnender Text 2 16" xfId="924" hidden="1"/>
    <cellStyle name="Warnender Text 2 16" xfId="1432" hidden="1"/>
    <cellStyle name="Warnender Text 2 16" xfId="1721" hidden="1"/>
    <cellStyle name="Warnender Text 2 16" xfId="1590" hidden="1"/>
    <cellStyle name="Warnender Text 2 16" xfId="2277" hidden="1"/>
    <cellStyle name="Warnender Text 2 16" xfId="2776" hidden="1"/>
    <cellStyle name="Warnender Text 2 16" xfId="2609" hidden="1"/>
    <cellStyle name="Warnender Text 2 16" xfId="2794" hidden="1"/>
    <cellStyle name="Warnender Text 2 16" xfId="3302" hidden="1"/>
    <cellStyle name="Warnender Text 2 16" xfId="3591" hidden="1"/>
    <cellStyle name="Warnender Text 2 16" xfId="3460" hidden="1"/>
    <cellStyle name="Warnender Text 2 16" xfId="2354" hidden="1"/>
    <cellStyle name="Warnender Text 2 16" xfId="4282" hidden="1"/>
    <cellStyle name="Warnender Text 2 16" xfId="4115" hidden="1"/>
    <cellStyle name="Warnender Text 2 16" xfId="4300" hidden="1"/>
    <cellStyle name="Warnender Text 2 16" xfId="4808" hidden="1"/>
    <cellStyle name="Warnender Text 2 16" xfId="5097" hidden="1"/>
    <cellStyle name="Warnender Text 2 16" xfId="4966" hidden="1"/>
    <cellStyle name="Warnender Text 2 16" xfId="2322" hidden="1"/>
    <cellStyle name="Warnender Text 2 16" xfId="5786" hidden="1"/>
    <cellStyle name="Warnender Text 2 16" xfId="5619" hidden="1"/>
    <cellStyle name="Warnender Text 2 16" xfId="5804" hidden="1"/>
    <cellStyle name="Warnender Text 2 16" xfId="6312" hidden="1"/>
    <cellStyle name="Warnender Text 2 16" xfId="6601" hidden="1"/>
    <cellStyle name="Warnender Text 2 16" xfId="6470" hidden="1"/>
    <cellStyle name="Warnender Text 2 16" xfId="2558" hidden="1"/>
    <cellStyle name="Warnender Text 2 16" xfId="7284" hidden="1"/>
    <cellStyle name="Warnender Text 2 16" xfId="7117" hidden="1"/>
    <cellStyle name="Warnender Text 2 16" xfId="7302" hidden="1"/>
    <cellStyle name="Warnender Text 2 16" xfId="7810" hidden="1"/>
    <cellStyle name="Warnender Text 2 16" xfId="8099" hidden="1"/>
    <cellStyle name="Warnender Text 2 16" xfId="7968" hidden="1"/>
    <cellStyle name="Warnender Text 2 16" xfId="4064" hidden="1"/>
    <cellStyle name="Warnender Text 2 16" xfId="8777" hidden="1"/>
    <cellStyle name="Warnender Text 2 16" xfId="8610" hidden="1"/>
    <cellStyle name="Warnender Text 2 16" xfId="8795" hidden="1"/>
    <cellStyle name="Warnender Text 2 16" xfId="9303" hidden="1"/>
    <cellStyle name="Warnender Text 2 16" xfId="9592" hidden="1"/>
    <cellStyle name="Warnender Text 2 16" xfId="9461" hidden="1"/>
    <cellStyle name="Warnender Text 2 16" xfId="5568" hidden="1"/>
    <cellStyle name="Warnender Text 2 16" xfId="10263" hidden="1"/>
    <cellStyle name="Warnender Text 2 16" xfId="10096" hidden="1"/>
    <cellStyle name="Warnender Text 2 16" xfId="10281" hidden="1"/>
    <cellStyle name="Warnender Text 2 16" xfId="10789" hidden="1"/>
    <cellStyle name="Warnender Text 2 16" xfId="11078" hidden="1"/>
    <cellStyle name="Warnender Text 2 16" xfId="10947" hidden="1"/>
    <cellStyle name="Warnender Text 2 16" xfId="7070" hidden="1"/>
    <cellStyle name="Warnender Text 2 16" xfId="11743" hidden="1"/>
    <cellStyle name="Warnender Text 2 16" xfId="11576" hidden="1"/>
    <cellStyle name="Warnender Text 2 16" xfId="11761" hidden="1"/>
    <cellStyle name="Warnender Text 2 16" xfId="12269" hidden="1"/>
    <cellStyle name="Warnender Text 2 16" xfId="12558" hidden="1"/>
    <cellStyle name="Warnender Text 2 16" xfId="12427" hidden="1"/>
    <cellStyle name="Warnender Text 2 16" xfId="8564" hidden="1"/>
    <cellStyle name="Warnender Text 2 16" xfId="13214" hidden="1"/>
    <cellStyle name="Warnender Text 2 16" xfId="13047" hidden="1"/>
    <cellStyle name="Warnender Text 2 16" xfId="13232" hidden="1"/>
    <cellStyle name="Warnender Text 2 16" xfId="13740" hidden="1"/>
    <cellStyle name="Warnender Text 2 16" xfId="14029" hidden="1"/>
    <cellStyle name="Warnender Text 2 16" xfId="13898" hidden="1"/>
    <cellStyle name="Warnender Text 2 16" xfId="10053" hidden="1"/>
    <cellStyle name="Warnender Text 2 16" xfId="14676" hidden="1"/>
    <cellStyle name="Warnender Text 2 16" xfId="14509" hidden="1"/>
    <cellStyle name="Warnender Text 2 16" xfId="14694" hidden="1"/>
    <cellStyle name="Warnender Text 2 16" xfId="15202" hidden="1"/>
    <cellStyle name="Warnender Text 2 16" xfId="15491" hidden="1"/>
    <cellStyle name="Warnender Text 2 16" xfId="15360" hidden="1"/>
    <cellStyle name="Warnender Text 2 16" xfId="11536" hidden="1"/>
    <cellStyle name="Warnender Text 2 16" xfId="16132" hidden="1"/>
    <cellStyle name="Warnender Text 2 16" xfId="15965" hidden="1"/>
    <cellStyle name="Warnender Text 2 16" xfId="16150" hidden="1"/>
    <cellStyle name="Warnender Text 2 16" xfId="16658" hidden="1"/>
    <cellStyle name="Warnender Text 2 16" xfId="16947" hidden="1"/>
    <cellStyle name="Warnender Text 2 16" xfId="16816" hidden="1"/>
    <cellStyle name="Warnender Text 2 16" xfId="13012" hidden="1"/>
    <cellStyle name="Warnender Text 2 16" xfId="17574" hidden="1"/>
    <cellStyle name="Warnender Text 2 16" xfId="17407" hidden="1"/>
    <cellStyle name="Warnender Text 2 16" xfId="17592" hidden="1"/>
    <cellStyle name="Warnender Text 2 16" xfId="18100" hidden="1"/>
    <cellStyle name="Warnender Text 2 16" xfId="18389" hidden="1"/>
    <cellStyle name="Warnender Text 2 16" xfId="18258" hidden="1"/>
    <cellStyle name="Warnender Text 2 16" xfId="19020" hidden="1"/>
    <cellStyle name="Warnender Text 2 16" xfId="19381" hidden="1"/>
    <cellStyle name="Warnender Text 2 16" xfId="19214" hidden="1"/>
    <cellStyle name="Warnender Text 2 16" xfId="19399" hidden="1"/>
    <cellStyle name="Warnender Text 2 16" xfId="19907" hidden="1"/>
    <cellStyle name="Warnender Text 2 16" xfId="20196" hidden="1"/>
    <cellStyle name="Warnender Text 2 16" xfId="20065" hidden="1"/>
    <cellStyle name="Warnender Text 2 16" xfId="20558" hidden="1"/>
    <cellStyle name="Warnender Text 2 16" xfId="20895" hidden="1"/>
    <cellStyle name="Warnender Text 2 16" xfId="21255" hidden="1"/>
    <cellStyle name="Warnender Text 2 16" xfId="21124" hidden="1"/>
    <cellStyle name="Warnender Text 2 16" xfId="21109" hidden="1"/>
    <cellStyle name="Warnender Text 2 16" xfId="21907" hidden="1"/>
    <cellStyle name="Warnender Text 2 16" xfId="21740" hidden="1"/>
    <cellStyle name="Warnender Text 2 16" xfId="21926" hidden="1"/>
    <cellStyle name="Warnender Text 2 16" xfId="22440" hidden="1"/>
    <cellStyle name="Warnender Text 2 16" xfId="22729" hidden="1"/>
    <cellStyle name="Warnender Text 2 16" xfId="22598" hidden="1"/>
    <cellStyle name="Warnender Text 2 16" xfId="20704" hidden="1"/>
    <cellStyle name="Warnender Text 2 16" xfId="23360" hidden="1"/>
    <cellStyle name="Warnender Text 2 16" xfId="23193" hidden="1"/>
    <cellStyle name="Warnender Text 2 16" xfId="23378" hidden="1"/>
    <cellStyle name="Warnender Text 2 16" xfId="23891" hidden="1"/>
    <cellStyle name="Warnender Text 2 16" xfId="24180" hidden="1"/>
    <cellStyle name="Warnender Text 2 16" xfId="24049" hidden="1"/>
    <cellStyle name="Warnender Text 2 16" xfId="21561" hidden="1"/>
    <cellStyle name="Warnender Text 2 16" xfId="24807" hidden="1"/>
    <cellStyle name="Warnender Text 2 16" xfId="24640" hidden="1"/>
    <cellStyle name="Warnender Text 2 16" xfId="24825" hidden="1"/>
    <cellStyle name="Warnender Text 2 16" xfId="25333" hidden="1"/>
    <cellStyle name="Warnender Text 2 16" xfId="25622" hidden="1"/>
    <cellStyle name="Warnender Text 2 16" xfId="25491" hidden="1"/>
    <cellStyle name="Warnender Text 2 16" xfId="26031" hidden="1"/>
    <cellStyle name="Warnender Text 2 16" xfId="26403" hidden="1"/>
    <cellStyle name="Warnender Text 2 16" xfId="26236" hidden="1"/>
    <cellStyle name="Warnender Text 2 16" xfId="26421" hidden="1"/>
    <cellStyle name="Warnender Text 2 16" xfId="26929" hidden="1"/>
    <cellStyle name="Warnender Text 2 16" xfId="27218" hidden="1"/>
    <cellStyle name="Warnender Text 2 16" xfId="27087" hidden="1"/>
    <cellStyle name="Warnender Text 2 16" xfId="26045" hidden="1"/>
    <cellStyle name="Warnender Text 2 16" xfId="27845" hidden="1"/>
    <cellStyle name="Warnender Text 2 16" xfId="27678" hidden="1"/>
    <cellStyle name="Warnender Text 2 16" xfId="27863" hidden="1"/>
    <cellStyle name="Warnender Text 2 16" xfId="28371" hidden="1"/>
    <cellStyle name="Warnender Text 2 16" xfId="28660" hidden="1"/>
    <cellStyle name="Warnender Text 2 16" xfId="28529" hidden="1"/>
    <cellStyle name="Warnender Text 2 16" xfId="29023" hidden="1"/>
    <cellStyle name="Warnender Text 2 16" xfId="29365" hidden="1"/>
    <cellStyle name="Warnender Text 2 16" xfId="29198" hidden="1"/>
    <cellStyle name="Warnender Text 2 16" xfId="29383" hidden="1"/>
    <cellStyle name="Warnender Text 2 16" xfId="29891" hidden="1"/>
    <cellStyle name="Warnender Text 2 16" xfId="30180" hidden="1"/>
    <cellStyle name="Warnender Text 2 16" xfId="30049" hidden="1"/>
    <cellStyle name="Warnender Text 2 16" xfId="30542" hidden="1"/>
    <cellStyle name="Warnender Text 2 16" xfId="30879" hidden="1"/>
    <cellStyle name="Warnender Text 2 16" xfId="31239" hidden="1"/>
    <cellStyle name="Warnender Text 2 16" xfId="31108" hidden="1"/>
    <cellStyle name="Warnender Text 2 16" xfId="31093" hidden="1"/>
    <cellStyle name="Warnender Text 2 16" xfId="31891" hidden="1"/>
    <cellStyle name="Warnender Text 2 16" xfId="31724" hidden="1"/>
    <cellStyle name="Warnender Text 2 16" xfId="31910" hidden="1"/>
    <cellStyle name="Warnender Text 2 16" xfId="32424" hidden="1"/>
    <cellStyle name="Warnender Text 2 16" xfId="32713" hidden="1"/>
    <cellStyle name="Warnender Text 2 16" xfId="32582" hidden="1"/>
    <cellStyle name="Warnender Text 2 16" xfId="30688" hidden="1"/>
    <cellStyle name="Warnender Text 2 16" xfId="33343" hidden="1"/>
    <cellStyle name="Warnender Text 2 16" xfId="33176" hidden="1"/>
    <cellStyle name="Warnender Text 2 16" xfId="33361" hidden="1"/>
    <cellStyle name="Warnender Text 2 16" xfId="33874" hidden="1"/>
    <cellStyle name="Warnender Text 2 16" xfId="34163" hidden="1"/>
    <cellStyle name="Warnender Text 2 16" xfId="34032" hidden="1"/>
    <cellStyle name="Warnender Text 2 16" xfId="31545" hidden="1"/>
    <cellStyle name="Warnender Text 2 16" xfId="34790" hidden="1"/>
    <cellStyle name="Warnender Text 2 16" xfId="34623" hidden="1"/>
    <cellStyle name="Warnender Text 2 16" xfId="34808" hidden="1"/>
    <cellStyle name="Warnender Text 2 16" xfId="35316" hidden="1"/>
    <cellStyle name="Warnender Text 2 16" xfId="35605" hidden="1"/>
    <cellStyle name="Warnender Text 2 16" xfId="35474" hidden="1"/>
    <cellStyle name="Warnender Text 2 16" xfId="36014" hidden="1"/>
    <cellStyle name="Warnender Text 2 16" xfId="36386" hidden="1"/>
    <cellStyle name="Warnender Text 2 16" xfId="36219" hidden="1"/>
    <cellStyle name="Warnender Text 2 16" xfId="36404" hidden="1"/>
    <cellStyle name="Warnender Text 2 16" xfId="36912" hidden="1"/>
    <cellStyle name="Warnender Text 2 16" xfId="37201" hidden="1"/>
    <cellStyle name="Warnender Text 2 16" xfId="37070" hidden="1"/>
    <cellStyle name="Warnender Text 2 16" xfId="36028" hidden="1"/>
    <cellStyle name="Warnender Text 2 16" xfId="37828" hidden="1"/>
    <cellStyle name="Warnender Text 2 16" xfId="37661" hidden="1"/>
    <cellStyle name="Warnender Text 2 16" xfId="37846" hidden="1"/>
    <cellStyle name="Warnender Text 2 16" xfId="38354" hidden="1"/>
    <cellStyle name="Warnender Text 2 16" xfId="38643" hidden="1"/>
    <cellStyle name="Warnender Text 2 16" xfId="38512" hidden="1"/>
    <cellStyle name="Warnender Text 2 16" xfId="39023" hidden="1"/>
    <cellStyle name="Warnender Text 2 16" xfId="39368" hidden="1"/>
    <cellStyle name="Warnender Text 2 16" xfId="39201" hidden="1"/>
    <cellStyle name="Warnender Text 2 16" xfId="39386" hidden="1"/>
    <cellStyle name="Warnender Text 2 16" xfId="39894" hidden="1"/>
    <cellStyle name="Warnender Text 2 16" xfId="40183" hidden="1"/>
    <cellStyle name="Warnender Text 2 16" xfId="40052" hidden="1"/>
    <cellStyle name="Warnender Text 2 16" xfId="40545" hidden="1"/>
    <cellStyle name="Warnender Text 2 16" xfId="40882" hidden="1"/>
    <cellStyle name="Warnender Text 2 16" xfId="41242" hidden="1"/>
    <cellStyle name="Warnender Text 2 16" xfId="41111" hidden="1"/>
    <cellStyle name="Warnender Text 2 16" xfId="41096" hidden="1"/>
    <cellStyle name="Warnender Text 2 16" xfId="41894" hidden="1"/>
    <cellStyle name="Warnender Text 2 16" xfId="41727" hidden="1"/>
    <cellStyle name="Warnender Text 2 16" xfId="41913" hidden="1"/>
    <cellStyle name="Warnender Text 2 16" xfId="42427" hidden="1"/>
    <cellStyle name="Warnender Text 2 16" xfId="42716" hidden="1"/>
    <cellStyle name="Warnender Text 2 16" xfId="42585" hidden="1"/>
    <cellStyle name="Warnender Text 2 16" xfId="40691" hidden="1"/>
    <cellStyle name="Warnender Text 2 16" xfId="43346" hidden="1"/>
    <cellStyle name="Warnender Text 2 16" xfId="43179" hidden="1"/>
    <cellStyle name="Warnender Text 2 16" xfId="43364" hidden="1"/>
    <cellStyle name="Warnender Text 2 16" xfId="43877" hidden="1"/>
    <cellStyle name="Warnender Text 2 16" xfId="44166" hidden="1"/>
    <cellStyle name="Warnender Text 2 16" xfId="44035" hidden="1"/>
    <cellStyle name="Warnender Text 2 16" xfId="41548" hidden="1"/>
    <cellStyle name="Warnender Text 2 16" xfId="44793" hidden="1"/>
    <cellStyle name="Warnender Text 2 16" xfId="44626" hidden="1"/>
    <cellStyle name="Warnender Text 2 16" xfId="44811" hidden="1"/>
    <cellStyle name="Warnender Text 2 16" xfId="45319" hidden="1"/>
    <cellStyle name="Warnender Text 2 16" xfId="45608" hidden="1"/>
    <cellStyle name="Warnender Text 2 16" xfId="45477" hidden="1"/>
    <cellStyle name="Warnender Text 2 16" xfId="46017" hidden="1"/>
    <cellStyle name="Warnender Text 2 16" xfId="46389" hidden="1"/>
    <cellStyle name="Warnender Text 2 16" xfId="46222" hidden="1"/>
    <cellStyle name="Warnender Text 2 16" xfId="46407" hidden="1"/>
    <cellStyle name="Warnender Text 2 16" xfId="46915" hidden="1"/>
    <cellStyle name="Warnender Text 2 16" xfId="47204" hidden="1"/>
    <cellStyle name="Warnender Text 2 16" xfId="47073" hidden="1"/>
    <cellStyle name="Warnender Text 2 16" xfId="46031" hidden="1"/>
    <cellStyle name="Warnender Text 2 16" xfId="47831" hidden="1"/>
    <cellStyle name="Warnender Text 2 16" xfId="47664" hidden="1"/>
    <cellStyle name="Warnender Text 2 16" xfId="47849" hidden="1"/>
    <cellStyle name="Warnender Text 2 16" xfId="48357" hidden="1"/>
    <cellStyle name="Warnender Text 2 16" xfId="48646" hidden="1"/>
    <cellStyle name="Warnender Text 2 16" xfId="48515" hidden="1"/>
    <cellStyle name="Warnender Text 2 16" xfId="49008" hidden="1"/>
    <cellStyle name="Warnender Text 2 16" xfId="49350" hidden="1"/>
    <cellStyle name="Warnender Text 2 16" xfId="49183" hidden="1"/>
    <cellStyle name="Warnender Text 2 16" xfId="49368" hidden="1"/>
    <cellStyle name="Warnender Text 2 16" xfId="49876" hidden="1"/>
    <cellStyle name="Warnender Text 2 16" xfId="50165" hidden="1"/>
    <cellStyle name="Warnender Text 2 16" xfId="50034" hidden="1"/>
    <cellStyle name="Warnender Text 2 16" xfId="50527" hidden="1"/>
    <cellStyle name="Warnender Text 2 16" xfId="50864" hidden="1"/>
    <cellStyle name="Warnender Text 2 16" xfId="51224" hidden="1"/>
    <cellStyle name="Warnender Text 2 16" xfId="51093" hidden="1"/>
    <cellStyle name="Warnender Text 2 16" xfId="51078" hidden="1"/>
    <cellStyle name="Warnender Text 2 16" xfId="51876" hidden="1"/>
    <cellStyle name="Warnender Text 2 16" xfId="51709" hidden="1"/>
    <cellStyle name="Warnender Text 2 16" xfId="51895" hidden="1"/>
    <cellStyle name="Warnender Text 2 16" xfId="52409" hidden="1"/>
    <cellStyle name="Warnender Text 2 16" xfId="52698" hidden="1"/>
    <cellStyle name="Warnender Text 2 16" xfId="52567" hidden="1"/>
    <cellStyle name="Warnender Text 2 16" xfId="50673" hidden="1"/>
    <cellStyle name="Warnender Text 2 16" xfId="53328" hidden="1"/>
    <cellStyle name="Warnender Text 2 16" xfId="53161" hidden="1"/>
    <cellStyle name="Warnender Text 2 16" xfId="53346" hidden="1"/>
    <cellStyle name="Warnender Text 2 16" xfId="53859" hidden="1"/>
    <cellStyle name="Warnender Text 2 16" xfId="54148" hidden="1"/>
    <cellStyle name="Warnender Text 2 16" xfId="54017" hidden="1"/>
    <cellStyle name="Warnender Text 2 16" xfId="51530" hidden="1"/>
    <cellStyle name="Warnender Text 2 16" xfId="54775" hidden="1"/>
    <cellStyle name="Warnender Text 2 16" xfId="54608" hidden="1"/>
    <cellStyle name="Warnender Text 2 16" xfId="54793" hidden="1"/>
    <cellStyle name="Warnender Text 2 16" xfId="55301" hidden="1"/>
    <cellStyle name="Warnender Text 2 16" xfId="55590" hidden="1"/>
    <cellStyle name="Warnender Text 2 16" xfId="55459" hidden="1"/>
    <cellStyle name="Warnender Text 2 16" xfId="55999" hidden="1"/>
    <cellStyle name="Warnender Text 2 16" xfId="56371" hidden="1"/>
    <cellStyle name="Warnender Text 2 16" xfId="56204" hidden="1"/>
    <cellStyle name="Warnender Text 2 16" xfId="56389" hidden="1"/>
    <cellStyle name="Warnender Text 2 16" xfId="56897" hidden="1"/>
    <cellStyle name="Warnender Text 2 16" xfId="57186" hidden="1"/>
    <cellStyle name="Warnender Text 2 16" xfId="57055" hidden="1"/>
    <cellStyle name="Warnender Text 2 16" xfId="56013" hidden="1"/>
    <cellStyle name="Warnender Text 2 16" xfId="57813" hidden="1"/>
    <cellStyle name="Warnender Text 2 16" xfId="57646" hidden="1"/>
    <cellStyle name="Warnender Text 2 16" xfId="57831" hidden="1"/>
    <cellStyle name="Warnender Text 2 16" xfId="58339" hidden="1"/>
    <cellStyle name="Warnender Text 2 16" xfId="58628" hidden="1"/>
    <cellStyle name="Warnender Text 2 16" xfId="58497" hidden="1"/>
    <cellStyle name="Warnender Text 2 17" xfId="389" hidden="1"/>
    <cellStyle name="Warnender Text 2 17" xfId="907" hidden="1"/>
    <cellStyle name="Warnender Text 2 17" xfId="738" hidden="1"/>
    <cellStyle name="Warnender Text 2 17" xfId="925" hidden="1"/>
    <cellStyle name="Warnender Text 2 17" xfId="1433" hidden="1"/>
    <cellStyle name="Warnender Text 2 17" xfId="1722" hidden="1"/>
    <cellStyle name="Warnender Text 2 17" xfId="1589" hidden="1"/>
    <cellStyle name="Warnender Text 2 17" xfId="2278" hidden="1"/>
    <cellStyle name="Warnender Text 2 17" xfId="2777" hidden="1"/>
    <cellStyle name="Warnender Text 2 17" xfId="2608" hidden="1"/>
    <cellStyle name="Warnender Text 2 17" xfId="2795" hidden="1"/>
    <cellStyle name="Warnender Text 2 17" xfId="3303" hidden="1"/>
    <cellStyle name="Warnender Text 2 17" xfId="3592" hidden="1"/>
    <cellStyle name="Warnender Text 2 17" xfId="3459" hidden="1"/>
    <cellStyle name="Warnender Text 2 17" xfId="2353" hidden="1"/>
    <cellStyle name="Warnender Text 2 17" xfId="4283" hidden="1"/>
    <cellStyle name="Warnender Text 2 17" xfId="4114" hidden="1"/>
    <cellStyle name="Warnender Text 2 17" xfId="4301" hidden="1"/>
    <cellStyle name="Warnender Text 2 17" xfId="4809" hidden="1"/>
    <cellStyle name="Warnender Text 2 17" xfId="5098" hidden="1"/>
    <cellStyle name="Warnender Text 2 17" xfId="4965" hidden="1"/>
    <cellStyle name="Warnender Text 2 17" xfId="402" hidden="1"/>
    <cellStyle name="Warnender Text 2 17" xfId="5787" hidden="1"/>
    <cellStyle name="Warnender Text 2 17" xfId="5618" hidden="1"/>
    <cellStyle name="Warnender Text 2 17" xfId="5805" hidden="1"/>
    <cellStyle name="Warnender Text 2 17" xfId="6313" hidden="1"/>
    <cellStyle name="Warnender Text 2 17" xfId="6602" hidden="1"/>
    <cellStyle name="Warnender Text 2 17" xfId="6469" hidden="1"/>
    <cellStyle name="Warnender Text 2 17" xfId="2285" hidden="1"/>
    <cellStyle name="Warnender Text 2 17" xfId="7285" hidden="1"/>
    <cellStyle name="Warnender Text 2 17" xfId="7116" hidden="1"/>
    <cellStyle name="Warnender Text 2 17" xfId="7303" hidden="1"/>
    <cellStyle name="Warnender Text 2 17" xfId="7811" hidden="1"/>
    <cellStyle name="Warnender Text 2 17" xfId="8100" hidden="1"/>
    <cellStyle name="Warnender Text 2 17" xfId="7967" hidden="1"/>
    <cellStyle name="Warnender Text 2 17" xfId="2346" hidden="1"/>
    <cellStyle name="Warnender Text 2 17" xfId="8778" hidden="1"/>
    <cellStyle name="Warnender Text 2 17" xfId="8609" hidden="1"/>
    <cellStyle name="Warnender Text 2 17" xfId="8796" hidden="1"/>
    <cellStyle name="Warnender Text 2 17" xfId="9304" hidden="1"/>
    <cellStyle name="Warnender Text 2 17" xfId="9593" hidden="1"/>
    <cellStyle name="Warnender Text 2 17" xfId="9460" hidden="1"/>
    <cellStyle name="Warnender Text 2 17" xfId="2025" hidden="1"/>
    <cellStyle name="Warnender Text 2 17" xfId="10264" hidden="1"/>
    <cellStyle name="Warnender Text 2 17" xfId="10095" hidden="1"/>
    <cellStyle name="Warnender Text 2 17" xfId="10282" hidden="1"/>
    <cellStyle name="Warnender Text 2 17" xfId="10790" hidden="1"/>
    <cellStyle name="Warnender Text 2 17" xfId="11079" hidden="1"/>
    <cellStyle name="Warnender Text 2 17" xfId="10946" hidden="1"/>
    <cellStyle name="Warnender Text 2 17" xfId="2328" hidden="1"/>
    <cellStyle name="Warnender Text 2 17" xfId="11744" hidden="1"/>
    <cellStyle name="Warnender Text 2 17" xfId="11575" hidden="1"/>
    <cellStyle name="Warnender Text 2 17" xfId="11762" hidden="1"/>
    <cellStyle name="Warnender Text 2 17" xfId="12270" hidden="1"/>
    <cellStyle name="Warnender Text 2 17" xfId="12559" hidden="1"/>
    <cellStyle name="Warnender Text 2 17" xfId="12426" hidden="1"/>
    <cellStyle name="Warnender Text 2 17" xfId="408" hidden="1"/>
    <cellStyle name="Warnender Text 2 17" xfId="13215" hidden="1"/>
    <cellStyle name="Warnender Text 2 17" xfId="13046" hidden="1"/>
    <cellStyle name="Warnender Text 2 17" xfId="13233" hidden="1"/>
    <cellStyle name="Warnender Text 2 17" xfId="13741" hidden="1"/>
    <cellStyle name="Warnender Text 2 17" xfId="14030" hidden="1"/>
    <cellStyle name="Warnender Text 2 17" xfId="13897" hidden="1"/>
    <cellStyle name="Warnender Text 2 17" xfId="2570" hidden="1"/>
    <cellStyle name="Warnender Text 2 17" xfId="14677" hidden="1"/>
    <cellStyle name="Warnender Text 2 17" xfId="14508" hidden="1"/>
    <cellStyle name="Warnender Text 2 17" xfId="14695" hidden="1"/>
    <cellStyle name="Warnender Text 2 17" xfId="15203" hidden="1"/>
    <cellStyle name="Warnender Text 2 17" xfId="15492" hidden="1"/>
    <cellStyle name="Warnender Text 2 17" xfId="15359" hidden="1"/>
    <cellStyle name="Warnender Text 2 17" xfId="4076" hidden="1"/>
    <cellStyle name="Warnender Text 2 17" xfId="16133" hidden="1"/>
    <cellStyle name="Warnender Text 2 17" xfId="15964" hidden="1"/>
    <cellStyle name="Warnender Text 2 17" xfId="16151" hidden="1"/>
    <cellStyle name="Warnender Text 2 17" xfId="16659" hidden="1"/>
    <cellStyle name="Warnender Text 2 17" xfId="16948" hidden="1"/>
    <cellStyle name="Warnender Text 2 17" xfId="16815" hidden="1"/>
    <cellStyle name="Warnender Text 2 17" xfId="5580" hidden="1"/>
    <cellStyle name="Warnender Text 2 17" xfId="17575" hidden="1"/>
    <cellStyle name="Warnender Text 2 17" xfId="17406" hidden="1"/>
    <cellStyle name="Warnender Text 2 17" xfId="17593" hidden="1"/>
    <cellStyle name="Warnender Text 2 17" xfId="18101" hidden="1"/>
    <cellStyle name="Warnender Text 2 17" xfId="18390" hidden="1"/>
    <cellStyle name="Warnender Text 2 17" xfId="18257" hidden="1"/>
    <cellStyle name="Warnender Text 2 17" xfId="19021" hidden="1"/>
    <cellStyle name="Warnender Text 2 17" xfId="19382" hidden="1"/>
    <cellStyle name="Warnender Text 2 17" xfId="19213" hidden="1"/>
    <cellStyle name="Warnender Text 2 17" xfId="19400" hidden="1"/>
    <cellStyle name="Warnender Text 2 17" xfId="19908" hidden="1"/>
    <cellStyle name="Warnender Text 2 17" xfId="20197" hidden="1"/>
    <cellStyle name="Warnender Text 2 17" xfId="20064" hidden="1"/>
    <cellStyle name="Warnender Text 2 17" xfId="20559" hidden="1"/>
    <cellStyle name="Warnender Text 2 17" xfId="20896" hidden="1"/>
    <cellStyle name="Warnender Text 2 17" xfId="21256" hidden="1"/>
    <cellStyle name="Warnender Text 2 17" xfId="21123" hidden="1"/>
    <cellStyle name="Warnender Text 2 17" xfId="20707" hidden="1"/>
    <cellStyle name="Warnender Text 2 17" xfId="21908" hidden="1"/>
    <cellStyle name="Warnender Text 2 17" xfId="21739" hidden="1"/>
    <cellStyle name="Warnender Text 2 17" xfId="21927" hidden="1"/>
    <cellStyle name="Warnender Text 2 17" xfId="22441" hidden="1"/>
    <cellStyle name="Warnender Text 2 17" xfId="22730" hidden="1"/>
    <cellStyle name="Warnender Text 2 17" xfId="22597" hidden="1"/>
    <cellStyle name="Warnender Text 2 17" xfId="21708" hidden="1"/>
    <cellStyle name="Warnender Text 2 17" xfId="23361" hidden="1"/>
    <cellStyle name="Warnender Text 2 17" xfId="23192" hidden="1"/>
    <cellStyle name="Warnender Text 2 17" xfId="23379" hidden="1"/>
    <cellStyle name="Warnender Text 2 17" xfId="23892" hidden="1"/>
    <cellStyle name="Warnender Text 2 17" xfId="24181" hidden="1"/>
    <cellStyle name="Warnender Text 2 17" xfId="24048" hidden="1"/>
    <cellStyle name="Warnender Text 2 17" xfId="21562" hidden="1"/>
    <cellStyle name="Warnender Text 2 17" xfId="24808" hidden="1"/>
    <cellStyle name="Warnender Text 2 17" xfId="24639" hidden="1"/>
    <cellStyle name="Warnender Text 2 17" xfId="24826" hidden="1"/>
    <cellStyle name="Warnender Text 2 17" xfId="25334" hidden="1"/>
    <cellStyle name="Warnender Text 2 17" xfId="25623" hidden="1"/>
    <cellStyle name="Warnender Text 2 17" xfId="25490" hidden="1"/>
    <cellStyle name="Warnender Text 2 17" xfId="26032" hidden="1"/>
    <cellStyle name="Warnender Text 2 17" xfId="26404" hidden="1"/>
    <cellStyle name="Warnender Text 2 17" xfId="26235" hidden="1"/>
    <cellStyle name="Warnender Text 2 17" xfId="26422" hidden="1"/>
    <cellStyle name="Warnender Text 2 17" xfId="26930" hidden="1"/>
    <cellStyle name="Warnender Text 2 17" xfId="27219" hidden="1"/>
    <cellStyle name="Warnender Text 2 17" xfId="27086" hidden="1"/>
    <cellStyle name="Warnender Text 2 17" xfId="26044" hidden="1"/>
    <cellStyle name="Warnender Text 2 17" xfId="27846" hidden="1"/>
    <cellStyle name="Warnender Text 2 17" xfId="27677" hidden="1"/>
    <cellStyle name="Warnender Text 2 17" xfId="27864" hidden="1"/>
    <cellStyle name="Warnender Text 2 17" xfId="28372" hidden="1"/>
    <cellStyle name="Warnender Text 2 17" xfId="28661" hidden="1"/>
    <cellStyle name="Warnender Text 2 17" xfId="28528" hidden="1"/>
    <cellStyle name="Warnender Text 2 17" xfId="29024" hidden="1"/>
    <cellStyle name="Warnender Text 2 17" xfId="29366" hidden="1"/>
    <cellStyle name="Warnender Text 2 17" xfId="29197" hidden="1"/>
    <cellStyle name="Warnender Text 2 17" xfId="29384" hidden="1"/>
    <cellStyle name="Warnender Text 2 17" xfId="29892" hidden="1"/>
    <cellStyle name="Warnender Text 2 17" xfId="30181" hidden="1"/>
    <cellStyle name="Warnender Text 2 17" xfId="30048" hidden="1"/>
    <cellStyle name="Warnender Text 2 17" xfId="30543" hidden="1"/>
    <cellStyle name="Warnender Text 2 17" xfId="30880" hidden="1"/>
    <cellStyle name="Warnender Text 2 17" xfId="31240" hidden="1"/>
    <cellStyle name="Warnender Text 2 17" xfId="31107" hidden="1"/>
    <cellStyle name="Warnender Text 2 17" xfId="30691" hidden="1"/>
    <cellStyle name="Warnender Text 2 17" xfId="31892" hidden="1"/>
    <cellStyle name="Warnender Text 2 17" xfId="31723" hidden="1"/>
    <cellStyle name="Warnender Text 2 17" xfId="31911" hidden="1"/>
    <cellStyle name="Warnender Text 2 17" xfId="32425" hidden="1"/>
    <cellStyle name="Warnender Text 2 17" xfId="32714" hidden="1"/>
    <cellStyle name="Warnender Text 2 17" xfId="32581" hidden="1"/>
    <cellStyle name="Warnender Text 2 17" xfId="31692" hidden="1"/>
    <cellStyle name="Warnender Text 2 17" xfId="33344" hidden="1"/>
    <cellStyle name="Warnender Text 2 17" xfId="33175" hidden="1"/>
    <cellStyle name="Warnender Text 2 17" xfId="33362" hidden="1"/>
    <cellStyle name="Warnender Text 2 17" xfId="33875" hidden="1"/>
    <cellStyle name="Warnender Text 2 17" xfId="34164" hidden="1"/>
    <cellStyle name="Warnender Text 2 17" xfId="34031" hidden="1"/>
    <cellStyle name="Warnender Text 2 17" xfId="31546" hidden="1"/>
    <cellStyle name="Warnender Text 2 17" xfId="34791" hidden="1"/>
    <cellStyle name="Warnender Text 2 17" xfId="34622" hidden="1"/>
    <cellStyle name="Warnender Text 2 17" xfId="34809" hidden="1"/>
    <cellStyle name="Warnender Text 2 17" xfId="35317" hidden="1"/>
    <cellStyle name="Warnender Text 2 17" xfId="35606" hidden="1"/>
    <cellStyle name="Warnender Text 2 17" xfId="35473" hidden="1"/>
    <cellStyle name="Warnender Text 2 17" xfId="36015" hidden="1"/>
    <cellStyle name="Warnender Text 2 17" xfId="36387" hidden="1"/>
    <cellStyle name="Warnender Text 2 17" xfId="36218" hidden="1"/>
    <cellStyle name="Warnender Text 2 17" xfId="36405" hidden="1"/>
    <cellStyle name="Warnender Text 2 17" xfId="36913" hidden="1"/>
    <cellStyle name="Warnender Text 2 17" xfId="37202" hidden="1"/>
    <cellStyle name="Warnender Text 2 17" xfId="37069" hidden="1"/>
    <cellStyle name="Warnender Text 2 17" xfId="36027" hidden="1"/>
    <cellStyle name="Warnender Text 2 17" xfId="37829" hidden="1"/>
    <cellStyle name="Warnender Text 2 17" xfId="37660" hidden="1"/>
    <cellStyle name="Warnender Text 2 17" xfId="37847" hidden="1"/>
    <cellStyle name="Warnender Text 2 17" xfId="38355" hidden="1"/>
    <cellStyle name="Warnender Text 2 17" xfId="38644" hidden="1"/>
    <cellStyle name="Warnender Text 2 17" xfId="38511" hidden="1"/>
    <cellStyle name="Warnender Text 2 17" xfId="39024" hidden="1"/>
    <cellStyle name="Warnender Text 2 17" xfId="39369" hidden="1"/>
    <cellStyle name="Warnender Text 2 17" xfId="39200" hidden="1"/>
    <cellStyle name="Warnender Text 2 17" xfId="39387" hidden="1"/>
    <cellStyle name="Warnender Text 2 17" xfId="39895" hidden="1"/>
    <cellStyle name="Warnender Text 2 17" xfId="40184" hidden="1"/>
    <cellStyle name="Warnender Text 2 17" xfId="40051" hidden="1"/>
    <cellStyle name="Warnender Text 2 17" xfId="40546" hidden="1"/>
    <cellStyle name="Warnender Text 2 17" xfId="40883" hidden="1"/>
    <cellStyle name="Warnender Text 2 17" xfId="41243" hidden="1"/>
    <cellStyle name="Warnender Text 2 17" xfId="41110" hidden="1"/>
    <cellStyle name="Warnender Text 2 17" xfId="40694" hidden="1"/>
    <cellStyle name="Warnender Text 2 17" xfId="41895" hidden="1"/>
    <cellStyle name="Warnender Text 2 17" xfId="41726" hidden="1"/>
    <cellStyle name="Warnender Text 2 17" xfId="41914" hidden="1"/>
    <cellStyle name="Warnender Text 2 17" xfId="42428" hidden="1"/>
    <cellStyle name="Warnender Text 2 17" xfId="42717" hidden="1"/>
    <cellStyle name="Warnender Text 2 17" xfId="42584" hidden="1"/>
    <cellStyle name="Warnender Text 2 17" xfId="41695" hidden="1"/>
    <cellStyle name="Warnender Text 2 17" xfId="43347" hidden="1"/>
    <cellStyle name="Warnender Text 2 17" xfId="43178" hidden="1"/>
    <cellStyle name="Warnender Text 2 17" xfId="43365" hidden="1"/>
    <cellStyle name="Warnender Text 2 17" xfId="43878" hidden="1"/>
    <cellStyle name="Warnender Text 2 17" xfId="44167" hidden="1"/>
    <cellStyle name="Warnender Text 2 17" xfId="44034" hidden="1"/>
    <cellStyle name="Warnender Text 2 17" xfId="41549" hidden="1"/>
    <cellStyle name="Warnender Text 2 17" xfId="44794" hidden="1"/>
    <cellStyle name="Warnender Text 2 17" xfId="44625" hidden="1"/>
    <cellStyle name="Warnender Text 2 17" xfId="44812" hidden="1"/>
    <cellStyle name="Warnender Text 2 17" xfId="45320" hidden="1"/>
    <cellStyle name="Warnender Text 2 17" xfId="45609" hidden="1"/>
    <cellStyle name="Warnender Text 2 17" xfId="45476" hidden="1"/>
    <cellStyle name="Warnender Text 2 17" xfId="46018" hidden="1"/>
    <cellStyle name="Warnender Text 2 17" xfId="46390" hidden="1"/>
    <cellStyle name="Warnender Text 2 17" xfId="46221" hidden="1"/>
    <cellStyle name="Warnender Text 2 17" xfId="46408" hidden="1"/>
    <cellStyle name="Warnender Text 2 17" xfId="46916" hidden="1"/>
    <cellStyle name="Warnender Text 2 17" xfId="47205" hidden="1"/>
    <cellStyle name="Warnender Text 2 17" xfId="47072" hidden="1"/>
    <cellStyle name="Warnender Text 2 17" xfId="46030" hidden="1"/>
    <cellStyle name="Warnender Text 2 17" xfId="47832" hidden="1"/>
    <cellStyle name="Warnender Text 2 17" xfId="47663" hidden="1"/>
    <cellStyle name="Warnender Text 2 17" xfId="47850" hidden="1"/>
    <cellStyle name="Warnender Text 2 17" xfId="48358" hidden="1"/>
    <cellStyle name="Warnender Text 2 17" xfId="48647" hidden="1"/>
    <cellStyle name="Warnender Text 2 17" xfId="48514" hidden="1"/>
    <cellStyle name="Warnender Text 2 17" xfId="49009" hidden="1"/>
    <cellStyle name="Warnender Text 2 17" xfId="49351" hidden="1"/>
    <cellStyle name="Warnender Text 2 17" xfId="49182" hidden="1"/>
    <cellStyle name="Warnender Text 2 17" xfId="49369" hidden="1"/>
    <cellStyle name="Warnender Text 2 17" xfId="49877" hidden="1"/>
    <cellStyle name="Warnender Text 2 17" xfId="50166" hidden="1"/>
    <cellStyle name="Warnender Text 2 17" xfId="50033" hidden="1"/>
    <cellStyle name="Warnender Text 2 17" xfId="50528" hidden="1"/>
    <cellStyle name="Warnender Text 2 17" xfId="50865" hidden="1"/>
    <cellStyle name="Warnender Text 2 17" xfId="51225" hidden="1"/>
    <cellStyle name="Warnender Text 2 17" xfId="51092" hidden="1"/>
    <cellStyle name="Warnender Text 2 17" xfId="50676" hidden="1"/>
    <cellStyle name="Warnender Text 2 17" xfId="51877" hidden="1"/>
    <cellStyle name="Warnender Text 2 17" xfId="51708" hidden="1"/>
    <cellStyle name="Warnender Text 2 17" xfId="51896" hidden="1"/>
    <cellStyle name="Warnender Text 2 17" xfId="52410" hidden="1"/>
    <cellStyle name="Warnender Text 2 17" xfId="52699" hidden="1"/>
    <cellStyle name="Warnender Text 2 17" xfId="52566" hidden="1"/>
    <cellStyle name="Warnender Text 2 17" xfId="51677" hidden="1"/>
    <cellStyle name="Warnender Text 2 17" xfId="53329" hidden="1"/>
    <cellStyle name="Warnender Text 2 17" xfId="53160" hidden="1"/>
    <cellStyle name="Warnender Text 2 17" xfId="53347" hidden="1"/>
    <cellStyle name="Warnender Text 2 17" xfId="53860" hidden="1"/>
    <cellStyle name="Warnender Text 2 17" xfId="54149" hidden="1"/>
    <cellStyle name="Warnender Text 2 17" xfId="54016" hidden="1"/>
    <cellStyle name="Warnender Text 2 17" xfId="51531" hidden="1"/>
    <cellStyle name="Warnender Text 2 17" xfId="54776" hidden="1"/>
    <cellStyle name="Warnender Text 2 17" xfId="54607" hidden="1"/>
    <cellStyle name="Warnender Text 2 17" xfId="54794" hidden="1"/>
    <cellStyle name="Warnender Text 2 17" xfId="55302" hidden="1"/>
    <cellStyle name="Warnender Text 2 17" xfId="55591" hidden="1"/>
    <cellStyle name="Warnender Text 2 17" xfId="55458" hidden="1"/>
    <cellStyle name="Warnender Text 2 17" xfId="56000" hidden="1"/>
    <cellStyle name="Warnender Text 2 17" xfId="56372" hidden="1"/>
    <cellStyle name="Warnender Text 2 17" xfId="56203" hidden="1"/>
    <cellStyle name="Warnender Text 2 17" xfId="56390" hidden="1"/>
    <cellStyle name="Warnender Text 2 17" xfId="56898" hidden="1"/>
    <cellStyle name="Warnender Text 2 17" xfId="57187" hidden="1"/>
    <cellStyle name="Warnender Text 2 17" xfId="57054" hidden="1"/>
    <cellStyle name="Warnender Text 2 17" xfId="56012" hidden="1"/>
    <cellStyle name="Warnender Text 2 17" xfId="57814" hidden="1"/>
    <cellStyle name="Warnender Text 2 17" xfId="57645" hidden="1"/>
    <cellStyle name="Warnender Text 2 17" xfId="57832" hidden="1"/>
    <cellStyle name="Warnender Text 2 17" xfId="58340" hidden="1"/>
    <cellStyle name="Warnender Text 2 17" xfId="58629" hidden="1"/>
    <cellStyle name="Warnender Text 2 17" xfId="58496" hidden="1"/>
    <cellStyle name="Warnender Text 2 18" xfId="390" hidden="1"/>
    <cellStyle name="Warnender Text 2 18" xfId="908" hidden="1"/>
    <cellStyle name="Warnender Text 2 18" xfId="737" hidden="1"/>
    <cellStyle name="Warnender Text 2 18" xfId="1219" hidden="1"/>
    <cellStyle name="Warnender Text 2 18" xfId="1434" hidden="1"/>
    <cellStyle name="Warnender Text 2 18" xfId="1723" hidden="1"/>
    <cellStyle name="Warnender Text 2 18" xfId="1588" hidden="1"/>
    <cellStyle name="Warnender Text 2 18" xfId="2279" hidden="1"/>
    <cellStyle name="Warnender Text 2 18" xfId="2778" hidden="1"/>
    <cellStyle name="Warnender Text 2 18" xfId="2607" hidden="1"/>
    <cellStyle name="Warnender Text 2 18" xfId="3089" hidden="1"/>
    <cellStyle name="Warnender Text 2 18" xfId="3304" hidden="1"/>
    <cellStyle name="Warnender Text 2 18" xfId="3593" hidden="1"/>
    <cellStyle name="Warnender Text 2 18" xfId="3458" hidden="1"/>
    <cellStyle name="Warnender Text 2 18" xfId="2352" hidden="1"/>
    <cellStyle name="Warnender Text 2 18" xfId="4284" hidden="1"/>
    <cellStyle name="Warnender Text 2 18" xfId="4113" hidden="1"/>
    <cellStyle name="Warnender Text 2 18" xfId="4595" hidden="1"/>
    <cellStyle name="Warnender Text 2 18" xfId="4810" hidden="1"/>
    <cellStyle name="Warnender Text 2 18" xfId="5099" hidden="1"/>
    <cellStyle name="Warnender Text 2 18" xfId="4964" hidden="1"/>
    <cellStyle name="Warnender Text 2 18" xfId="2020" hidden="1"/>
    <cellStyle name="Warnender Text 2 18" xfId="5788" hidden="1"/>
    <cellStyle name="Warnender Text 2 18" xfId="5617" hidden="1"/>
    <cellStyle name="Warnender Text 2 18" xfId="6099" hidden="1"/>
    <cellStyle name="Warnender Text 2 18" xfId="6314" hidden="1"/>
    <cellStyle name="Warnender Text 2 18" xfId="6603" hidden="1"/>
    <cellStyle name="Warnender Text 2 18" xfId="6468" hidden="1"/>
    <cellStyle name="Warnender Text 2 18" xfId="2256" hidden="1"/>
    <cellStyle name="Warnender Text 2 18" xfId="7286" hidden="1"/>
    <cellStyle name="Warnender Text 2 18" xfId="7115" hidden="1"/>
    <cellStyle name="Warnender Text 2 18" xfId="7597" hidden="1"/>
    <cellStyle name="Warnender Text 2 18" xfId="7812" hidden="1"/>
    <cellStyle name="Warnender Text 2 18" xfId="8101" hidden="1"/>
    <cellStyle name="Warnender Text 2 18" xfId="7966" hidden="1"/>
    <cellStyle name="Warnender Text 2 18" xfId="2577" hidden="1"/>
    <cellStyle name="Warnender Text 2 18" xfId="8779" hidden="1"/>
    <cellStyle name="Warnender Text 2 18" xfId="8608" hidden="1"/>
    <cellStyle name="Warnender Text 2 18" xfId="9090" hidden="1"/>
    <cellStyle name="Warnender Text 2 18" xfId="9305" hidden="1"/>
    <cellStyle name="Warnender Text 2 18" xfId="9594" hidden="1"/>
    <cellStyle name="Warnender Text 2 18" xfId="9459" hidden="1"/>
    <cellStyle name="Warnender Text 2 18" xfId="4083" hidden="1"/>
    <cellStyle name="Warnender Text 2 18" xfId="10265" hidden="1"/>
    <cellStyle name="Warnender Text 2 18" xfId="10094" hidden="1"/>
    <cellStyle name="Warnender Text 2 18" xfId="10576" hidden="1"/>
    <cellStyle name="Warnender Text 2 18" xfId="10791" hidden="1"/>
    <cellStyle name="Warnender Text 2 18" xfId="11080" hidden="1"/>
    <cellStyle name="Warnender Text 2 18" xfId="10945" hidden="1"/>
    <cellStyle name="Warnender Text 2 18" xfId="5587" hidden="1"/>
    <cellStyle name="Warnender Text 2 18" xfId="11745" hidden="1"/>
    <cellStyle name="Warnender Text 2 18" xfId="11574" hidden="1"/>
    <cellStyle name="Warnender Text 2 18" xfId="12056" hidden="1"/>
    <cellStyle name="Warnender Text 2 18" xfId="12271" hidden="1"/>
    <cellStyle name="Warnender Text 2 18" xfId="12560" hidden="1"/>
    <cellStyle name="Warnender Text 2 18" xfId="12425" hidden="1"/>
    <cellStyle name="Warnender Text 2 18" xfId="7085" hidden="1"/>
    <cellStyle name="Warnender Text 2 18" xfId="13216" hidden="1"/>
    <cellStyle name="Warnender Text 2 18" xfId="13045" hidden="1"/>
    <cellStyle name="Warnender Text 2 18" xfId="13527" hidden="1"/>
    <cellStyle name="Warnender Text 2 18" xfId="13742" hidden="1"/>
    <cellStyle name="Warnender Text 2 18" xfId="14031" hidden="1"/>
    <cellStyle name="Warnender Text 2 18" xfId="13896" hidden="1"/>
    <cellStyle name="Warnender Text 2 18" xfId="8578" hidden="1"/>
    <cellStyle name="Warnender Text 2 18" xfId="14678" hidden="1"/>
    <cellStyle name="Warnender Text 2 18" xfId="14507" hidden="1"/>
    <cellStyle name="Warnender Text 2 18" xfId="14989" hidden="1"/>
    <cellStyle name="Warnender Text 2 18" xfId="15204" hidden="1"/>
    <cellStyle name="Warnender Text 2 18" xfId="15493" hidden="1"/>
    <cellStyle name="Warnender Text 2 18" xfId="15358" hidden="1"/>
    <cellStyle name="Warnender Text 2 18" xfId="10065" hidden="1"/>
    <cellStyle name="Warnender Text 2 18" xfId="16134" hidden="1"/>
    <cellStyle name="Warnender Text 2 18" xfId="15963" hidden="1"/>
    <cellStyle name="Warnender Text 2 18" xfId="16445" hidden="1"/>
    <cellStyle name="Warnender Text 2 18" xfId="16660" hidden="1"/>
    <cellStyle name="Warnender Text 2 18" xfId="16949" hidden="1"/>
    <cellStyle name="Warnender Text 2 18" xfId="16814" hidden="1"/>
    <cellStyle name="Warnender Text 2 18" xfId="11545" hidden="1"/>
    <cellStyle name="Warnender Text 2 18" xfId="17576" hidden="1"/>
    <cellStyle name="Warnender Text 2 18" xfId="17405" hidden="1"/>
    <cellStyle name="Warnender Text 2 18" xfId="17887" hidden="1"/>
    <cellStyle name="Warnender Text 2 18" xfId="18102" hidden="1"/>
    <cellStyle name="Warnender Text 2 18" xfId="18391" hidden="1"/>
    <cellStyle name="Warnender Text 2 18" xfId="18256" hidden="1"/>
    <cellStyle name="Warnender Text 2 18" xfId="19022" hidden="1"/>
    <cellStyle name="Warnender Text 2 18" xfId="19383" hidden="1"/>
    <cellStyle name="Warnender Text 2 18" xfId="19212" hidden="1"/>
    <cellStyle name="Warnender Text 2 18" xfId="19694" hidden="1"/>
    <cellStyle name="Warnender Text 2 18" xfId="19909" hidden="1"/>
    <cellStyle name="Warnender Text 2 18" xfId="20198" hidden="1"/>
    <cellStyle name="Warnender Text 2 18" xfId="20063" hidden="1"/>
    <cellStyle name="Warnender Text 2 18" xfId="20560" hidden="1"/>
    <cellStyle name="Warnender Text 2 18" xfId="20897" hidden="1"/>
    <cellStyle name="Warnender Text 2 18" xfId="21257" hidden="1"/>
    <cellStyle name="Warnender Text 2 18" xfId="21122" hidden="1"/>
    <cellStyle name="Warnender Text 2 18" xfId="20910" hidden="1"/>
    <cellStyle name="Warnender Text 2 18" xfId="21909" hidden="1"/>
    <cellStyle name="Warnender Text 2 18" xfId="21738" hidden="1"/>
    <cellStyle name="Warnender Text 2 18" xfId="22225" hidden="1"/>
    <cellStyle name="Warnender Text 2 18" xfId="22442" hidden="1"/>
    <cellStyle name="Warnender Text 2 18" xfId="22731" hidden="1"/>
    <cellStyle name="Warnender Text 2 18" xfId="22596" hidden="1"/>
    <cellStyle name="Warnender Text 2 18" xfId="21104" hidden="1"/>
    <cellStyle name="Warnender Text 2 18" xfId="23362" hidden="1"/>
    <cellStyle name="Warnender Text 2 18" xfId="23191" hidden="1"/>
    <cellStyle name="Warnender Text 2 18" xfId="23677" hidden="1"/>
    <cellStyle name="Warnender Text 2 18" xfId="23893" hidden="1"/>
    <cellStyle name="Warnender Text 2 18" xfId="24182" hidden="1"/>
    <cellStyle name="Warnender Text 2 18" xfId="24047" hidden="1"/>
    <cellStyle name="Warnender Text 2 18" xfId="23160" hidden="1"/>
    <cellStyle name="Warnender Text 2 18" xfId="24809" hidden="1"/>
    <cellStyle name="Warnender Text 2 18" xfId="24638" hidden="1"/>
    <cellStyle name="Warnender Text 2 18" xfId="25120" hidden="1"/>
    <cellStyle name="Warnender Text 2 18" xfId="25335" hidden="1"/>
    <cellStyle name="Warnender Text 2 18" xfId="25624" hidden="1"/>
    <cellStyle name="Warnender Text 2 18" xfId="25489" hidden="1"/>
    <cellStyle name="Warnender Text 2 18" xfId="26033" hidden="1"/>
    <cellStyle name="Warnender Text 2 18" xfId="26405" hidden="1"/>
    <cellStyle name="Warnender Text 2 18" xfId="26234" hidden="1"/>
    <cellStyle name="Warnender Text 2 18" xfId="26716" hidden="1"/>
    <cellStyle name="Warnender Text 2 18" xfId="26931" hidden="1"/>
    <cellStyle name="Warnender Text 2 18" xfId="27220" hidden="1"/>
    <cellStyle name="Warnender Text 2 18" xfId="27085" hidden="1"/>
    <cellStyle name="Warnender Text 2 18" xfId="26043" hidden="1"/>
    <cellStyle name="Warnender Text 2 18" xfId="27847" hidden="1"/>
    <cellStyle name="Warnender Text 2 18" xfId="27676" hidden="1"/>
    <cellStyle name="Warnender Text 2 18" xfId="28158" hidden="1"/>
    <cellStyle name="Warnender Text 2 18" xfId="28373" hidden="1"/>
    <cellStyle name="Warnender Text 2 18" xfId="28662" hidden="1"/>
    <cellStyle name="Warnender Text 2 18" xfId="28527" hidden="1"/>
    <cellStyle name="Warnender Text 2 18" xfId="29025" hidden="1"/>
    <cellStyle name="Warnender Text 2 18" xfId="29367" hidden="1"/>
    <cellStyle name="Warnender Text 2 18" xfId="29196" hidden="1"/>
    <cellStyle name="Warnender Text 2 18" xfId="29678" hidden="1"/>
    <cellStyle name="Warnender Text 2 18" xfId="29893" hidden="1"/>
    <cellStyle name="Warnender Text 2 18" xfId="30182" hidden="1"/>
    <cellStyle name="Warnender Text 2 18" xfId="30047" hidden="1"/>
    <cellStyle name="Warnender Text 2 18" xfId="30544" hidden="1"/>
    <cellStyle name="Warnender Text 2 18" xfId="30881" hidden="1"/>
    <cellStyle name="Warnender Text 2 18" xfId="31241" hidden="1"/>
    <cellStyle name="Warnender Text 2 18" xfId="31106" hidden="1"/>
    <cellStyle name="Warnender Text 2 18" xfId="30894" hidden="1"/>
    <cellStyle name="Warnender Text 2 18" xfId="31893" hidden="1"/>
    <cellStyle name="Warnender Text 2 18" xfId="31722" hidden="1"/>
    <cellStyle name="Warnender Text 2 18" xfId="32209" hidden="1"/>
    <cellStyle name="Warnender Text 2 18" xfId="32426" hidden="1"/>
    <cellStyle name="Warnender Text 2 18" xfId="32715" hidden="1"/>
    <cellStyle name="Warnender Text 2 18" xfId="32580" hidden="1"/>
    <cellStyle name="Warnender Text 2 18" xfId="31088" hidden="1"/>
    <cellStyle name="Warnender Text 2 18" xfId="33345" hidden="1"/>
    <cellStyle name="Warnender Text 2 18" xfId="33174" hidden="1"/>
    <cellStyle name="Warnender Text 2 18" xfId="33660" hidden="1"/>
    <cellStyle name="Warnender Text 2 18" xfId="33876" hidden="1"/>
    <cellStyle name="Warnender Text 2 18" xfId="34165" hidden="1"/>
    <cellStyle name="Warnender Text 2 18" xfId="34030" hidden="1"/>
    <cellStyle name="Warnender Text 2 18" xfId="33144" hidden="1"/>
    <cellStyle name="Warnender Text 2 18" xfId="34792" hidden="1"/>
    <cellStyle name="Warnender Text 2 18" xfId="34621" hidden="1"/>
    <cellStyle name="Warnender Text 2 18" xfId="35103" hidden="1"/>
    <cellStyle name="Warnender Text 2 18" xfId="35318" hidden="1"/>
    <cellStyle name="Warnender Text 2 18" xfId="35607" hidden="1"/>
    <cellStyle name="Warnender Text 2 18" xfId="35472" hidden="1"/>
    <cellStyle name="Warnender Text 2 18" xfId="36016" hidden="1"/>
    <cellStyle name="Warnender Text 2 18" xfId="36388" hidden="1"/>
    <cellStyle name="Warnender Text 2 18" xfId="36217" hidden="1"/>
    <cellStyle name="Warnender Text 2 18" xfId="36699" hidden="1"/>
    <cellStyle name="Warnender Text 2 18" xfId="36914" hidden="1"/>
    <cellStyle name="Warnender Text 2 18" xfId="37203" hidden="1"/>
    <cellStyle name="Warnender Text 2 18" xfId="37068" hidden="1"/>
    <cellStyle name="Warnender Text 2 18" xfId="36026" hidden="1"/>
    <cellStyle name="Warnender Text 2 18" xfId="37830" hidden="1"/>
    <cellStyle name="Warnender Text 2 18" xfId="37659" hidden="1"/>
    <cellStyle name="Warnender Text 2 18" xfId="38141" hidden="1"/>
    <cellStyle name="Warnender Text 2 18" xfId="38356" hidden="1"/>
    <cellStyle name="Warnender Text 2 18" xfId="38645" hidden="1"/>
    <cellStyle name="Warnender Text 2 18" xfId="38510" hidden="1"/>
    <cellStyle name="Warnender Text 2 18" xfId="39025" hidden="1"/>
    <cellStyle name="Warnender Text 2 18" xfId="39370" hidden="1"/>
    <cellStyle name="Warnender Text 2 18" xfId="39199" hidden="1"/>
    <cellStyle name="Warnender Text 2 18" xfId="39681" hidden="1"/>
    <cellStyle name="Warnender Text 2 18" xfId="39896" hidden="1"/>
    <cellStyle name="Warnender Text 2 18" xfId="40185" hidden="1"/>
    <cellStyle name="Warnender Text 2 18" xfId="40050" hidden="1"/>
    <cellStyle name="Warnender Text 2 18" xfId="40547" hidden="1"/>
    <cellStyle name="Warnender Text 2 18" xfId="40884" hidden="1"/>
    <cellStyle name="Warnender Text 2 18" xfId="41244" hidden="1"/>
    <cellStyle name="Warnender Text 2 18" xfId="41109" hidden="1"/>
    <cellStyle name="Warnender Text 2 18" xfId="40897" hidden="1"/>
    <cellStyle name="Warnender Text 2 18" xfId="41896" hidden="1"/>
    <cellStyle name="Warnender Text 2 18" xfId="41725" hidden="1"/>
    <cellStyle name="Warnender Text 2 18" xfId="42212" hidden="1"/>
    <cellStyle name="Warnender Text 2 18" xfId="42429" hidden="1"/>
    <cellStyle name="Warnender Text 2 18" xfId="42718" hidden="1"/>
    <cellStyle name="Warnender Text 2 18" xfId="42583" hidden="1"/>
    <cellStyle name="Warnender Text 2 18" xfId="41091" hidden="1"/>
    <cellStyle name="Warnender Text 2 18" xfId="43348" hidden="1"/>
    <cellStyle name="Warnender Text 2 18" xfId="43177" hidden="1"/>
    <cellStyle name="Warnender Text 2 18" xfId="43663" hidden="1"/>
    <cellStyle name="Warnender Text 2 18" xfId="43879" hidden="1"/>
    <cellStyle name="Warnender Text 2 18" xfId="44168" hidden="1"/>
    <cellStyle name="Warnender Text 2 18" xfId="44033" hidden="1"/>
    <cellStyle name="Warnender Text 2 18" xfId="43147" hidden="1"/>
    <cellStyle name="Warnender Text 2 18" xfId="44795" hidden="1"/>
    <cellStyle name="Warnender Text 2 18" xfId="44624" hidden="1"/>
    <cellStyle name="Warnender Text 2 18" xfId="45106" hidden="1"/>
    <cellStyle name="Warnender Text 2 18" xfId="45321" hidden="1"/>
    <cellStyle name="Warnender Text 2 18" xfId="45610" hidden="1"/>
    <cellStyle name="Warnender Text 2 18" xfId="45475" hidden="1"/>
    <cellStyle name="Warnender Text 2 18" xfId="46019" hidden="1"/>
    <cellStyle name="Warnender Text 2 18" xfId="46391" hidden="1"/>
    <cellStyle name="Warnender Text 2 18" xfId="46220" hidden="1"/>
    <cellStyle name="Warnender Text 2 18" xfId="46702" hidden="1"/>
    <cellStyle name="Warnender Text 2 18" xfId="46917" hidden="1"/>
    <cellStyle name="Warnender Text 2 18" xfId="47206" hidden="1"/>
    <cellStyle name="Warnender Text 2 18" xfId="47071" hidden="1"/>
    <cellStyle name="Warnender Text 2 18" xfId="46029" hidden="1"/>
    <cellStyle name="Warnender Text 2 18" xfId="47833" hidden="1"/>
    <cellStyle name="Warnender Text 2 18" xfId="47662" hidden="1"/>
    <cellStyle name="Warnender Text 2 18" xfId="48144" hidden="1"/>
    <cellStyle name="Warnender Text 2 18" xfId="48359" hidden="1"/>
    <cellStyle name="Warnender Text 2 18" xfId="48648" hidden="1"/>
    <cellStyle name="Warnender Text 2 18" xfId="48513" hidden="1"/>
    <cellStyle name="Warnender Text 2 18" xfId="49010" hidden="1"/>
    <cellStyle name="Warnender Text 2 18" xfId="49352" hidden="1"/>
    <cellStyle name="Warnender Text 2 18" xfId="49181" hidden="1"/>
    <cellStyle name="Warnender Text 2 18" xfId="49663" hidden="1"/>
    <cellStyle name="Warnender Text 2 18" xfId="49878" hidden="1"/>
    <cellStyle name="Warnender Text 2 18" xfId="50167" hidden="1"/>
    <cellStyle name="Warnender Text 2 18" xfId="50032" hidden="1"/>
    <cellStyle name="Warnender Text 2 18" xfId="50529" hidden="1"/>
    <cellStyle name="Warnender Text 2 18" xfId="50866" hidden="1"/>
    <cellStyle name="Warnender Text 2 18" xfId="51226" hidden="1"/>
    <cellStyle name="Warnender Text 2 18" xfId="51091" hidden="1"/>
    <cellStyle name="Warnender Text 2 18" xfId="50879" hidden="1"/>
    <cellStyle name="Warnender Text 2 18" xfId="51878" hidden="1"/>
    <cellStyle name="Warnender Text 2 18" xfId="51707" hidden="1"/>
    <cellStyle name="Warnender Text 2 18" xfId="52194" hidden="1"/>
    <cellStyle name="Warnender Text 2 18" xfId="52411" hidden="1"/>
    <cellStyle name="Warnender Text 2 18" xfId="52700" hidden="1"/>
    <cellStyle name="Warnender Text 2 18" xfId="52565" hidden="1"/>
    <cellStyle name="Warnender Text 2 18" xfId="51073" hidden="1"/>
    <cellStyle name="Warnender Text 2 18" xfId="53330" hidden="1"/>
    <cellStyle name="Warnender Text 2 18" xfId="53159" hidden="1"/>
    <cellStyle name="Warnender Text 2 18" xfId="53645" hidden="1"/>
    <cellStyle name="Warnender Text 2 18" xfId="53861" hidden="1"/>
    <cellStyle name="Warnender Text 2 18" xfId="54150" hidden="1"/>
    <cellStyle name="Warnender Text 2 18" xfId="54015" hidden="1"/>
    <cellStyle name="Warnender Text 2 18" xfId="53129" hidden="1"/>
    <cellStyle name="Warnender Text 2 18" xfId="54777" hidden="1"/>
    <cellStyle name="Warnender Text 2 18" xfId="54606" hidden="1"/>
    <cellStyle name="Warnender Text 2 18" xfId="55088" hidden="1"/>
    <cellStyle name="Warnender Text 2 18" xfId="55303" hidden="1"/>
    <cellStyle name="Warnender Text 2 18" xfId="55592" hidden="1"/>
    <cellStyle name="Warnender Text 2 18" xfId="55457" hidden="1"/>
    <cellStyle name="Warnender Text 2 18" xfId="56001" hidden="1"/>
    <cellStyle name="Warnender Text 2 18" xfId="56373" hidden="1"/>
    <cellStyle name="Warnender Text 2 18" xfId="56202" hidden="1"/>
    <cellStyle name="Warnender Text 2 18" xfId="56684" hidden="1"/>
    <cellStyle name="Warnender Text 2 18" xfId="56899" hidden="1"/>
    <cellStyle name="Warnender Text 2 18" xfId="57188" hidden="1"/>
    <cellStyle name="Warnender Text 2 18" xfId="57053" hidden="1"/>
    <cellStyle name="Warnender Text 2 18" xfId="56011" hidden="1"/>
    <cellStyle name="Warnender Text 2 18" xfId="57815" hidden="1"/>
    <cellStyle name="Warnender Text 2 18" xfId="57644" hidden="1"/>
    <cellStyle name="Warnender Text 2 18" xfId="58126" hidden="1"/>
    <cellStyle name="Warnender Text 2 18" xfId="58341" hidden="1"/>
    <cellStyle name="Warnender Text 2 18" xfId="58630" hidden="1"/>
    <cellStyle name="Warnender Text 2 18" xfId="58495" hidden="1"/>
    <cellStyle name="Warnender Text 2 19" xfId="391" hidden="1"/>
    <cellStyle name="Warnender Text 2 19" xfId="909" hidden="1"/>
    <cellStyle name="Warnender Text 2 19" xfId="736" hidden="1"/>
    <cellStyle name="Warnender Text 2 19" xfId="926" hidden="1"/>
    <cellStyle name="Warnender Text 2 19" xfId="1435" hidden="1"/>
    <cellStyle name="Warnender Text 2 19" xfId="1724" hidden="1"/>
    <cellStyle name="Warnender Text 2 19" xfId="1587" hidden="1"/>
    <cellStyle name="Warnender Text 2 19" xfId="2280" hidden="1"/>
    <cellStyle name="Warnender Text 2 19" xfId="2779" hidden="1"/>
    <cellStyle name="Warnender Text 2 19" xfId="2606" hidden="1"/>
    <cellStyle name="Warnender Text 2 19" xfId="2796" hidden="1"/>
    <cellStyle name="Warnender Text 2 19" xfId="3305" hidden="1"/>
    <cellStyle name="Warnender Text 2 19" xfId="3594" hidden="1"/>
    <cellStyle name="Warnender Text 2 19" xfId="3457" hidden="1"/>
    <cellStyle name="Warnender Text 2 19" xfId="2351" hidden="1"/>
    <cellStyle name="Warnender Text 2 19" xfId="4285" hidden="1"/>
    <cellStyle name="Warnender Text 2 19" xfId="4112" hidden="1"/>
    <cellStyle name="Warnender Text 2 19" xfId="4302" hidden="1"/>
    <cellStyle name="Warnender Text 2 19" xfId="4811" hidden="1"/>
    <cellStyle name="Warnender Text 2 19" xfId="5100" hidden="1"/>
    <cellStyle name="Warnender Text 2 19" xfId="4963" hidden="1"/>
    <cellStyle name="Warnender Text 2 19" xfId="2557" hidden="1"/>
    <cellStyle name="Warnender Text 2 19" xfId="5789" hidden="1"/>
    <cellStyle name="Warnender Text 2 19" xfId="5616" hidden="1"/>
    <cellStyle name="Warnender Text 2 19" xfId="5806" hidden="1"/>
    <cellStyle name="Warnender Text 2 19" xfId="6315" hidden="1"/>
    <cellStyle name="Warnender Text 2 19" xfId="6604" hidden="1"/>
    <cellStyle name="Warnender Text 2 19" xfId="6467" hidden="1"/>
    <cellStyle name="Warnender Text 2 19" xfId="4063" hidden="1"/>
    <cellStyle name="Warnender Text 2 19" xfId="7287" hidden="1"/>
    <cellStyle name="Warnender Text 2 19" xfId="7114" hidden="1"/>
    <cellStyle name="Warnender Text 2 19" xfId="7304" hidden="1"/>
    <cellStyle name="Warnender Text 2 19" xfId="7813" hidden="1"/>
    <cellStyle name="Warnender Text 2 19" xfId="8102" hidden="1"/>
    <cellStyle name="Warnender Text 2 19" xfId="7965" hidden="1"/>
    <cellStyle name="Warnender Text 2 19" xfId="5567" hidden="1"/>
    <cellStyle name="Warnender Text 2 19" xfId="8780" hidden="1"/>
    <cellStyle name="Warnender Text 2 19" xfId="8607" hidden="1"/>
    <cellStyle name="Warnender Text 2 19" xfId="8797" hidden="1"/>
    <cellStyle name="Warnender Text 2 19" xfId="9306" hidden="1"/>
    <cellStyle name="Warnender Text 2 19" xfId="9595" hidden="1"/>
    <cellStyle name="Warnender Text 2 19" xfId="9458" hidden="1"/>
    <cellStyle name="Warnender Text 2 19" xfId="7069" hidden="1"/>
    <cellStyle name="Warnender Text 2 19" xfId="10266" hidden="1"/>
    <cellStyle name="Warnender Text 2 19" xfId="10093" hidden="1"/>
    <cellStyle name="Warnender Text 2 19" xfId="10283" hidden="1"/>
    <cellStyle name="Warnender Text 2 19" xfId="10792" hidden="1"/>
    <cellStyle name="Warnender Text 2 19" xfId="11081" hidden="1"/>
    <cellStyle name="Warnender Text 2 19" xfId="10944" hidden="1"/>
    <cellStyle name="Warnender Text 2 19" xfId="8563" hidden="1"/>
    <cellStyle name="Warnender Text 2 19" xfId="11746" hidden="1"/>
    <cellStyle name="Warnender Text 2 19" xfId="11573" hidden="1"/>
    <cellStyle name="Warnender Text 2 19" xfId="11763" hidden="1"/>
    <cellStyle name="Warnender Text 2 19" xfId="12272" hidden="1"/>
    <cellStyle name="Warnender Text 2 19" xfId="12561" hidden="1"/>
    <cellStyle name="Warnender Text 2 19" xfId="12424" hidden="1"/>
    <cellStyle name="Warnender Text 2 19" xfId="10052" hidden="1"/>
    <cellStyle name="Warnender Text 2 19" xfId="13217" hidden="1"/>
    <cellStyle name="Warnender Text 2 19" xfId="13044" hidden="1"/>
    <cellStyle name="Warnender Text 2 19" xfId="13234" hidden="1"/>
    <cellStyle name="Warnender Text 2 19" xfId="13743" hidden="1"/>
    <cellStyle name="Warnender Text 2 19" xfId="14032" hidden="1"/>
    <cellStyle name="Warnender Text 2 19" xfId="13895" hidden="1"/>
    <cellStyle name="Warnender Text 2 19" xfId="11535" hidden="1"/>
    <cellStyle name="Warnender Text 2 19" xfId="14679" hidden="1"/>
    <cellStyle name="Warnender Text 2 19" xfId="14506" hidden="1"/>
    <cellStyle name="Warnender Text 2 19" xfId="14696" hidden="1"/>
    <cellStyle name="Warnender Text 2 19" xfId="15205" hidden="1"/>
    <cellStyle name="Warnender Text 2 19" xfId="15494" hidden="1"/>
    <cellStyle name="Warnender Text 2 19" xfId="15357" hidden="1"/>
    <cellStyle name="Warnender Text 2 19" xfId="13011" hidden="1"/>
    <cellStyle name="Warnender Text 2 19" xfId="16135" hidden="1"/>
    <cellStyle name="Warnender Text 2 19" xfId="15962" hidden="1"/>
    <cellStyle name="Warnender Text 2 19" xfId="16152" hidden="1"/>
    <cellStyle name="Warnender Text 2 19" xfId="16661" hidden="1"/>
    <cellStyle name="Warnender Text 2 19" xfId="16950" hidden="1"/>
    <cellStyle name="Warnender Text 2 19" xfId="16813" hidden="1"/>
    <cellStyle name="Warnender Text 2 19" xfId="14475" hidden="1"/>
    <cellStyle name="Warnender Text 2 19" xfId="17577" hidden="1"/>
    <cellStyle name="Warnender Text 2 19" xfId="17404" hidden="1"/>
    <cellStyle name="Warnender Text 2 19" xfId="17594" hidden="1"/>
    <cellStyle name="Warnender Text 2 19" xfId="18103" hidden="1"/>
    <cellStyle name="Warnender Text 2 19" xfId="18392" hidden="1"/>
    <cellStyle name="Warnender Text 2 19" xfId="18255" hidden="1"/>
    <cellStyle name="Warnender Text 2 19" xfId="19023" hidden="1"/>
    <cellStyle name="Warnender Text 2 19" xfId="19384" hidden="1"/>
    <cellStyle name="Warnender Text 2 19" xfId="19211" hidden="1"/>
    <cellStyle name="Warnender Text 2 19" xfId="19401" hidden="1"/>
    <cellStyle name="Warnender Text 2 19" xfId="19910" hidden="1"/>
    <cellStyle name="Warnender Text 2 19" xfId="20199" hidden="1"/>
    <cellStyle name="Warnender Text 2 19" xfId="20062" hidden="1"/>
    <cellStyle name="Warnender Text 2 19" xfId="20561" hidden="1"/>
    <cellStyle name="Warnender Text 2 19" xfId="20898" hidden="1"/>
    <cellStyle name="Warnender Text 2 19" xfId="21258" hidden="1"/>
    <cellStyle name="Warnender Text 2 19" xfId="21121" hidden="1"/>
    <cellStyle name="Warnender Text 2 19" xfId="20928" hidden="1"/>
    <cellStyle name="Warnender Text 2 19" xfId="21910" hidden="1"/>
    <cellStyle name="Warnender Text 2 19" xfId="21737" hidden="1"/>
    <cellStyle name="Warnender Text 2 19" xfId="21928" hidden="1"/>
    <cellStyle name="Warnender Text 2 19" xfId="22443" hidden="1"/>
    <cellStyle name="Warnender Text 2 19" xfId="22732" hidden="1"/>
    <cellStyle name="Warnender Text 2 19" xfId="22595" hidden="1"/>
    <cellStyle name="Warnender Text 2 19" xfId="21100" hidden="1"/>
    <cellStyle name="Warnender Text 2 19" xfId="23363" hidden="1"/>
    <cellStyle name="Warnender Text 2 19" xfId="23190" hidden="1"/>
    <cellStyle name="Warnender Text 2 19" xfId="23380" hidden="1"/>
    <cellStyle name="Warnender Text 2 19" xfId="23894" hidden="1"/>
    <cellStyle name="Warnender Text 2 19" xfId="24183" hidden="1"/>
    <cellStyle name="Warnender Text 2 19" xfId="24046" hidden="1"/>
    <cellStyle name="Warnender Text 2 19" xfId="21563" hidden="1"/>
    <cellStyle name="Warnender Text 2 19" xfId="24810" hidden="1"/>
    <cellStyle name="Warnender Text 2 19" xfId="24637" hidden="1"/>
    <cellStyle name="Warnender Text 2 19" xfId="24827" hidden="1"/>
    <cellStyle name="Warnender Text 2 19" xfId="25336" hidden="1"/>
    <cellStyle name="Warnender Text 2 19" xfId="25625" hidden="1"/>
    <cellStyle name="Warnender Text 2 19" xfId="25488" hidden="1"/>
    <cellStyle name="Warnender Text 2 19" xfId="26034" hidden="1"/>
    <cellStyle name="Warnender Text 2 19" xfId="26406" hidden="1"/>
    <cellStyle name="Warnender Text 2 19" xfId="26233" hidden="1"/>
    <cellStyle name="Warnender Text 2 19" xfId="26423" hidden="1"/>
    <cellStyle name="Warnender Text 2 19" xfId="26932" hidden="1"/>
    <cellStyle name="Warnender Text 2 19" xfId="27221" hidden="1"/>
    <cellStyle name="Warnender Text 2 19" xfId="27084" hidden="1"/>
    <cellStyle name="Warnender Text 2 19" xfId="26042" hidden="1"/>
    <cellStyle name="Warnender Text 2 19" xfId="27848" hidden="1"/>
    <cellStyle name="Warnender Text 2 19" xfId="27675" hidden="1"/>
    <cellStyle name="Warnender Text 2 19" xfId="27865" hidden="1"/>
    <cellStyle name="Warnender Text 2 19" xfId="28374" hidden="1"/>
    <cellStyle name="Warnender Text 2 19" xfId="28663" hidden="1"/>
    <cellStyle name="Warnender Text 2 19" xfId="28526" hidden="1"/>
    <cellStyle name="Warnender Text 2 19" xfId="29026" hidden="1"/>
    <cellStyle name="Warnender Text 2 19" xfId="29368" hidden="1"/>
    <cellStyle name="Warnender Text 2 19" xfId="29195" hidden="1"/>
    <cellStyle name="Warnender Text 2 19" xfId="29385" hidden="1"/>
    <cellStyle name="Warnender Text 2 19" xfId="29894" hidden="1"/>
    <cellStyle name="Warnender Text 2 19" xfId="30183" hidden="1"/>
    <cellStyle name="Warnender Text 2 19" xfId="30046" hidden="1"/>
    <cellStyle name="Warnender Text 2 19" xfId="30545" hidden="1"/>
    <cellStyle name="Warnender Text 2 19" xfId="30882" hidden="1"/>
    <cellStyle name="Warnender Text 2 19" xfId="31242" hidden="1"/>
    <cellStyle name="Warnender Text 2 19" xfId="31105" hidden="1"/>
    <cellStyle name="Warnender Text 2 19" xfId="30912" hidden="1"/>
    <cellStyle name="Warnender Text 2 19" xfId="31894" hidden="1"/>
    <cellStyle name="Warnender Text 2 19" xfId="31721" hidden="1"/>
    <cellStyle name="Warnender Text 2 19" xfId="31912" hidden="1"/>
    <cellStyle name="Warnender Text 2 19" xfId="32427" hidden="1"/>
    <cellStyle name="Warnender Text 2 19" xfId="32716" hidden="1"/>
    <cellStyle name="Warnender Text 2 19" xfId="32579" hidden="1"/>
    <cellStyle name="Warnender Text 2 19" xfId="31084" hidden="1"/>
    <cellStyle name="Warnender Text 2 19" xfId="33346" hidden="1"/>
    <cellStyle name="Warnender Text 2 19" xfId="33173" hidden="1"/>
    <cellStyle name="Warnender Text 2 19" xfId="33363" hidden="1"/>
    <cellStyle name="Warnender Text 2 19" xfId="33877" hidden="1"/>
    <cellStyle name="Warnender Text 2 19" xfId="34166" hidden="1"/>
    <cellStyle name="Warnender Text 2 19" xfId="34029" hidden="1"/>
    <cellStyle name="Warnender Text 2 19" xfId="31547" hidden="1"/>
    <cellStyle name="Warnender Text 2 19" xfId="34793" hidden="1"/>
    <cellStyle name="Warnender Text 2 19" xfId="34620" hidden="1"/>
    <cellStyle name="Warnender Text 2 19" xfId="34810" hidden="1"/>
    <cellStyle name="Warnender Text 2 19" xfId="35319" hidden="1"/>
    <cellStyle name="Warnender Text 2 19" xfId="35608" hidden="1"/>
    <cellStyle name="Warnender Text 2 19" xfId="35471" hidden="1"/>
    <cellStyle name="Warnender Text 2 19" xfId="36017" hidden="1"/>
    <cellStyle name="Warnender Text 2 19" xfId="36389" hidden="1"/>
    <cellStyle name="Warnender Text 2 19" xfId="36216" hidden="1"/>
    <cellStyle name="Warnender Text 2 19" xfId="36406" hidden="1"/>
    <cellStyle name="Warnender Text 2 19" xfId="36915" hidden="1"/>
    <cellStyle name="Warnender Text 2 19" xfId="37204" hidden="1"/>
    <cellStyle name="Warnender Text 2 19" xfId="37067" hidden="1"/>
    <cellStyle name="Warnender Text 2 19" xfId="36025" hidden="1"/>
    <cellStyle name="Warnender Text 2 19" xfId="37831" hidden="1"/>
    <cellStyle name="Warnender Text 2 19" xfId="37658" hidden="1"/>
    <cellStyle name="Warnender Text 2 19" xfId="37848" hidden="1"/>
    <cellStyle name="Warnender Text 2 19" xfId="38357" hidden="1"/>
    <cellStyle name="Warnender Text 2 19" xfId="38646" hidden="1"/>
    <cellStyle name="Warnender Text 2 19" xfId="38509" hidden="1"/>
    <cellStyle name="Warnender Text 2 19" xfId="39026" hidden="1"/>
    <cellStyle name="Warnender Text 2 19" xfId="39371" hidden="1"/>
    <cellStyle name="Warnender Text 2 19" xfId="39198" hidden="1"/>
    <cellStyle name="Warnender Text 2 19" xfId="39388" hidden="1"/>
    <cellStyle name="Warnender Text 2 19" xfId="39897" hidden="1"/>
    <cellStyle name="Warnender Text 2 19" xfId="40186" hidden="1"/>
    <cellStyle name="Warnender Text 2 19" xfId="40049" hidden="1"/>
    <cellStyle name="Warnender Text 2 19" xfId="40548" hidden="1"/>
    <cellStyle name="Warnender Text 2 19" xfId="40885" hidden="1"/>
    <cellStyle name="Warnender Text 2 19" xfId="41245" hidden="1"/>
    <cellStyle name="Warnender Text 2 19" xfId="41108" hidden="1"/>
    <cellStyle name="Warnender Text 2 19" xfId="40915" hidden="1"/>
    <cellStyle name="Warnender Text 2 19" xfId="41897" hidden="1"/>
    <cellStyle name="Warnender Text 2 19" xfId="41724" hidden="1"/>
    <cellStyle name="Warnender Text 2 19" xfId="41915" hidden="1"/>
    <cellStyle name="Warnender Text 2 19" xfId="42430" hidden="1"/>
    <cellStyle name="Warnender Text 2 19" xfId="42719" hidden="1"/>
    <cellStyle name="Warnender Text 2 19" xfId="42582" hidden="1"/>
    <cellStyle name="Warnender Text 2 19" xfId="41087" hidden="1"/>
    <cellStyle name="Warnender Text 2 19" xfId="43349" hidden="1"/>
    <cellStyle name="Warnender Text 2 19" xfId="43176" hidden="1"/>
    <cellStyle name="Warnender Text 2 19" xfId="43366" hidden="1"/>
    <cellStyle name="Warnender Text 2 19" xfId="43880" hidden="1"/>
    <cellStyle name="Warnender Text 2 19" xfId="44169" hidden="1"/>
    <cellStyle name="Warnender Text 2 19" xfId="44032" hidden="1"/>
    <cellStyle name="Warnender Text 2 19" xfId="41550" hidden="1"/>
    <cellStyle name="Warnender Text 2 19" xfId="44796" hidden="1"/>
    <cellStyle name="Warnender Text 2 19" xfId="44623" hidden="1"/>
    <cellStyle name="Warnender Text 2 19" xfId="44813" hidden="1"/>
    <cellStyle name="Warnender Text 2 19" xfId="45322" hidden="1"/>
    <cellStyle name="Warnender Text 2 19" xfId="45611" hidden="1"/>
    <cellStyle name="Warnender Text 2 19" xfId="45474" hidden="1"/>
    <cellStyle name="Warnender Text 2 19" xfId="46020" hidden="1"/>
    <cellStyle name="Warnender Text 2 19" xfId="46392" hidden="1"/>
    <cellStyle name="Warnender Text 2 19" xfId="46219" hidden="1"/>
    <cellStyle name="Warnender Text 2 19" xfId="46409" hidden="1"/>
    <cellStyle name="Warnender Text 2 19" xfId="46918" hidden="1"/>
    <cellStyle name="Warnender Text 2 19" xfId="47207" hidden="1"/>
    <cellStyle name="Warnender Text 2 19" xfId="47070" hidden="1"/>
    <cellStyle name="Warnender Text 2 19" xfId="46028" hidden="1"/>
    <cellStyle name="Warnender Text 2 19" xfId="47834" hidden="1"/>
    <cellStyle name="Warnender Text 2 19" xfId="47661" hidden="1"/>
    <cellStyle name="Warnender Text 2 19" xfId="47851" hidden="1"/>
    <cellStyle name="Warnender Text 2 19" xfId="48360" hidden="1"/>
    <cellStyle name="Warnender Text 2 19" xfId="48649" hidden="1"/>
    <cellStyle name="Warnender Text 2 19" xfId="48512" hidden="1"/>
    <cellStyle name="Warnender Text 2 19" xfId="49011" hidden="1"/>
    <cellStyle name="Warnender Text 2 19" xfId="49353" hidden="1"/>
    <cellStyle name="Warnender Text 2 19" xfId="49180" hidden="1"/>
    <cellStyle name="Warnender Text 2 19" xfId="49370" hidden="1"/>
    <cellStyle name="Warnender Text 2 19" xfId="49879" hidden="1"/>
    <cellStyle name="Warnender Text 2 19" xfId="50168" hidden="1"/>
    <cellStyle name="Warnender Text 2 19" xfId="50031" hidden="1"/>
    <cellStyle name="Warnender Text 2 19" xfId="50530" hidden="1"/>
    <cellStyle name="Warnender Text 2 19" xfId="50867" hidden="1"/>
    <cellStyle name="Warnender Text 2 19" xfId="51227" hidden="1"/>
    <cellStyle name="Warnender Text 2 19" xfId="51090" hidden="1"/>
    <cellStyle name="Warnender Text 2 19" xfId="50897" hidden="1"/>
    <cellStyle name="Warnender Text 2 19" xfId="51879" hidden="1"/>
    <cellStyle name="Warnender Text 2 19" xfId="51706" hidden="1"/>
    <cellStyle name="Warnender Text 2 19" xfId="51897" hidden="1"/>
    <cellStyle name="Warnender Text 2 19" xfId="52412" hidden="1"/>
    <cellStyle name="Warnender Text 2 19" xfId="52701" hidden="1"/>
    <cellStyle name="Warnender Text 2 19" xfId="52564" hidden="1"/>
    <cellStyle name="Warnender Text 2 19" xfId="51069" hidden="1"/>
    <cellStyle name="Warnender Text 2 19" xfId="53331" hidden="1"/>
    <cellStyle name="Warnender Text 2 19" xfId="53158" hidden="1"/>
    <cellStyle name="Warnender Text 2 19" xfId="53348" hidden="1"/>
    <cellStyle name="Warnender Text 2 19" xfId="53862" hidden="1"/>
    <cellStyle name="Warnender Text 2 19" xfId="54151" hidden="1"/>
    <cellStyle name="Warnender Text 2 19" xfId="54014" hidden="1"/>
    <cellStyle name="Warnender Text 2 19" xfId="51532" hidden="1"/>
    <cellStyle name="Warnender Text 2 19" xfId="54778" hidden="1"/>
    <cellStyle name="Warnender Text 2 19" xfId="54605" hidden="1"/>
    <cellStyle name="Warnender Text 2 19" xfId="54795" hidden="1"/>
    <cellStyle name="Warnender Text 2 19" xfId="55304" hidden="1"/>
    <cellStyle name="Warnender Text 2 19" xfId="55593" hidden="1"/>
    <cellStyle name="Warnender Text 2 19" xfId="55456" hidden="1"/>
    <cellStyle name="Warnender Text 2 19" xfId="56002" hidden="1"/>
    <cellStyle name="Warnender Text 2 19" xfId="56374" hidden="1"/>
    <cellStyle name="Warnender Text 2 19" xfId="56201" hidden="1"/>
    <cellStyle name="Warnender Text 2 19" xfId="56391" hidden="1"/>
    <cellStyle name="Warnender Text 2 19" xfId="56900" hidden="1"/>
    <cellStyle name="Warnender Text 2 19" xfId="57189" hidden="1"/>
    <cellStyle name="Warnender Text 2 19" xfId="57052" hidden="1"/>
    <cellStyle name="Warnender Text 2 19" xfId="56010" hidden="1"/>
    <cellStyle name="Warnender Text 2 19" xfId="57816" hidden="1"/>
    <cellStyle name="Warnender Text 2 19" xfId="57643" hidden="1"/>
    <cellStyle name="Warnender Text 2 19" xfId="57833" hidden="1"/>
    <cellStyle name="Warnender Text 2 19" xfId="58342" hidden="1"/>
    <cellStyle name="Warnender Text 2 19" xfId="58631" hidden="1"/>
    <cellStyle name="Warnender Text 2 19" xfId="58494" hidden="1"/>
    <cellStyle name="Warnender Text 2 2" xfId="392" hidden="1"/>
    <cellStyle name="Warnender Text 2 2" xfId="910" hidden="1"/>
    <cellStyle name="Warnender Text 2 2" xfId="735" hidden="1"/>
    <cellStyle name="Warnender Text 2 2" xfId="719" hidden="1"/>
    <cellStyle name="Warnender Text 2 2" xfId="1436" hidden="1"/>
    <cellStyle name="Warnender Text 2 2" xfId="1725" hidden="1"/>
    <cellStyle name="Warnender Text 2 2" xfId="1586" hidden="1"/>
    <cellStyle name="Warnender Text 2 2" xfId="2281" hidden="1"/>
    <cellStyle name="Warnender Text 2 2" xfId="2780" hidden="1"/>
    <cellStyle name="Warnender Text 2 2" xfId="2605" hidden="1"/>
    <cellStyle name="Warnender Text 2 2" xfId="2589" hidden="1"/>
    <cellStyle name="Warnender Text 2 2" xfId="3306" hidden="1"/>
    <cellStyle name="Warnender Text 2 2" xfId="3595" hidden="1"/>
    <cellStyle name="Warnender Text 2 2" xfId="3456" hidden="1"/>
    <cellStyle name="Warnender Text 2 2" xfId="2350" hidden="1"/>
    <cellStyle name="Warnender Text 2 2" xfId="4286" hidden="1"/>
    <cellStyle name="Warnender Text 2 2" xfId="4111" hidden="1"/>
    <cellStyle name="Warnender Text 2 2" xfId="4095" hidden="1"/>
    <cellStyle name="Warnender Text 2 2" xfId="4812" hidden="1"/>
    <cellStyle name="Warnender Text 2 2" xfId="5101" hidden="1"/>
    <cellStyle name="Warnender Text 2 2" xfId="4962" hidden="1"/>
    <cellStyle name="Warnender Text 2 2" xfId="2021" hidden="1"/>
    <cellStyle name="Warnender Text 2 2" xfId="5790" hidden="1"/>
    <cellStyle name="Warnender Text 2 2" xfId="5615" hidden="1"/>
    <cellStyle name="Warnender Text 2 2" xfId="5599" hidden="1"/>
    <cellStyle name="Warnender Text 2 2" xfId="6316" hidden="1"/>
    <cellStyle name="Warnender Text 2 2" xfId="6605" hidden="1"/>
    <cellStyle name="Warnender Text 2 2" xfId="6466" hidden="1"/>
    <cellStyle name="Warnender Text 2 2" xfId="2336" hidden="1"/>
    <cellStyle name="Warnender Text 2 2" xfId="7288" hidden="1"/>
    <cellStyle name="Warnender Text 2 2" xfId="7113" hidden="1"/>
    <cellStyle name="Warnender Text 2 2" xfId="7097" hidden="1"/>
    <cellStyle name="Warnender Text 2 2" xfId="7814" hidden="1"/>
    <cellStyle name="Warnender Text 2 2" xfId="8103" hidden="1"/>
    <cellStyle name="Warnender Text 2 2" xfId="7964" hidden="1"/>
    <cellStyle name="Warnender Text 2 2" xfId="401" hidden="1"/>
    <cellStyle name="Warnender Text 2 2" xfId="8781" hidden="1"/>
    <cellStyle name="Warnender Text 2 2" xfId="8606" hidden="1"/>
    <cellStyle name="Warnender Text 2 2" xfId="8590" hidden="1"/>
    <cellStyle name="Warnender Text 2 2" xfId="9307" hidden="1"/>
    <cellStyle name="Warnender Text 2 2" xfId="9596" hidden="1"/>
    <cellStyle name="Warnender Text 2 2" xfId="9457" hidden="1"/>
    <cellStyle name="Warnender Text 2 2" xfId="2283" hidden="1"/>
    <cellStyle name="Warnender Text 2 2" xfId="10267" hidden="1"/>
    <cellStyle name="Warnender Text 2 2" xfId="10092" hidden="1"/>
    <cellStyle name="Warnender Text 2 2" xfId="10076" hidden="1"/>
    <cellStyle name="Warnender Text 2 2" xfId="10793" hidden="1"/>
    <cellStyle name="Warnender Text 2 2" xfId="11082" hidden="1"/>
    <cellStyle name="Warnender Text 2 2" xfId="10943" hidden="1"/>
    <cellStyle name="Warnender Text 2 2" xfId="2348" hidden="1"/>
    <cellStyle name="Warnender Text 2 2" xfId="11747" hidden="1"/>
    <cellStyle name="Warnender Text 2 2" xfId="11572" hidden="1"/>
    <cellStyle name="Warnender Text 2 2" xfId="11556" hidden="1"/>
    <cellStyle name="Warnender Text 2 2" xfId="12273" hidden="1"/>
    <cellStyle name="Warnender Text 2 2" xfId="12562" hidden="1"/>
    <cellStyle name="Warnender Text 2 2" xfId="12423" hidden="1"/>
    <cellStyle name="Warnender Text 2 2" xfId="2023" hidden="1"/>
    <cellStyle name="Warnender Text 2 2" xfId="13218" hidden="1"/>
    <cellStyle name="Warnender Text 2 2" xfId="13043" hidden="1"/>
    <cellStyle name="Warnender Text 2 2" xfId="13027" hidden="1"/>
    <cellStyle name="Warnender Text 2 2" xfId="13744" hidden="1"/>
    <cellStyle name="Warnender Text 2 2" xfId="14033" hidden="1"/>
    <cellStyle name="Warnender Text 2 2" xfId="13894" hidden="1"/>
    <cellStyle name="Warnender Text 2 2" xfId="413" hidden="1"/>
    <cellStyle name="Warnender Text 2 2" xfId="14680" hidden="1"/>
    <cellStyle name="Warnender Text 2 2" xfId="14505" hidden="1"/>
    <cellStyle name="Warnender Text 2 2" xfId="14489" hidden="1"/>
    <cellStyle name="Warnender Text 2 2" xfId="15206" hidden="1"/>
    <cellStyle name="Warnender Text 2 2" xfId="15495" hidden="1"/>
    <cellStyle name="Warnender Text 2 2" xfId="15356" hidden="1"/>
    <cellStyle name="Warnender Text 2 2" xfId="2012" hidden="1"/>
    <cellStyle name="Warnender Text 2 2" xfId="16136" hidden="1"/>
    <cellStyle name="Warnender Text 2 2" xfId="15961" hidden="1"/>
    <cellStyle name="Warnender Text 2 2" xfId="15945" hidden="1"/>
    <cellStyle name="Warnender Text 2 2" xfId="16662" hidden="1"/>
    <cellStyle name="Warnender Text 2 2" xfId="16951" hidden="1"/>
    <cellStyle name="Warnender Text 2 2" xfId="16812" hidden="1"/>
    <cellStyle name="Warnender Text 2 2" xfId="2264" hidden="1"/>
    <cellStyle name="Warnender Text 2 2" xfId="17578" hidden="1"/>
    <cellStyle name="Warnender Text 2 2" xfId="17403" hidden="1"/>
    <cellStyle name="Warnender Text 2 2" xfId="17387" hidden="1"/>
    <cellStyle name="Warnender Text 2 2" xfId="18104" hidden="1"/>
    <cellStyle name="Warnender Text 2 2" xfId="18393" hidden="1"/>
    <cellStyle name="Warnender Text 2 2" xfId="18254" hidden="1"/>
    <cellStyle name="Warnender Text 2 2" xfId="19024" hidden="1"/>
    <cellStyle name="Warnender Text 2 2" xfId="19385" hidden="1"/>
    <cellStyle name="Warnender Text 2 2" xfId="19210" hidden="1"/>
    <cellStyle name="Warnender Text 2 2" xfId="19194" hidden="1"/>
    <cellStyle name="Warnender Text 2 2" xfId="19911" hidden="1"/>
    <cellStyle name="Warnender Text 2 2" xfId="20200" hidden="1"/>
    <cellStyle name="Warnender Text 2 2" xfId="20061" hidden="1"/>
    <cellStyle name="Warnender Text 2 2" xfId="20562" hidden="1"/>
    <cellStyle name="Warnender Text 2 2" xfId="20899" hidden="1"/>
    <cellStyle name="Warnender Text 2 2" xfId="21259" hidden="1"/>
    <cellStyle name="Warnender Text 2 2" xfId="21120" hidden="1"/>
    <cellStyle name="Warnender Text 2 2" xfId="20927" hidden="1"/>
    <cellStyle name="Warnender Text 2 2" xfId="21911" hidden="1"/>
    <cellStyle name="Warnender Text 2 2" xfId="21736" hidden="1"/>
    <cellStyle name="Warnender Text 2 2" xfId="21720" hidden="1"/>
    <cellStyle name="Warnender Text 2 2" xfId="22444" hidden="1"/>
    <cellStyle name="Warnender Text 2 2" xfId="22733" hidden="1"/>
    <cellStyle name="Warnender Text 2 2" xfId="22594" hidden="1"/>
    <cellStyle name="Warnender Text 2 2" xfId="21101" hidden="1"/>
    <cellStyle name="Warnender Text 2 2" xfId="23364" hidden="1"/>
    <cellStyle name="Warnender Text 2 2" xfId="23189" hidden="1"/>
    <cellStyle name="Warnender Text 2 2" xfId="23173" hidden="1"/>
    <cellStyle name="Warnender Text 2 2" xfId="23895" hidden="1"/>
    <cellStyle name="Warnender Text 2 2" xfId="24184" hidden="1"/>
    <cellStyle name="Warnender Text 2 2" xfId="24045" hidden="1"/>
    <cellStyle name="Warnender Text 2 2" xfId="20923" hidden="1"/>
    <cellStyle name="Warnender Text 2 2" xfId="24811" hidden="1"/>
    <cellStyle name="Warnender Text 2 2" xfId="24636" hidden="1"/>
    <cellStyle name="Warnender Text 2 2" xfId="24620" hidden="1"/>
    <cellStyle name="Warnender Text 2 2" xfId="25337" hidden="1"/>
    <cellStyle name="Warnender Text 2 2" xfId="25626" hidden="1"/>
    <cellStyle name="Warnender Text 2 2" xfId="25487" hidden="1"/>
    <cellStyle name="Warnender Text 2 2" xfId="26035" hidden="1"/>
    <cellStyle name="Warnender Text 2 2" xfId="26407" hidden="1"/>
    <cellStyle name="Warnender Text 2 2" xfId="26232" hidden="1"/>
    <cellStyle name="Warnender Text 2 2" xfId="26216" hidden="1"/>
    <cellStyle name="Warnender Text 2 2" xfId="26933" hidden="1"/>
    <cellStyle name="Warnender Text 2 2" xfId="27222" hidden="1"/>
    <cellStyle name="Warnender Text 2 2" xfId="27083" hidden="1"/>
    <cellStyle name="Warnender Text 2 2" xfId="26041" hidden="1"/>
    <cellStyle name="Warnender Text 2 2" xfId="27849" hidden="1"/>
    <cellStyle name="Warnender Text 2 2" xfId="27674" hidden="1"/>
    <cellStyle name="Warnender Text 2 2" xfId="27658" hidden="1"/>
    <cellStyle name="Warnender Text 2 2" xfId="28375" hidden="1"/>
    <cellStyle name="Warnender Text 2 2" xfId="28664" hidden="1"/>
    <cellStyle name="Warnender Text 2 2" xfId="28525" hidden="1"/>
    <cellStyle name="Warnender Text 2 2" xfId="29027" hidden="1"/>
    <cellStyle name="Warnender Text 2 2" xfId="29369" hidden="1"/>
    <cellStyle name="Warnender Text 2 2" xfId="29194" hidden="1"/>
    <cellStyle name="Warnender Text 2 2" xfId="29178" hidden="1"/>
    <cellStyle name="Warnender Text 2 2" xfId="29895" hidden="1"/>
    <cellStyle name="Warnender Text 2 2" xfId="30184" hidden="1"/>
    <cellStyle name="Warnender Text 2 2" xfId="30045" hidden="1"/>
    <cellStyle name="Warnender Text 2 2" xfId="30546" hidden="1"/>
    <cellStyle name="Warnender Text 2 2" xfId="30883" hidden="1"/>
    <cellStyle name="Warnender Text 2 2" xfId="31243" hidden="1"/>
    <cellStyle name="Warnender Text 2 2" xfId="31104" hidden="1"/>
    <cellStyle name="Warnender Text 2 2" xfId="30911" hidden="1"/>
    <cellStyle name="Warnender Text 2 2" xfId="31895" hidden="1"/>
    <cellStyle name="Warnender Text 2 2" xfId="31720" hidden="1"/>
    <cellStyle name="Warnender Text 2 2" xfId="31704" hidden="1"/>
    <cellStyle name="Warnender Text 2 2" xfId="32428" hidden="1"/>
    <cellStyle name="Warnender Text 2 2" xfId="32717" hidden="1"/>
    <cellStyle name="Warnender Text 2 2" xfId="32578" hidden="1"/>
    <cellStyle name="Warnender Text 2 2" xfId="31085" hidden="1"/>
    <cellStyle name="Warnender Text 2 2" xfId="33347" hidden="1"/>
    <cellStyle name="Warnender Text 2 2" xfId="33172" hidden="1"/>
    <cellStyle name="Warnender Text 2 2" xfId="33156" hidden="1"/>
    <cellStyle name="Warnender Text 2 2" xfId="33878" hidden="1"/>
    <cellStyle name="Warnender Text 2 2" xfId="34167" hidden="1"/>
    <cellStyle name="Warnender Text 2 2" xfId="34028" hidden="1"/>
    <cellStyle name="Warnender Text 2 2" xfId="30907" hidden="1"/>
    <cellStyle name="Warnender Text 2 2" xfId="34794" hidden="1"/>
    <cellStyle name="Warnender Text 2 2" xfId="34619" hidden="1"/>
    <cellStyle name="Warnender Text 2 2" xfId="34603" hidden="1"/>
    <cellStyle name="Warnender Text 2 2" xfId="35320" hidden="1"/>
    <cellStyle name="Warnender Text 2 2" xfId="35609" hidden="1"/>
    <cellStyle name="Warnender Text 2 2" xfId="35470" hidden="1"/>
    <cellStyle name="Warnender Text 2 2" xfId="36018" hidden="1"/>
    <cellStyle name="Warnender Text 2 2" xfId="36390" hidden="1"/>
    <cellStyle name="Warnender Text 2 2" xfId="36215" hidden="1"/>
    <cellStyle name="Warnender Text 2 2" xfId="36199" hidden="1"/>
    <cellStyle name="Warnender Text 2 2" xfId="36916" hidden="1"/>
    <cellStyle name="Warnender Text 2 2" xfId="37205" hidden="1"/>
    <cellStyle name="Warnender Text 2 2" xfId="37066" hidden="1"/>
    <cellStyle name="Warnender Text 2 2" xfId="36024" hidden="1"/>
    <cellStyle name="Warnender Text 2 2" xfId="37832" hidden="1"/>
    <cellStyle name="Warnender Text 2 2" xfId="37657" hidden="1"/>
    <cellStyle name="Warnender Text 2 2" xfId="37641" hidden="1"/>
    <cellStyle name="Warnender Text 2 2" xfId="38358" hidden="1"/>
    <cellStyle name="Warnender Text 2 2" xfId="38647" hidden="1"/>
    <cellStyle name="Warnender Text 2 2" xfId="38508" hidden="1"/>
    <cellStyle name="Warnender Text 2 2" xfId="39027" hidden="1"/>
    <cellStyle name="Warnender Text 2 2" xfId="39372" hidden="1"/>
    <cellStyle name="Warnender Text 2 2" xfId="39197" hidden="1"/>
    <cellStyle name="Warnender Text 2 2" xfId="39181" hidden="1"/>
    <cellStyle name="Warnender Text 2 2" xfId="39898" hidden="1"/>
    <cellStyle name="Warnender Text 2 2" xfId="40187" hidden="1"/>
    <cellStyle name="Warnender Text 2 2" xfId="40048" hidden="1"/>
    <cellStyle name="Warnender Text 2 2" xfId="40549" hidden="1"/>
    <cellStyle name="Warnender Text 2 2" xfId="40886" hidden="1"/>
    <cellStyle name="Warnender Text 2 2" xfId="41246" hidden="1"/>
    <cellStyle name="Warnender Text 2 2" xfId="41107" hidden="1"/>
    <cellStyle name="Warnender Text 2 2" xfId="40914" hidden="1"/>
    <cellStyle name="Warnender Text 2 2" xfId="41898" hidden="1"/>
    <cellStyle name="Warnender Text 2 2" xfId="41723" hidden="1"/>
    <cellStyle name="Warnender Text 2 2" xfId="41707" hidden="1"/>
    <cellStyle name="Warnender Text 2 2" xfId="42431" hidden="1"/>
    <cellStyle name="Warnender Text 2 2" xfId="42720" hidden="1"/>
    <cellStyle name="Warnender Text 2 2" xfId="42581" hidden="1"/>
    <cellStyle name="Warnender Text 2 2" xfId="41088" hidden="1"/>
    <cellStyle name="Warnender Text 2 2" xfId="43350" hidden="1"/>
    <cellStyle name="Warnender Text 2 2" xfId="43175" hidden="1"/>
    <cellStyle name="Warnender Text 2 2" xfId="43159" hidden="1"/>
    <cellStyle name="Warnender Text 2 2" xfId="43881" hidden="1"/>
    <cellStyle name="Warnender Text 2 2" xfId="44170" hidden="1"/>
    <cellStyle name="Warnender Text 2 2" xfId="44031" hidden="1"/>
    <cellStyle name="Warnender Text 2 2" xfId="40910" hidden="1"/>
    <cellStyle name="Warnender Text 2 2" xfId="44797" hidden="1"/>
    <cellStyle name="Warnender Text 2 2" xfId="44622" hidden="1"/>
    <cellStyle name="Warnender Text 2 2" xfId="44606" hidden="1"/>
    <cellStyle name="Warnender Text 2 2" xfId="45323" hidden="1"/>
    <cellStyle name="Warnender Text 2 2" xfId="45612" hidden="1"/>
    <cellStyle name="Warnender Text 2 2" xfId="45473" hidden="1"/>
    <cellStyle name="Warnender Text 2 2" xfId="46021" hidden="1"/>
    <cellStyle name="Warnender Text 2 2" xfId="46393" hidden="1"/>
    <cellStyle name="Warnender Text 2 2" xfId="46218" hidden="1"/>
    <cellStyle name="Warnender Text 2 2" xfId="46202" hidden="1"/>
    <cellStyle name="Warnender Text 2 2" xfId="46919" hidden="1"/>
    <cellStyle name="Warnender Text 2 2" xfId="47208" hidden="1"/>
    <cellStyle name="Warnender Text 2 2" xfId="47069" hidden="1"/>
    <cellStyle name="Warnender Text 2 2" xfId="46027" hidden="1"/>
    <cellStyle name="Warnender Text 2 2" xfId="47835" hidden="1"/>
    <cellStyle name="Warnender Text 2 2" xfId="47660" hidden="1"/>
    <cellStyle name="Warnender Text 2 2" xfId="47644" hidden="1"/>
    <cellStyle name="Warnender Text 2 2" xfId="48361" hidden="1"/>
    <cellStyle name="Warnender Text 2 2" xfId="48650" hidden="1"/>
    <cellStyle name="Warnender Text 2 2" xfId="48511" hidden="1"/>
    <cellStyle name="Warnender Text 2 2" xfId="49012" hidden="1"/>
    <cellStyle name="Warnender Text 2 2" xfId="49354" hidden="1"/>
    <cellStyle name="Warnender Text 2 2" xfId="49179" hidden="1"/>
    <cellStyle name="Warnender Text 2 2" xfId="49163" hidden="1"/>
    <cellStyle name="Warnender Text 2 2" xfId="49880" hidden="1"/>
    <cellStyle name="Warnender Text 2 2" xfId="50169" hidden="1"/>
    <cellStyle name="Warnender Text 2 2" xfId="50030" hidden="1"/>
    <cellStyle name="Warnender Text 2 2" xfId="50531" hidden="1"/>
    <cellStyle name="Warnender Text 2 2" xfId="50868" hidden="1"/>
    <cellStyle name="Warnender Text 2 2" xfId="51228" hidden="1"/>
    <cellStyle name="Warnender Text 2 2" xfId="51089" hidden="1"/>
    <cellStyle name="Warnender Text 2 2" xfId="50896" hidden="1"/>
    <cellStyle name="Warnender Text 2 2" xfId="51880" hidden="1"/>
    <cellStyle name="Warnender Text 2 2" xfId="51705" hidden="1"/>
    <cellStyle name="Warnender Text 2 2" xfId="51689" hidden="1"/>
    <cellStyle name="Warnender Text 2 2" xfId="52413" hidden="1"/>
    <cellStyle name="Warnender Text 2 2" xfId="52702" hidden="1"/>
    <cellStyle name="Warnender Text 2 2" xfId="52563" hidden="1"/>
    <cellStyle name="Warnender Text 2 2" xfId="51070" hidden="1"/>
    <cellStyle name="Warnender Text 2 2" xfId="53332" hidden="1"/>
    <cellStyle name="Warnender Text 2 2" xfId="53157" hidden="1"/>
    <cellStyle name="Warnender Text 2 2" xfId="53141" hidden="1"/>
    <cellStyle name="Warnender Text 2 2" xfId="53863" hidden="1"/>
    <cellStyle name="Warnender Text 2 2" xfId="54152" hidden="1"/>
    <cellStyle name="Warnender Text 2 2" xfId="54013" hidden="1"/>
    <cellStyle name="Warnender Text 2 2" xfId="50892" hidden="1"/>
    <cellStyle name="Warnender Text 2 2" xfId="54779" hidden="1"/>
    <cellStyle name="Warnender Text 2 2" xfId="54604" hidden="1"/>
    <cellStyle name="Warnender Text 2 2" xfId="54588" hidden="1"/>
    <cellStyle name="Warnender Text 2 2" xfId="55305" hidden="1"/>
    <cellStyle name="Warnender Text 2 2" xfId="55594" hidden="1"/>
    <cellStyle name="Warnender Text 2 2" xfId="55455" hidden="1"/>
    <cellStyle name="Warnender Text 2 2" xfId="56003" hidden="1"/>
    <cellStyle name="Warnender Text 2 2" xfId="56375" hidden="1"/>
    <cellStyle name="Warnender Text 2 2" xfId="56200" hidden="1"/>
    <cellStyle name="Warnender Text 2 2" xfId="56184" hidden="1"/>
    <cellStyle name="Warnender Text 2 2" xfId="56901" hidden="1"/>
    <cellStyle name="Warnender Text 2 2" xfId="57190" hidden="1"/>
    <cellStyle name="Warnender Text 2 2" xfId="57051" hidden="1"/>
    <cellStyle name="Warnender Text 2 2" xfId="56009" hidden="1"/>
    <cellStyle name="Warnender Text 2 2" xfId="57817" hidden="1"/>
    <cellStyle name="Warnender Text 2 2" xfId="57642" hidden="1"/>
    <cellStyle name="Warnender Text 2 2" xfId="57626" hidden="1"/>
    <cellStyle name="Warnender Text 2 2" xfId="58343" hidden="1"/>
    <cellStyle name="Warnender Text 2 2" xfId="58632" hidden="1"/>
    <cellStyle name="Warnender Text 2 2" xfId="58493" hidden="1"/>
    <cellStyle name="Warnender Text 2 2" xfId="18868"/>
    <cellStyle name="Warnender Text 2 3" xfId="393" hidden="1"/>
    <cellStyle name="Warnender Text 2 3" xfId="19025" hidden="1"/>
    <cellStyle name="Warnender Text 2 3" xfId="39028" hidden="1"/>
    <cellStyle name="Warnender Text 2 4" xfId="394" hidden="1"/>
    <cellStyle name="Warnender Text 2 4" xfId="19026" hidden="1"/>
    <cellStyle name="Warnender Text 2 4" xfId="39029"/>
    <cellStyle name="Warnender Text 2 5" xfId="395" hidden="1"/>
    <cellStyle name="Warnender Text 2 5" xfId="19027"/>
    <cellStyle name="Warnender Text 2 6" xfId="396" hidden="1"/>
    <cellStyle name="Warnender Text 2 6" xfId="19028"/>
    <cellStyle name="Warnender Text 2 7" xfId="397" hidden="1"/>
    <cellStyle name="Warnender Text 2 7" xfId="19029"/>
    <cellStyle name="Warnender Text 2 8" xfId="398" hidden="1"/>
    <cellStyle name="Warnender Text 2 8" xfId="19030"/>
    <cellStyle name="Warnender Text 2 9" xfId="399" hidden="1"/>
    <cellStyle name="Warnender Text 2 9" xfId="19031"/>
    <cellStyle name="Warnender Text 3" xfId="18683" hidden="1"/>
    <cellStyle name="Warnender Text 3" xfId="18785"/>
    <cellStyle name="Warnender Text 4" xfId="400" hidden="1"/>
    <cellStyle name="Warnender Text 4" xfId="18796" hidden="1"/>
    <cellStyle name="Warnender Text 4" xfId="18787" hidden="1"/>
    <cellStyle name="Warnender Text 4" xfId="18795" hidden="1"/>
    <cellStyle name="Warnender Text 4" xfId="18817" hidden="1"/>
    <cellStyle name="Warnender Text 4" xfId="18810" hidden="1"/>
    <cellStyle name="Warnender Text 4" xfId="19032" hidden="1"/>
    <cellStyle name="Warnender Text 4" xfId="18697" hidden="1"/>
    <cellStyle name="Warnender Text 4" xfId="18691" hidden="1"/>
    <cellStyle name="Warnender Text 4" xfId="18689" hidden="1"/>
    <cellStyle name="Warnender Text 4" xfId="18696" hidden="1"/>
    <cellStyle name="Warnender Text 4" xfId="39030"/>
    <cellStyle name="Warnender Text 5" xfId="18834"/>
    <cellStyle name="Warning Text 2" xfId="522"/>
    <cellStyle name="Zelle überprüfen" xfId="14" builtinId="23" customBuiltin="1"/>
    <cellStyle name="Zelle überprüfen 2" xfId="86"/>
    <cellStyle name="Zelle überprüfen 2 2" xfId="698"/>
    <cellStyle name="Zelle überprüfen 3" xfId="18833"/>
  </cellStyles>
  <dxfs count="338">
    <dxf>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numFmt numFmtId="166" formatCode="[$CHF]\ #,##0.00"/>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rgb="FFFFC000"/>
        </patternFill>
      </fill>
      <alignment horizontal="general" vertical="bottom"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border outline="0">
        <top style="thin">
          <color indexed="64"/>
        </top>
      </border>
    </dxf>
    <dxf>
      <protection locked="0" hidden="0"/>
    </dxf>
    <dxf>
      <font>
        <b val="0"/>
        <i val="0"/>
        <strike val="0"/>
        <condense val="0"/>
        <extend val="0"/>
        <outline val="0"/>
        <shadow val="0"/>
        <u val="none"/>
        <vertAlign val="baseline"/>
        <sz val="11"/>
        <color theme="0"/>
        <name val="Calibri"/>
        <scheme val="minor"/>
      </font>
      <fill>
        <patternFill patternType="solid">
          <fgColor indexed="64"/>
          <bgColor rgb="FF7030A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numFmt numFmtId="167" formatCode="_ [$CHF]\ * #,##0.00_ ;_ [$CHF]\ * \-#,##0.00_ ;_ [$CHF]\ * &quot;-&quot;??_ ;_ @_ "/>
      <fill>
        <patternFill patternType="solid">
          <fgColor indexed="64"/>
          <bgColor theme="0" tint="-0.14999847407452621"/>
        </patternFill>
      </fill>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dxf>
    <dxf>
      <protection locked="0" hidden="0"/>
    </dxf>
    <dxf>
      <fill>
        <patternFill patternType="solid">
          <fgColor indexed="64"/>
          <bgColor rgb="FFFFC000"/>
        </patternFill>
      </fill>
    </dxf>
    <dxf>
      <protection locked="0" hidden="0"/>
    </dxf>
    <dxf>
      <protection locked="0" hidden="0"/>
    </dxf>
    <dxf>
      <protection locked="0" hidden="0"/>
    </dxf>
    <dxf>
      <protection locked="0" hidden="0"/>
    </dxf>
    <dxf>
      <protection locked="0" hidden="0"/>
    </dxf>
    <dxf>
      <fill>
        <patternFill patternType="solid">
          <fgColor indexed="64"/>
          <bgColor rgb="FFFFC000"/>
        </patternFill>
      </fill>
    </dxf>
    <dxf>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protection locked="1" hidden="0"/>
    </dxf>
    <dxf>
      <fill>
        <patternFill>
          <bgColor rgb="FFFFC000"/>
        </patternFill>
      </fill>
    </dxf>
    <dxf>
      <fill>
        <patternFill patternType="none">
          <bgColor auto="1"/>
        </patternFill>
      </fill>
    </dxf>
    <dxf>
      <font>
        <b/>
        <color theme="1"/>
      </font>
      <border>
        <top style="double">
          <color theme="4"/>
        </top>
      </border>
    </dxf>
    <dxf>
      <font>
        <b/>
        <i val="0"/>
        <color theme="0"/>
      </font>
      <fill>
        <patternFill patternType="solid">
          <fgColor theme="4"/>
          <bgColor rgb="FF7030A0"/>
        </patternFill>
      </fill>
    </dxf>
    <dxf>
      <font>
        <color theme="1"/>
      </font>
      <fill>
        <patternFill>
          <bgColor rgb="FFFFFF99"/>
        </patternFill>
      </fill>
      <border>
        <left style="thin">
          <color auto="1"/>
        </left>
        <right style="thin">
          <color auto="1"/>
        </right>
        <top style="thin">
          <color auto="1"/>
        </top>
        <bottom style="thin">
          <color auto="1"/>
        </bottom>
        <vertical style="thin">
          <color auto="1"/>
        </vertical>
        <horizontal style="thin">
          <color auto="1"/>
        </horizontal>
      </border>
    </dxf>
    <dxf>
      <font>
        <b/>
        <color theme="1"/>
      </font>
      <border>
        <top style="double">
          <color theme="4"/>
        </top>
      </border>
    </dxf>
    <dxf>
      <font>
        <color theme="0"/>
      </font>
      <fill>
        <patternFill patternType="solid">
          <fgColor theme="4"/>
          <bgColor rgb="FF7030A0"/>
        </patternFill>
      </fill>
    </dxf>
    <dxf>
      <font>
        <color theme="1"/>
      </font>
      <fill>
        <patternFill>
          <bgColor rgb="FFFFFF99"/>
        </patternFill>
      </fill>
      <border>
        <left style="thin">
          <color auto="1"/>
        </left>
        <right style="thin">
          <color auto="1"/>
        </right>
        <top style="thin">
          <color auto="1"/>
        </top>
        <bottom style="thin">
          <color auto="1"/>
        </bottom>
        <vertical style="thin">
          <color auto="1"/>
        </vertical>
        <horizontal style="thin">
          <color auto="1"/>
        </horizontal>
      </border>
    </dxf>
    <dxf>
      <font>
        <b/>
        <color theme="1"/>
      </font>
      <border>
        <top style="double">
          <color theme="4"/>
        </top>
      </border>
    </dxf>
    <dxf>
      <font>
        <color theme="0"/>
      </font>
      <fill>
        <patternFill patternType="solid">
          <fgColor theme="4"/>
          <bgColor theme="1"/>
        </patternFill>
      </fill>
    </dxf>
    <dxf>
      <font>
        <color theme="1"/>
      </font>
      <fill>
        <patternFill>
          <bgColor rgb="FFFFFF99"/>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7" tint="0.3999450666829432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Feedback" pivot="0" count="2">
      <tableStyleElement type="wholeTable" dxfId="337"/>
      <tableStyleElement type="headerRow" dxfId="336"/>
    </tableStyle>
    <tableStyle name="Tabelle Medikamente" pivot="0" count="3">
      <tableStyleElement type="wholeTable" dxfId="335"/>
      <tableStyleElement type="headerRow" dxfId="334"/>
      <tableStyleElement type="totalRow" dxfId="333"/>
    </tableStyle>
    <tableStyle name="Tabelle Medikamente 2" pivot="0" count="3">
      <tableStyleElement type="wholeTable" dxfId="332"/>
      <tableStyleElement type="headerRow" dxfId="331"/>
      <tableStyleElement type="totalRow" dxfId="330"/>
    </tableStyle>
    <tableStyle name="Tabelle Medikamente 2 2" pivot="0" count="4">
      <tableStyleElement type="wholeTable" dxfId="329"/>
      <tableStyleElement type="headerRow" dxfId="328"/>
      <tableStyleElement type="totalRow" dxfId="327"/>
      <tableStyleElement type="firstColumn" dxfId="326"/>
    </tableStyle>
  </tableStyles>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1295400</xdr:colOff>
      <xdr:row>9</xdr:row>
      <xdr:rowOff>0</xdr:rowOff>
    </xdr:from>
    <xdr:to>
      <xdr:col>2</xdr:col>
      <xdr:colOff>1523971</xdr:colOff>
      <xdr:row>10</xdr:row>
      <xdr:rowOff>28548</xdr:rowOff>
    </xdr:to>
    <xdr:pic>
      <xdr:nvPicPr>
        <xdr:cNvPr id="2" name="Grafik 1"/>
        <xdr:cNvPicPr>
          <a:picLocks noChangeAspect="1"/>
        </xdr:cNvPicPr>
      </xdr:nvPicPr>
      <xdr:blipFill>
        <a:blip xmlns:r="http://schemas.openxmlformats.org/officeDocument/2006/relationships" r:embed="rId1"/>
        <a:stretch>
          <a:fillRect/>
        </a:stretch>
      </xdr:blipFill>
      <xdr:spPr>
        <a:xfrm>
          <a:off x="2110740" y="1859280"/>
          <a:ext cx="228571" cy="211428"/>
        </a:xfrm>
        <a:prstGeom prst="rect">
          <a:avLst/>
        </a:prstGeom>
      </xdr:spPr>
    </xdr:pic>
    <xdr:clientData/>
  </xdr:twoCellAnchor>
</xdr:wsDr>
</file>

<file path=xl/tables/table1.xml><?xml version="1.0" encoding="utf-8"?>
<table xmlns="http://schemas.openxmlformats.org/spreadsheetml/2006/main" id="10" name="fehlende_Medikamente" displayName="fehlende_Medikamente" ref="B16:J51" totalsRowShown="0" headerRowDxfId="324">
  <autoFilter ref="B16:J51"/>
  <tableColumns count="9">
    <tableColumn id="1" name="Code ATC" dataDxfId="323"/>
    <tableColumn id="2" name="Substance" dataDxfId="322">
      <calculatedColumnFormula>IFERROR(VLOOKUP(fehlende_Medikamente[Code ATC],Mediliste!A:B,2,FALSE),0)</calculatedColumnFormula>
    </tableColumn>
    <tableColumn id="3" name="Pharmacode" dataDxfId="321"/>
    <tableColumn id="4" name="GTIN" dataDxfId="320"/>
    <tableColumn id="5" name="Désignation de l'article" dataDxfId="319"/>
    <tableColumn id="6" name="EP par emballage" dataDxfId="318"/>
    <tableColumn id="7" name="Prix par unité" dataDxfId="317"/>
    <tableColumn id="9" name="Unité SwissDRG " dataDxfId="316">
      <calculatedColumnFormula>IFERROR(VLOOKUP(fehlende_Medikamente[Code ATC],Mediliste!A:E,5,FALSE),0)</calculatedColumnFormula>
    </tableColumn>
    <tableColumn id="8" name="Commentaire" dataDxfId="315"/>
  </tableColumns>
  <tableStyleInfo name="Tabelle Medikamente 2 2" showFirstColumn="0" showLastColumn="0" showRowStripes="1" showColumnStripes="0"/>
</table>
</file>

<file path=xl/tables/table10.xml><?xml version="1.0" encoding="utf-8"?>
<table xmlns="http://schemas.openxmlformats.org/spreadsheetml/2006/main" id="11" name="I1a_612" displayName="I1a_612" ref="B54:F56" totalsRowCount="1" dataCellStyle="Standard" totalsRowCellStyle="Standard">
  <autoFilter ref="B54:F55"/>
  <tableColumns count="5">
    <tableColumn id="1" name="No" totalsRowLabel="Résultat" dataDxfId="244" totalsRowDxfId="243" dataCellStyle="Standard">
      <calculatedColumnFormula>+$B$53</calculatedColumnFormula>
    </tableColumn>
    <tableColumn id="2" name="Article" totalsRowDxfId="242" dataCellStyle="Standard"/>
    <tableColumn id="4" name="Prix par unité" dataDxfId="241" totalsRowDxfId="240" dataCellStyle="Standard"/>
    <tableColumn id="5" name="Quantité utilisée" totalsRowFunction="sum" dataDxfId="239" totalsRowDxfId="238" dataCellStyle="Standard"/>
    <tableColumn id="7" name="Prix moyen" totalsRowFunction="custom" dataDxfId="237" totalsRowDxfId="236" dataCellStyle="Spaltenebene_1">
      <calculatedColumnFormula>+I1a_612[Prix par unité]*I1a_612[Quantité utilisée]</calculatedColumnFormula>
      <totalsRowFormula>IFERROR(SUBTOTAL(109,I1a_612[Prix moyen])/I1a_612[[#Totals],[Quantité utilisée]],0)</totalsRowFormula>
    </tableColumn>
  </tableColumns>
  <tableStyleInfo name="Tabelle Medikamente 2 2" showFirstColumn="0" showLastColumn="0" showRowStripes="1" showColumnStripes="0"/>
</table>
</file>

<file path=xl/tables/table11.xml><?xml version="1.0" encoding="utf-8"?>
<table xmlns="http://schemas.openxmlformats.org/spreadsheetml/2006/main" id="12" name="I1a_713" displayName="I1a_713" ref="B59:F61" totalsRowCount="1" dataCellStyle="Standard" totalsRowCellStyle="Standard">
  <autoFilter ref="B59:F60"/>
  <tableColumns count="5">
    <tableColumn id="1" name="No" totalsRowLabel="Résultat" dataDxfId="235" totalsRowDxfId="234" dataCellStyle="Standard">
      <calculatedColumnFormula>+$B$58</calculatedColumnFormula>
    </tableColumn>
    <tableColumn id="2" name="Article" totalsRowDxfId="233" dataCellStyle="Standard"/>
    <tableColumn id="4" name="Prix par unité" dataDxfId="232" totalsRowDxfId="231" dataCellStyle="Standard"/>
    <tableColumn id="5" name="Quantité utilisée" totalsRowFunction="sum" dataDxfId="230" totalsRowDxfId="229" dataCellStyle="Standard"/>
    <tableColumn id="7" name="Prix moyen" totalsRowFunction="custom" dataDxfId="228" totalsRowDxfId="227" dataCellStyle="Spaltenebene_1">
      <calculatedColumnFormula>+I1a_713[Prix par unité]*I1a_713[Quantité utilisée]</calculatedColumnFormula>
      <totalsRowFormula>IFERROR(SUBTOTAL(109,I1a_713[Prix moyen])/I1a_713[[#Totals],[Quantité utilisée]],0)</totalsRowFormula>
    </tableColumn>
  </tableColumns>
  <tableStyleInfo name="Tabelle Medikamente 2 2" showFirstColumn="0" showLastColumn="0" showRowStripes="1" showColumnStripes="0"/>
</table>
</file>

<file path=xl/tables/table12.xml><?xml version="1.0" encoding="utf-8"?>
<table xmlns="http://schemas.openxmlformats.org/spreadsheetml/2006/main" id="13" name="I1a_814" displayName="I1a_814" ref="B64:F66" totalsRowCount="1" dataCellStyle="Standard" totalsRowCellStyle="Standard">
  <autoFilter ref="B64:F65"/>
  <tableColumns count="5">
    <tableColumn id="1" name="No" totalsRowLabel="Résultat" dataDxfId="226" totalsRowDxfId="225" dataCellStyle="Standard">
      <calculatedColumnFormula>+$B$63</calculatedColumnFormula>
    </tableColumn>
    <tableColumn id="2" name="Article" totalsRowDxfId="224" dataCellStyle="Standard"/>
    <tableColumn id="4" name="Prix par unité" dataDxfId="223" totalsRowDxfId="222" dataCellStyle="Standard"/>
    <tableColumn id="5" name="Quantité utilisée" totalsRowFunction="sum" dataDxfId="221" totalsRowDxfId="220" dataCellStyle="Standard"/>
    <tableColumn id="7" name="Prix moyen" totalsRowFunction="custom" dataDxfId="219" totalsRowDxfId="218" dataCellStyle="Spaltenebene_1">
      <calculatedColumnFormula>+I1a_814[Prix par unité]*I1a_814[Quantité utilisée]</calculatedColumnFormula>
      <totalsRowFormula>IFERROR(SUBTOTAL(109,I1a_814[Prix moyen])/I1a_814[[#Totals],[Quantité utilisée]],0)</totalsRowFormula>
    </tableColumn>
  </tableColumns>
  <tableStyleInfo name="Tabelle Medikamente 2 2" showFirstColumn="0" showLastColumn="0" showRowStripes="1" showColumnStripes="0"/>
</table>
</file>

<file path=xl/tables/table13.xml><?xml version="1.0" encoding="utf-8"?>
<table xmlns="http://schemas.openxmlformats.org/spreadsheetml/2006/main" id="14" name="I1a_8915" displayName="I1a_8915" ref="B69:F71" totalsRowCount="1" dataCellStyle="Standard" totalsRowCellStyle="Standard">
  <autoFilter ref="B69:F70"/>
  <tableColumns count="5">
    <tableColumn id="1" name="No" totalsRowLabel="Résultat" dataDxfId="217" totalsRowDxfId="216" dataCellStyle="Standard">
      <calculatedColumnFormula>+$B$68</calculatedColumnFormula>
    </tableColumn>
    <tableColumn id="2" name="Article" totalsRowDxfId="215" dataCellStyle="Standard"/>
    <tableColumn id="4" name="Prix par unité" dataDxfId="214" totalsRowDxfId="213" dataCellStyle="Standard"/>
    <tableColumn id="5" name="Quantité utilisée" totalsRowFunction="sum" dataDxfId="212" totalsRowDxfId="211" dataCellStyle="Standard"/>
    <tableColumn id="7" name="Prix moyen" totalsRowFunction="custom" dataDxfId="210" totalsRowDxfId="209" dataCellStyle="Spaltenebene_1">
      <calculatedColumnFormula>+I1a_8915[Prix par unité]*I1a_8915[Quantité utilisée]</calculatedColumnFormula>
      <totalsRowFormula>IFERROR(SUBTOTAL(109,I1a_8915[Prix moyen])/I1a_8915[[#Totals],[Quantité utilisée]],0)</totalsRowFormula>
    </tableColumn>
  </tableColumns>
  <tableStyleInfo name="Tabelle Medikamente 2 2" showFirstColumn="0" showLastColumn="0" showRowStripes="1" showColumnStripes="0"/>
</table>
</file>

<file path=xl/tables/table14.xml><?xml version="1.0" encoding="utf-8"?>
<table xmlns="http://schemas.openxmlformats.org/spreadsheetml/2006/main" id="15" name="I1a_81016" displayName="I1a_81016" ref="B74:F76" totalsRowCount="1" dataCellStyle="Standard" totalsRowCellStyle="Standard">
  <autoFilter ref="B74:F75"/>
  <tableColumns count="5">
    <tableColumn id="1" name="No" totalsRowLabel="Résultat" dataDxfId="208" totalsRowDxfId="207" dataCellStyle="Standard">
      <calculatedColumnFormula>+$B$73</calculatedColumnFormula>
    </tableColumn>
    <tableColumn id="2" name="Article" totalsRowDxfId="206" dataCellStyle="Standard"/>
    <tableColumn id="4" name="Prix par unité" dataDxfId="205" totalsRowDxfId="204" dataCellStyle="Standard"/>
    <tableColumn id="5" name="Quantité utilisée" totalsRowFunction="sum" dataDxfId="203" totalsRowDxfId="202" dataCellStyle="Standard"/>
    <tableColumn id="7" name="Prix moyen" totalsRowFunction="custom" dataDxfId="201" totalsRowDxfId="200" dataCellStyle="Spaltenebene_1">
      <calculatedColumnFormula>+I1a_81016[Prix par unité]*I1a_81016[Quantité utilisée]</calculatedColumnFormula>
      <totalsRowFormula>IFERROR(SUBTOTAL(109,I1a_81016[Prix moyen])/I1a_81016[[#Totals],[Quantité utilisée]],0)</totalsRowFormula>
    </tableColumn>
  </tableColumns>
  <tableStyleInfo name="Tabelle Medikamente 2 2" showFirstColumn="0" showLastColumn="0" showRowStripes="1" showColumnStripes="0"/>
</table>
</file>

<file path=xl/tables/table15.xml><?xml version="1.0" encoding="utf-8"?>
<table xmlns="http://schemas.openxmlformats.org/spreadsheetml/2006/main" id="16" name="I1a_617" displayName="I1a_617" ref="B79:F81" totalsRowCount="1" dataCellStyle="Standard" totalsRowCellStyle="Standard">
  <autoFilter ref="B79:F80"/>
  <tableColumns count="5">
    <tableColumn id="1" name="No" totalsRowLabel="Résultat" dataDxfId="199" totalsRowDxfId="198" dataCellStyle="Standard">
      <calculatedColumnFormula>+$B$78</calculatedColumnFormula>
    </tableColumn>
    <tableColumn id="2" name="Article" totalsRowDxfId="197" dataCellStyle="Standard"/>
    <tableColumn id="4" name="Prix par unité" dataDxfId="196" totalsRowDxfId="195" dataCellStyle="Standard"/>
    <tableColumn id="5" name="Quantité utilisée" totalsRowFunction="sum" dataDxfId="194" totalsRowDxfId="193" dataCellStyle="Standard"/>
    <tableColumn id="7" name="Prix moyen" totalsRowFunction="custom" dataDxfId="192" totalsRowDxfId="191" dataCellStyle="Spaltenebene_1">
      <calculatedColumnFormula>+I1a_617[Prix par unité]*I1a_617[Quantité utilisée]</calculatedColumnFormula>
      <totalsRowFormula>IFERROR(SUBTOTAL(109,I1a_617[Prix moyen])/I1a_617[[#Totals],[Quantité utilisée]],0)</totalsRowFormula>
    </tableColumn>
  </tableColumns>
  <tableStyleInfo name="Tabelle Medikamente 2 2" showFirstColumn="0" showLastColumn="0" showRowStripes="1" showColumnStripes="0"/>
</table>
</file>

<file path=xl/tables/table16.xml><?xml version="1.0" encoding="utf-8"?>
<table xmlns="http://schemas.openxmlformats.org/spreadsheetml/2006/main" id="17" name="I14_S" displayName="I14_S" ref="B84:F86" totalsRowCount="1" dataCellStyle="Standard" totalsRowCellStyle="Standard">
  <autoFilter ref="B84:F85"/>
  <tableColumns count="5">
    <tableColumn id="1" name="No" totalsRowLabel="Résultat" dataDxfId="190" totalsRowDxfId="189" dataCellStyle="Standard">
      <calculatedColumnFormula>+$B$83</calculatedColumnFormula>
    </tableColumn>
    <tableColumn id="2" name="Article" totalsRowDxfId="188" dataCellStyle="Standard"/>
    <tableColumn id="4" name="Prix par unité" dataDxfId="187" totalsRowDxfId="186" dataCellStyle="Standard"/>
    <tableColumn id="5" name="Quantité utilisée" totalsRowFunction="sum" dataDxfId="185" totalsRowDxfId="184" dataCellStyle="Standard"/>
    <tableColumn id="7" name="Prix moyen" totalsRowFunction="custom" dataDxfId="183" totalsRowDxfId="182" dataCellStyle="Spaltenebene_1">
      <calculatedColumnFormula>+I14_S[Prix par unité]*I14_S[Quantité utilisée]</calculatedColumnFormula>
      <totalsRowFormula>IFERROR(SUBTOTAL(109,I14_S[Prix moyen])/I14_S[[#Totals],[Quantité utilisée]],0)</totalsRowFormula>
    </tableColumn>
  </tableColumns>
  <tableStyleInfo name="Tabelle Medikamente 2 2" showFirstColumn="0" showLastColumn="0" showRowStripes="1" showColumnStripes="0"/>
</table>
</file>

<file path=xl/tables/table17.xml><?xml version="1.0" encoding="utf-8"?>
<table xmlns="http://schemas.openxmlformats.org/spreadsheetml/2006/main" id="18" name="I1a_819" displayName="I1a_819" ref="B89:F91" totalsRowCount="1" dataCellStyle="Standard" totalsRowCellStyle="Standard">
  <autoFilter ref="B89:F90"/>
  <tableColumns count="5">
    <tableColumn id="1" name="No" totalsRowLabel="Résultat" dataDxfId="181" totalsRowDxfId="180" dataCellStyle="Standard">
      <calculatedColumnFormula>+$B$88</calculatedColumnFormula>
    </tableColumn>
    <tableColumn id="2" name="Article" totalsRowDxfId="179" dataCellStyle="Standard"/>
    <tableColumn id="4" name="Prix par unité" dataDxfId="178" totalsRowDxfId="177" dataCellStyle="Standard"/>
    <tableColumn id="5" name="Quantité utilisée" totalsRowFunction="sum" dataDxfId="176" totalsRowDxfId="175" dataCellStyle="Standard"/>
    <tableColumn id="7" name="Prix moyen" totalsRowFunction="custom" dataDxfId="174" totalsRowDxfId="173" dataCellStyle="Spaltenebene_1">
      <calculatedColumnFormula>+I1a_819[Prix par unité]*I1a_819[Quantité utilisée]</calculatedColumnFormula>
      <totalsRowFormula>IFERROR(SUBTOTAL(109,I1a_819[Prix moyen])/I1a_819[[#Totals],[Quantité utilisée]],0)</totalsRowFormula>
    </tableColumn>
  </tableColumns>
  <tableStyleInfo name="Tabelle Medikamente 2 2" showFirstColumn="0" showLastColumn="0" showRowStripes="1" showColumnStripes="0"/>
</table>
</file>

<file path=xl/tables/table18.xml><?xml version="1.0" encoding="utf-8"?>
<table xmlns="http://schemas.openxmlformats.org/spreadsheetml/2006/main" id="19" name="I1a_8920" displayName="I1a_8920" ref="B94:F96" totalsRowCount="1" dataCellStyle="Standard" totalsRowCellStyle="Standard">
  <autoFilter ref="B94:F95"/>
  <tableColumns count="5">
    <tableColumn id="1" name="No" totalsRowLabel="Résultat" dataDxfId="172" totalsRowDxfId="171" dataCellStyle="Standard">
      <calculatedColumnFormula>+$B$93</calculatedColumnFormula>
    </tableColumn>
    <tableColumn id="2" name="Article" totalsRowDxfId="170" dataCellStyle="Standard"/>
    <tableColumn id="4" name="Prix par unité" dataDxfId="169" totalsRowDxfId="168" dataCellStyle="Standard"/>
    <tableColumn id="5" name="Quantité utilisée" totalsRowFunction="sum" dataDxfId="167" totalsRowDxfId="166" dataCellStyle="Standard"/>
    <tableColumn id="7" name="Prix moyen" totalsRowFunction="custom" dataDxfId="165" totalsRowDxfId="164" dataCellStyle="Spaltenebene_1">
      <calculatedColumnFormula>+I1a_8920[Prix par unité]*I1a_8920[Quantité utilisée]</calculatedColumnFormula>
      <totalsRowFormula>IFERROR(SUBTOTAL(109,I1a_8920[Prix moyen])/I1a_8920[[#Totals],[Quantité utilisée]],0)</totalsRowFormula>
    </tableColumn>
  </tableColumns>
  <tableStyleInfo name="Tabelle Medikamente 2 2" showFirstColumn="0" showLastColumn="0" showRowStripes="1" showColumnStripes="0"/>
</table>
</file>

<file path=xl/tables/table19.xml><?xml version="1.0" encoding="utf-8"?>
<table xmlns="http://schemas.openxmlformats.org/spreadsheetml/2006/main" id="20" name="I1a_81021" displayName="I1a_81021" ref="B99:F101" totalsRowCount="1" dataCellStyle="Standard" totalsRowCellStyle="Standard">
  <autoFilter ref="B99:F100"/>
  <tableColumns count="5">
    <tableColumn id="1" name="No" totalsRowLabel="Ergebnis" dataDxfId="163" totalsRowDxfId="162" dataCellStyle="Standard">
      <calculatedColumnFormula>+$B$98</calculatedColumnFormula>
    </tableColumn>
    <tableColumn id="2" name="Article" totalsRowDxfId="161" dataCellStyle="Standard"/>
    <tableColumn id="4" name="Prix par unité" dataDxfId="160" totalsRowDxfId="159" dataCellStyle="Standard"/>
    <tableColumn id="5" name="Quantité utilisée" totalsRowFunction="sum" dataDxfId="158" totalsRowDxfId="157" dataCellStyle="Standard"/>
    <tableColumn id="7" name="Prix moyen" totalsRowFunction="custom" dataDxfId="156" totalsRowDxfId="155" dataCellStyle="Spaltenebene_1">
      <calculatedColumnFormula>+I1a_81021[Prix par unité]*I1a_81021[Quantité utilisée]</calculatedColumnFormula>
      <totalsRowFormula>IFERROR(SUBTOTAL(109,I1a_81021[Prix moyen])/I1a_81021[[#Totals],[Quantité utilisée]],0)</totalsRowFormula>
    </tableColumn>
  </tableColumns>
  <tableStyleInfo name="Tabelle Medikamente 2 2" showFirstColumn="0" showLastColumn="0" showRowStripes="1" showColumnStripes="0"/>
</table>
</file>

<file path=xl/tables/table2.xml><?xml version="1.0" encoding="utf-8"?>
<table xmlns="http://schemas.openxmlformats.org/spreadsheetml/2006/main" id="3" name="I1a" displayName="I1a" ref="B14:F16" totalsRowCount="1" headerRowCellStyle="Standard" dataCellStyle="Standard" totalsRowCellStyle="Standard">
  <autoFilter ref="B14:F15"/>
  <tableColumns count="5">
    <tableColumn id="1" name="No" totalsRowLabel="Résultat" dataDxfId="314" totalsRowDxfId="313" dataCellStyle="Standard">
      <calculatedColumnFormula>+$B$13</calculatedColumnFormula>
    </tableColumn>
    <tableColumn id="2" name="Article" totalsRowDxfId="312" dataCellStyle="Standard"/>
    <tableColumn id="4" name="Prix par unité" totalsRowDxfId="311" dataCellStyle="Standard"/>
    <tableColumn id="5" name="Quantité utilisée" totalsRowFunction="sum" dataDxfId="310" totalsRowDxfId="309" dataCellStyle="Standard"/>
    <tableColumn id="7" name="Prix moyen" totalsRowFunction="custom" dataDxfId="308" totalsRowDxfId="307" dataCellStyle="Spaltenebene_1">
      <calculatedColumnFormula>+I1a[Prix par unité]*I1a[Quantité utilisée]</calculatedColumnFormula>
      <totalsRowFormula>IFERROR(SUBTOTAL(109,I1a[Prix moyen])/I1a[[#Totals],[Quantité utilisée]],0)</totalsRowFormula>
    </tableColumn>
  </tableColumns>
  <tableStyleInfo name="Tabelle Medikamente 2 2" showFirstColumn="0" showLastColumn="0" showRowStripes="1" showColumnStripes="0"/>
</table>
</file>

<file path=xl/tables/table20.xml><?xml version="1.0" encoding="utf-8"?>
<table xmlns="http://schemas.openxmlformats.org/spreadsheetml/2006/main" id="21" name="I1a_822" displayName="I1a_822" ref="B104:F106" totalsRowCount="1" dataCellStyle="Standard" totalsRowCellStyle="Standard">
  <autoFilter ref="B104:F105"/>
  <tableColumns count="5">
    <tableColumn id="1" name="No" totalsRowLabel="Résultat" dataDxfId="154" totalsRowDxfId="153" dataCellStyle="Standard">
      <calculatedColumnFormula>+$B$103</calculatedColumnFormula>
    </tableColumn>
    <tableColumn id="2" name="Article" totalsRowDxfId="152" dataCellStyle="Standard"/>
    <tableColumn id="4" name="Prix par unité" dataDxfId="151" totalsRowDxfId="150" dataCellStyle="Standard"/>
    <tableColumn id="5" name="Quantité utilisée" totalsRowFunction="sum" dataDxfId="149" totalsRowDxfId="148" dataCellStyle="Standard"/>
    <tableColumn id="7" name="Prix moyen" totalsRowFunction="custom" dataDxfId="147" totalsRowDxfId="146" dataCellStyle="Spaltenebene_1">
      <calculatedColumnFormula>+I1a_822[Prix par unité]*I1a_822[Quantité utilisée]</calculatedColumnFormula>
      <totalsRowFormula>IFERROR(SUBTOTAL(109,I1a_822[Prix moyen])/I1a_822[[#Totals],[Quantité utilisée]],0)</totalsRowFormula>
    </tableColumn>
  </tableColumns>
  <tableStyleInfo name="Tabelle Medikamente 2 2" showFirstColumn="0" showLastColumn="0" showRowStripes="1" showColumnStripes="0"/>
</table>
</file>

<file path=xl/tables/table21.xml><?xml version="1.0" encoding="utf-8"?>
<table xmlns="http://schemas.openxmlformats.org/spreadsheetml/2006/main" id="22" name="I1a_8923" displayName="I1a_8923" ref="B109:F111" totalsRowCount="1" dataCellStyle="Standard" totalsRowCellStyle="Standard">
  <autoFilter ref="B109:F110"/>
  <tableColumns count="5">
    <tableColumn id="1" name="No" totalsRowLabel="Résultat" dataDxfId="145" totalsRowDxfId="144" dataCellStyle="Standard">
      <calculatedColumnFormula>+$B$108</calculatedColumnFormula>
    </tableColumn>
    <tableColumn id="2" name="Article" totalsRowDxfId="143" dataCellStyle="Standard"/>
    <tableColumn id="4" name="Prix par unité" dataDxfId="142" totalsRowDxfId="141" dataCellStyle="Standard"/>
    <tableColumn id="5" name="Quantité utilisée" totalsRowFunction="sum" dataDxfId="140" totalsRowDxfId="139" dataCellStyle="Standard"/>
    <tableColumn id="7" name="Prix moyen" totalsRowFunction="custom" dataDxfId="138" totalsRowDxfId="137" dataCellStyle="Spaltenebene_1">
      <calculatedColumnFormula>+I1a_8923[Prix par unité]*I1a_8923[Quantité utilisée]</calculatedColumnFormula>
      <totalsRowFormula>IFERROR(SUBTOTAL(109,I1a_8923[Prix moyen])/I1a_8923[[#Totals],[Quantité utilisée]],0)</totalsRowFormula>
    </tableColumn>
  </tableColumns>
  <tableStyleInfo name="Tabelle Medikamente 2 2" showFirstColumn="0" showLastColumn="0" showRowStripes="1" showColumnStripes="0"/>
</table>
</file>

<file path=xl/tables/table22.xml><?xml version="1.0" encoding="utf-8"?>
<table xmlns="http://schemas.openxmlformats.org/spreadsheetml/2006/main" id="23" name="I1a_81024" displayName="I1a_81024" ref="B114:F116" totalsRowCount="1" dataCellStyle="Standard" totalsRowCellStyle="Standard">
  <autoFilter ref="B114:F115"/>
  <tableColumns count="5">
    <tableColumn id="1" name="No" totalsRowLabel="Résultat" dataDxfId="136" totalsRowDxfId="135" dataCellStyle="Standard">
      <calculatedColumnFormula>+$B$113</calculatedColumnFormula>
    </tableColumn>
    <tableColumn id="2" name="Article" totalsRowDxfId="134" dataCellStyle="Standard"/>
    <tableColumn id="4" name="Prix par unité" dataDxfId="133" totalsRowDxfId="132" dataCellStyle="Standard"/>
    <tableColumn id="5" name="Quantité utilisée" totalsRowFunction="sum" dataDxfId="131" totalsRowDxfId="130" dataCellStyle="Standard"/>
    <tableColumn id="7" name="Prix moyen" totalsRowFunction="custom" dataDxfId="129" totalsRowDxfId="128" dataCellStyle="Spaltenebene_1">
      <calculatedColumnFormula>+I1a_81024[Prix par unité]*I1a_81024[Quantité utilisée]</calculatedColumnFormula>
      <totalsRowFormula>IFERROR(SUBTOTAL(109,I1a_81024[Prix moyen])/I1a_81024[[#Totals],[Quantité utilisée]],0)</totalsRowFormula>
    </tableColumn>
  </tableColumns>
  <tableStyleInfo name="Tabelle Medikamente 2 2" showFirstColumn="0" showLastColumn="0" showRowStripes="1" showColumnStripes="0"/>
</table>
</file>

<file path=xl/tables/table23.xml><?xml version="1.0" encoding="utf-8"?>
<table xmlns="http://schemas.openxmlformats.org/spreadsheetml/2006/main" id="24" name="I1a_61225" displayName="I1a_61225" ref="B119:F121" totalsRowCount="1" dataCellStyle="Standard" totalsRowCellStyle="Standard">
  <autoFilter ref="B119:F120"/>
  <tableColumns count="5">
    <tableColumn id="1" name="No" totalsRowLabel="Résultat" dataDxfId="127" totalsRowDxfId="126" dataCellStyle="Standard">
      <calculatedColumnFormula>+$B$118</calculatedColumnFormula>
    </tableColumn>
    <tableColumn id="2" name="Article" totalsRowDxfId="125" dataCellStyle="Standard"/>
    <tableColumn id="4" name="Prix par unité" dataDxfId="124" totalsRowDxfId="123" dataCellStyle="Standard"/>
    <tableColumn id="5" name="Quantité utilisée" totalsRowFunction="sum" dataDxfId="122" totalsRowDxfId="121" dataCellStyle="Standard"/>
    <tableColumn id="7" name="Prix moyen" totalsRowFunction="custom" dataDxfId="120" totalsRowDxfId="119" dataCellStyle="Spaltenebene_1">
      <calculatedColumnFormula>+I1a_61225[Prix par unité]*I1a_61225[Quantité utilisée]</calculatedColumnFormula>
      <totalsRowFormula>IFERROR(SUBTOTAL(109,I1a_61225[Prix moyen])/I1a_61225[[#Totals],[Quantité utilisée]],0)</totalsRowFormula>
    </tableColumn>
  </tableColumns>
  <tableStyleInfo name="Tabelle Medikamente 2 2" showFirstColumn="0" showLastColumn="0" showRowStripes="1" showColumnStripes="0"/>
</table>
</file>

<file path=xl/tables/table24.xml><?xml version="1.0" encoding="utf-8"?>
<table xmlns="http://schemas.openxmlformats.org/spreadsheetml/2006/main" id="25" name="I1a_71326" displayName="I1a_71326" ref="B124:F126" totalsRowCount="1" dataCellStyle="Standard" totalsRowCellStyle="Standard">
  <autoFilter ref="B124:F125"/>
  <tableColumns count="5">
    <tableColumn id="1" name="No" totalsRowLabel="Résultat" dataDxfId="118" totalsRowDxfId="117" dataCellStyle="Standard">
      <calculatedColumnFormula>+$B$123</calculatedColumnFormula>
    </tableColumn>
    <tableColumn id="2" name="Article" totalsRowDxfId="116" dataCellStyle="Standard"/>
    <tableColumn id="4" name="Prix par unité" dataDxfId="115" totalsRowDxfId="114" dataCellStyle="Standard"/>
    <tableColumn id="5" name="Quantité utilisée" totalsRowFunction="sum" dataDxfId="113" totalsRowDxfId="112" dataCellStyle="Standard"/>
    <tableColumn id="7" name="Prix moyen" totalsRowFunction="custom" dataDxfId="111" totalsRowDxfId="110" dataCellStyle="Spaltenebene_1">
      <calculatedColumnFormula>+I1a_71326[Prix par unité]*I1a_71326[Quantité utilisée]</calculatedColumnFormula>
      <totalsRowFormula>IFERROR(SUBTOTAL(109,I1a_71326[Prix moyen])/I1a_71326[[#Totals],[Quantité utilisée]],0)</totalsRowFormula>
    </tableColumn>
  </tableColumns>
  <tableStyleInfo name="Tabelle Medikamente 2 2" showFirstColumn="0" showLastColumn="0" showRowStripes="1" showColumnStripes="0"/>
</table>
</file>

<file path=xl/tables/table25.xml><?xml version="1.0" encoding="utf-8"?>
<table xmlns="http://schemas.openxmlformats.org/spreadsheetml/2006/main" id="26" name="I1a_81427" displayName="I1a_81427" ref="B129:F131" totalsRowCount="1" dataCellStyle="Standard" totalsRowCellStyle="Standard">
  <autoFilter ref="B129:F130"/>
  <tableColumns count="5">
    <tableColumn id="1" name="No" totalsRowLabel="Résultat" dataDxfId="109" totalsRowDxfId="108" dataCellStyle="Standard">
      <calculatedColumnFormula>+$B$128</calculatedColumnFormula>
    </tableColumn>
    <tableColumn id="2" name="Article" totalsRowDxfId="107" dataCellStyle="Standard"/>
    <tableColumn id="4" name="Prix par unité" dataDxfId="106" totalsRowDxfId="105" dataCellStyle="Standard"/>
    <tableColumn id="5" name="Quantité utilisée" totalsRowFunction="sum" dataDxfId="104" totalsRowDxfId="103" dataCellStyle="Standard"/>
    <tableColumn id="7" name="Prix moyen" totalsRowFunction="custom" dataDxfId="102" totalsRowDxfId="101" dataCellStyle="Spaltenebene_1">
      <calculatedColumnFormula>+I1a_81427[Prix par unité]*I1a_81427[Quantité utilisée]</calculatedColumnFormula>
      <totalsRowFormula>IFERROR(SUBTOTAL(109,I1a_81427[Prix moyen])/I1a_81427[[#Totals],[Quantité utilisée]],0)</totalsRowFormula>
    </tableColumn>
  </tableColumns>
  <tableStyleInfo name="Tabelle Medikamente 2 2" showFirstColumn="0" showLastColumn="0" showRowStripes="1" showColumnStripes="0"/>
</table>
</file>

<file path=xl/tables/table26.xml><?xml version="1.0" encoding="utf-8"?>
<table xmlns="http://schemas.openxmlformats.org/spreadsheetml/2006/main" id="27" name="I1a_891528" displayName="I1a_891528" ref="B134:F136" totalsRowCount="1" dataCellStyle="Standard" totalsRowCellStyle="Standard">
  <autoFilter ref="B134:F135"/>
  <tableColumns count="5">
    <tableColumn id="1" name="No" totalsRowLabel="Résultat" dataDxfId="100" totalsRowDxfId="99" dataCellStyle="Standard">
      <calculatedColumnFormula>+$B$133</calculatedColumnFormula>
    </tableColumn>
    <tableColumn id="2" name="Article" totalsRowDxfId="98" dataCellStyle="Standard"/>
    <tableColumn id="4" name="Prix par unité" dataDxfId="97" totalsRowDxfId="96" dataCellStyle="Standard"/>
    <tableColumn id="5" name="Quantité utilisée" totalsRowFunction="sum" dataDxfId="95" totalsRowDxfId="94" dataCellStyle="Standard"/>
    <tableColumn id="7" name="Prix moyen" totalsRowFunction="custom" dataDxfId="93" totalsRowDxfId="92" dataCellStyle="Spaltenebene_1">
      <calculatedColumnFormula>+I1a_891528[Prix par unité]*I1a_891528[Quantité utilisée]</calculatedColumnFormula>
      <totalsRowFormula>IFERROR(SUBTOTAL(109,I1a_891528[Prix moyen])/I1a_891528[[#Totals],[Quantité utilisée]],0)</totalsRowFormula>
    </tableColumn>
  </tableColumns>
  <tableStyleInfo name="Tabelle Medikamente 2 2" showFirstColumn="0" showLastColumn="0" showRowStripes="1" showColumnStripes="0"/>
</table>
</file>

<file path=xl/tables/table27.xml><?xml version="1.0" encoding="utf-8"?>
<table xmlns="http://schemas.openxmlformats.org/spreadsheetml/2006/main" id="28" name="I1a_8101629" displayName="I1a_8101629" ref="B139:F141" totalsRowCount="1" dataCellStyle="Standard" totalsRowCellStyle="Standard">
  <autoFilter ref="B139:F140"/>
  <tableColumns count="5">
    <tableColumn id="1" name="No" totalsRowLabel="Résultat" dataDxfId="91" totalsRowDxfId="90" dataCellStyle="Standard">
      <calculatedColumnFormula>+$B$138</calculatedColumnFormula>
    </tableColumn>
    <tableColumn id="2" name="Article" totalsRowDxfId="89" dataCellStyle="Standard"/>
    <tableColumn id="4" name="Prix par unité" dataDxfId="88" totalsRowDxfId="87" dataCellStyle="Standard"/>
    <tableColumn id="5" name="Quantité utilisée" totalsRowFunction="sum" dataDxfId="86" totalsRowDxfId="85" dataCellStyle="Standard"/>
    <tableColumn id="7" name="Prix moyen" totalsRowFunction="custom" dataDxfId="84" totalsRowDxfId="83" dataCellStyle="Spaltenebene_1">
      <calculatedColumnFormula>+I1a_8101629[Prix par unité]*I1a_8101629[Quantité utilisée]</calculatedColumnFormula>
      <totalsRowFormula>IFERROR(SUBTOTAL(109,I1a_8101629[Prix moyen])/I1a_8101629[[#Totals],[Quantité utilisée]],0)</totalsRowFormula>
    </tableColumn>
  </tableColumns>
  <tableStyleInfo name="Tabelle Medikamente 2 2" showFirstColumn="0" showLastColumn="0" showRowStripes="1" showColumnStripes="0"/>
</table>
</file>

<file path=xl/tables/table28.xml><?xml version="1.0" encoding="utf-8"?>
<table xmlns="http://schemas.openxmlformats.org/spreadsheetml/2006/main" id="29" name="I1a_61730" displayName="I1a_61730" ref="B144:F146" totalsRowCount="1" dataCellStyle="Standard" totalsRowCellStyle="Standard">
  <autoFilter ref="B144:F145"/>
  <tableColumns count="5">
    <tableColumn id="1" name="No" totalsRowLabel="Résultat" dataDxfId="82" totalsRowDxfId="81" dataCellStyle="Standard">
      <calculatedColumnFormula>+$B$143</calculatedColumnFormula>
    </tableColumn>
    <tableColumn id="2" name="Article" totalsRowDxfId="80" dataCellStyle="Standard"/>
    <tableColumn id="4" name="Prix par unité" dataDxfId="79" totalsRowDxfId="78" dataCellStyle="Standard"/>
    <tableColumn id="5" name="Quantité utilisée" totalsRowFunction="sum" dataDxfId="77" totalsRowDxfId="76" dataCellStyle="Standard"/>
    <tableColumn id="7" name="Prix moyen" totalsRowFunction="custom" dataDxfId="75" totalsRowDxfId="74" dataCellStyle="Spaltenebene_1">
      <calculatedColumnFormula>+I1a_61730[Prix par unité]*I1a_61730[Quantité utilisée]</calculatedColumnFormula>
      <totalsRowFormula>IFERROR(SUBTOTAL(109,I1a_61730[Prix moyen])/I1a_61730[[#Totals],[Quantité utilisée]],0)</totalsRowFormula>
    </tableColumn>
  </tableColumns>
  <tableStyleInfo name="Tabelle Medikamente 2 2" showFirstColumn="0" showLastColumn="0" showRowStripes="1" showColumnStripes="0"/>
</table>
</file>

<file path=xl/tables/table29.xml><?xml version="1.0" encoding="utf-8"?>
<table xmlns="http://schemas.openxmlformats.org/spreadsheetml/2006/main" id="30" name="I1a_71831" displayName="I1a_71831" ref="B149:F151" totalsRowCount="1" dataCellStyle="Standard" totalsRowCellStyle="Standard">
  <autoFilter ref="B149:F150"/>
  <tableColumns count="5">
    <tableColumn id="1" name="No" totalsRowLabel="Résultat" dataDxfId="73" totalsRowDxfId="72" dataCellStyle="Standard">
      <calculatedColumnFormula>+$B$148</calculatedColumnFormula>
    </tableColumn>
    <tableColumn id="2" name="Article" totalsRowDxfId="71" dataCellStyle="Standard"/>
    <tableColumn id="4" name="Prix par unité" dataDxfId="70" totalsRowDxfId="69" dataCellStyle="Standard"/>
    <tableColumn id="5" name="Quantité utilisée" totalsRowFunction="sum" dataDxfId="68" totalsRowDxfId="67" dataCellStyle="Standard"/>
    <tableColumn id="7" name="Prix moyen" totalsRowFunction="custom" dataDxfId="66" totalsRowDxfId="65" dataCellStyle="Spaltenebene_1">
      <calculatedColumnFormula>+I1a_71831[Prix par unité]*I1a_71831[Quantité utilisée]</calculatedColumnFormula>
      <totalsRowFormula>IFERROR(SUBTOTAL(109,I1a_71831[Prix moyen])/I1a_71831[[#Totals],[Quantité utilisée]],0)</totalsRowFormula>
    </tableColumn>
  </tableColumns>
  <tableStyleInfo name="Tabelle Medikamente 2 2" showFirstColumn="0" showLastColumn="0" showRowStripes="1" showColumnStripes="0"/>
</table>
</file>

<file path=xl/tables/table3.xml><?xml version="1.0" encoding="utf-8"?>
<table xmlns="http://schemas.openxmlformats.org/spreadsheetml/2006/main" id="1" name="I1b" displayName="I1b" ref="B19:F21" totalsRowCount="1" dataCellStyle="Standard" totalsRowCellStyle="Standard">
  <autoFilter ref="B19:F20"/>
  <tableColumns count="5">
    <tableColumn id="1" name="No" totalsRowLabel="Résultat" dataDxfId="306" totalsRowDxfId="305" dataCellStyle="Standard">
      <calculatedColumnFormula>+$B$18</calculatedColumnFormula>
    </tableColumn>
    <tableColumn id="2" name="Article" totalsRowDxfId="304" dataCellStyle="Standard"/>
    <tableColumn id="4" name="Prix par unité" dataDxfId="303" totalsRowDxfId="302" dataCellStyle="Standard"/>
    <tableColumn id="5" name="Quantité utilisée" totalsRowFunction="sum" dataDxfId="301" totalsRowDxfId="300" dataCellStyle="Standard"/>
    <tableColumn id="7" name="Prix moyen" totalsRowFunction="custom" dataDxfId="299" totalsRowDxfId="298" dataCellStyle="Spaltenebene_1">
      <calculatedColumnFormula>+I1b[Prix par unité]*I1b[Quantité utilisée]</calculatedColumnFormula>
      <totalsRowFormula>IFERROR(SUBTOTAL(109,I1b[Prix moyen])/I1b[[#Totals],[Quantité utilisée]],0)</totalsRowFormula>
    </tableColumn>
  </tableColumns>
  <tableStyleInfo name="Tabelle Medikamente 2 2" showFirstColumn="0" showLastColumn="0" showRowStripes="1" showColumnStripes="0"/>
</table>
</file>

<file path=xl/tables/table30.xml><?xml version="1.0" encoding="utf-8"?>
<table xmlns="http://schemas.openxmlformats.org/spreadsheetml/2006/main" id="31" name="I1a_81932" displayName="I1a_81932" ref="B154:F156" totalsRowCount="1" dataCellStyle="Standard" totalsRowCellStyle="Standard">
  <autoFilter ref="B154:F155"/>
  <tableColumns count="5">
    <tableColumn id="1" name="No" totalsRowLabel="Résultat" dataDxfId="64" totalsRowDxfId="63" dataCellStyle="Standard">
      <calculatedColumnFormula>+$B$153</calculatedColumnFormula>
    </tableColumn>
    <tableColumn id="2" name="Article" totalsRowDxfId="62" dataCellStyle="Standard"/>
    <tableColumn id="4" name="Prix par unité" dataDxfId="61" totalsRowDxfId="60" dataCellStyle="Standard"/>
    <tableColumn id="5" name="Quantité utilisée" totalsRowFunction="sum" dataDxfId="59" totalsRowDxfId="58" dataCellStyle="Standard"/>
    <tableColumn id="7" name="Prix moyen" totalsRowFunction="custom" dataDxfId="57" totalsRowDxfId="56" dataCellStyle="Spaltenebene_1">
      <calculatedColumnFormula>+I1a_81932[Prix par unité]*I1a_81932[Quantité utilisée]</calculatedColumnFormula>
      <totalsRowFormula>IFERROR(SUBTOTAL(109,I1a_81932[Prix moyen])/I1a_81932[[#Totals],[Quantité utilisée]],0)</totalsRowFormula>
    </tableColumn>
  </tableColumns>
  <tableStyleInfo name="Tabelle Medikamente 2 2" showFirstColumn="0" showLastColumn="0" showRowStripes="1" showColumnStripes="0"/>
</table>
</file>

<file path=xl/tables/table31.xml><?xml version="1.0" encoding="utf-8"?>
<table xmlns="http://schemas.openxmlformats.org/spreadsheetml/2006/main" id="32" name="I1a_892033" displayName="I1a_892033" ref="B159:F161" totalsRowCount="1" dataCellStyle="Standard" totalsRowCellStyle="Standard">
  <autoFilter ref="B159:F160"/>
  <tableColumns count="5">
    <tableColumn id="1" name="No" totalsRowLabel="Résultat" dataDxfId="55" totalsRowDxfId="54" dataCellStyle="Standard">
      <calculatedColumnFormula>+$B$158</calculatedColumnFormula>
    </tableColumn>
    <tableColumn id="2" name="Article" totalsRowDxfId="53" dataCellStyle="Standard"/>
    <tableColumn id="4" name="Prix par unité" dataDxfId="52" totalsRowDxfId="51" dataCellStyle="Standard"/>
    <tableColumn id="5" name="Quantité utilisée" totalsRowFunction="sum" dataDxfId="50" totalsRowDxfId="49" dataCellStyle="Standard"/>
    <tableColumn id="7" name="Prix moyen" totalsRowFunction="custom" dataDxfId="48" totalsRowDxfId="47" dataCellStyle="Spaltenebene_1">
      <calculatedColumnFormula>+I1a_892033[Prix par unité]*I1a_892033[Quantité utilisée]</calculatedColumnFormula>
      <totalsRowFormula>IFERROR(SUBTOTAL(109,I1a_892033[Prix moyen])/I1a_892033[[#Totals],[Quantité utilisée]],0)</totalsRowFormula>
    </tableColumn>
  </tableColumns>
  <tableStyleInfo name="Tabelle Medikamente 2 2" showFirstColumn="0" showLastColumn="0" showRowStripes="1" showColumnStripes="0"/>
</table>
</file>

<file path=xl/tables/table32.xml><?xml version="1.0" encoding="utf-8"?>
<table xmlns="http://schemas.openxmlformats.org/spreadsheetml/2006/main" id="33" name="I1a_8102134" displayName="I1a_8102134" ref="B164:F166" totalsRowCount="1" dataCellStyle="Standard" totalsRowCellStyle="Standard">
  <autoFilter ref="B164:F165"/>
  <tableColumns count="5">
    <tableColumn id="1" name="No" totalsRowLabel="Résultat" dataDxfId="46" totalsRowDxfId="45" dataCellStyle="Standard">
      <calculatedColumnFormula>+$B$163</calculatedColumnFormula>
    </tableColumn>
    <tableColumn id="2" name="Article" totalsRowDxfId="44" dataCellStyle="Standard"/>
    <tableColumn id="4" name="Prix par unité" dataDxfId="43" totalsRowDxfId="42" dataCellStyle="Standard"/>
    <tableColumn id="5" name="Quantité utilisée" totalsRowFunction="sum" dataDxfId="41" totalsRowDxfId="40" dataCellStyle="Standard"/>
    <tableColumn id="7" name="Prix moyen" totalsRowFunction="custom" dataDxfId="39" totalsRowDxfId="38" dataCellStyle="Spaltenebene_1">
      <calculatedColumnFormula>+I1a_8102134[Prix par unité]*I1a_8102134[Quantité utilisée]</calculatedColumnFormula>
      <totalsRowFormula>IFERROR(SUBTOTAL(109,I1a_8102134[Prix moyen])/I1a_8102134[[#Totals],[Quantité utilisée]],0)</totalsRowFormula>
    </tableColumn>
  </tableColumns>
  <tableStyleInfo name="Tabelle Medikamente 2 2" showFirstColumn="0" showLastColumn="0" showRowStripes="1" showColumnStripes="0"/>
</table>
</file>

<file path=xl/tables/table33.xml><?xml version="1.0" encoding="utf-8"?>
<table xmlns="http://schemas.openxmlformats.org/spreadsheetml/2006/main" id="34" name="I1a_89152835" displayName="I1a_89152835" ref="B169:F171" totalsRowCount="1" dataCellStyle="Standard" totalsRowCellStyle="Standard">
  <autoFilter ref="B169:F170"/>
  <tableColumns count="5">
    <tableColumn id="1" name="No" totalsRowLabel="Résultat" dataDxfId="37" totalsRowDxfId="36" dataCellStyle="Standard">
      <calculatedColumnFormula>+$B$168</calculatedColumnFormula>
    </tableColumn>
    <tableColumn id="2" name="Article" totalsRowDxfId="35" dataCellStyle="Standard"/>
    <tableColumn id="4" name="Prix par unité" dataDxfId="34" totalsRowDxfId="33" dataCellStyle="Standard"/>
    <tableColumn id="5" name="Quantité utilisée" totalsRowFunction="sum" dataDxfId="32" totalsRowDxfId="31" dataCellStyle="Standard"/>
    <tableColumn id="7" name="Prix moyen" totalsRowFunction="custom" dataDxfId="30" totalsRowDxfId="29" dataCellStyle="Spaltenebene_1">
      <calculatedColumnFormula>+I1a_89152835[Prix par unité]*I1a_89152835[Quantité utilisée]</calculatedColumnFormula>
      <totalsRowFormula>IFERROR(SUBTOTAL(109,I1a_89152835[Prix moyen])/I1a_89152835[[#Totals],[Quantité utilisée]],0)</totalsRowFormula>
    </tableColumn>
  </tableColumns>
  <tableStyleInfo name="Tabelle Medikamente 2 2" showFirstColumn="0" showLastColumn="0" showRowStripes="1" showColumnStripes="0"/>
</table>
</file>

<file path=xl/tables/table34.xml><?xml version="1.0" encoding="utf-8"?>
<table xmlns="http://schemas.openxmlformats.org/spreadsheetml/2006/main" id="35" name="I1a_810162936" displayName="I1a_810162936" ref="B174:F176" totalsRowCount="1" dataCellStyle="Standard" totalsRowCellStyle="Standard">
  <autoFilter ref="B174:F175"/>
  <tableColumns count="5">
    <tableColumn id="1" name="No" totalsRowLabel="Résultat" dataDxfId="28" totalsRowDxfId="27" dataCellStyle="Standard">
      <calculatedColumnFormula>+$B$173</calculatedColumnFormula>
    </tableColumn>
    <tableColumn id="2" name="Article" totalsRowDxfId="26" dataCellStyle="Standard"/>
    <tableColumn id="4" name="Prix par unité" dataDxfId="25" totalsRowDxfId="24" dataCellStyle="Standard"/>
    <tableColumn id="5" name="Quantité utilisée" totalsRowFunction="sum" dataDxfId="23" totalsRowDxfId="22" dataCellStyle="Standard"/>
    <tableColumn id="7" name="Prix moyen" totalsRowFunction="custom" dataDxfId="21" totalsRowDxfId="20" dataCellStyle="Spaltenebene_1">
      <calculatedColumnFormula>+I1a_810162936[Prix par unité]*I1a_810162936[Quantité utilisée]</calculatedColumnFormula>
      <totalsRowFormula>IFERROR(SUBTOTAL(109,I1a_810162936[Prix moyen])/I1a_810162936[[#Totals],[Quantité utilisée]],0)</totalsRowFormula>
    </tableColumn>
  </tableColumns>
  <tableStyleInfo name="Tabelle Medikamente 2 2" showFirstColumn="0" showLastColumn="0" showRowStripes="1" showColumnStripes="0"/>
</table>
</file>

<file path=xl/tables/table35.xml><?xml version="1.0" encoding="utf-8"?>
<table xmlns="http://schemas.openxmlformats.org/spreadsheetml/2006/main" id="36" name="I1a_6173037" displayName="I1a_6173037" ref="B179:F181" totalsRowCount="1" dataCellStyle="Standard" totalsRowCellStyle="Standard">
  <autoFilter ref="B179:F180"/>
  <tableColumns count="5">
    <tableColumn id="1" name="No" totalsRowLabel="Résultat" dataDxfId="19" totalsRowDxfId="18" dataCellStyle="Standard">
      <calculatedColumnFormula>+$B$178</calculatedColumnFormula>
    </tableColumn>
    <tableColumn id="2" name="Article" totalsRowDxfId="17" dataCellStyle="Standard"/>
    <tableColumn id="4" name="Prix par unité" dataDxfId="16" totalsRowDxfId="15" dataCellStyle="Standard"/>
    <tableColumn id="5" name="Quantité utilisée" totalsRowFunction="sum" dataDxfId="14" totalsRowDxfId="13" dataCellStyle="Standard"/>
    <tableColumn id="7" name="Prix moyen" totalsRowFunction="custom" dataDxfId="12" totalsRowDxfId="11" dataCellStyle="Spaltenebene_1">
      <calculatedColumnFormula>+I1a_6173037[Prix par unité]*I1a_6173037[Quantité utilisée]</calculatedColumnFormula>
      <totalsRowFormula>IFERROR(SUBTOTAL(109,I1a_6173037[Prix moyen])/I1a_6173037[[#Totals],[Quantité utilisée]],0)</totalsRowFormula>
    </tableColumn>
  </tableColumns>
  <tableStyleInfo name="Tabelle Medikamente 2 2" showFirstColumn="0" showLastColumn="0" showRowStripes="1" showColumnStripes="0"/>
</table>
</file>

<file path=xl/tables/table36.xml><?xml version="1.0" encoding="utf-8"?>
<table xmlns="http://schemas.openxmlformats.org/spreadsheetml/2006/main" id="2" name="Kunstherzen" displayName="Kunstherzen" ref="B19:I76" totalsRowShown="0" headerRowDxfId="10" dataDxfId="9" tableBorderDxfId="8">
  <autoFilter ref="B19:I76"/>
  <tableColumns count="8">
    <tableColumn id="1" name="Clé primaire (Variable 4.6.V01 de la statistique médicale)" dataDxfId="7"/>
    <tableColumn id="2" name="CHOP 2015" dataDxfId="6"/>
    <tableColumn id="3" name="Textes CHOP" dataDxfId="5">
      <calculatedColumnFormula>+IFERROR(VLOOKUP(C20,K:L,2,FALSE),0)</calculatedColumnFormula>
    </tableColumn>
    <tableColumn id="4" name="Désignation/ Nom commercial" dataDxfId="4"/>
    <tableColumn id="5" name="Composants" dataDxfId="3"/>
    <tableColumn id="6" name="Nombre" dataDxfId="2"/>
    <tableColumn id="7" name="PC par composant en CHF" dataDxfId="1"/>
    <tableColumn id="8" name="Commentaire" dataDxfId="0"/>
  </tableColumns>
  <tableStyleInfo name="TableStyleMedium2" showFirstColumn="0" showLastColumn="0" showRowStripes="1" showColumnStripes="0"/>
</table>
</file>

<file path=xl/tables/table4.xml><?xml version="1.0" encoding="utf-8"?>
<table xmlns="http://schemas.openxmlformats.org/spreadsheetml/2006/main" id="4" name="I2_S" displayName="I2_S" ref="B24:F26" totalsRowCount="1" dataCellStyle="Standard" totalsRowCellStyle="Standard">
  <autoFilter ref="B24:F25"/>
  <tableColumns count="5">
    <tableColumn id="1" name="No" totalsRowLabel="Résultat" dataDxfId="297" totalsRowDxfId="296" dataCellStyle="Standard">
      <calculatedColumnFormula>+$B$23</calculatedColumnFormula>
    </tableColumn>
    <tableColumn id="2" name="Article" totalsRowDxfId="295" dataCellStyle="Standard"/>
    <tableColumn id="4" name="Prix par unité" dataDxfId="294" totalsRowDxfId="293" dataCellStyle="Standard"/>
    <tableColumn id="5" name="Quantité utilisée" totalsRowFunction="sum" dataDxfId="292" totalsRowDxfId="291" dataCellStyle="Standard"/>
    <tableColumn id="7" name="Prix moyen" totalsRowFunction="custom" dataDxfId="290" totalsRowDxfId="289" dataCellStyle="Spaltenebene_1">
      <calculatedColumnFormula>+I2_S[Prix par unité]*I2_S[Quantité utilisée]</calculatedColumnFormula>
      <totalsRowFormula>IFERROR(SUBTOTAL(109,I2_S[Prix moyen])/I2_S[[#Totals],[Quantité utilisée]],0)</totalsRowFormula>
    </tableColumn>
  </tableColumns>
  <tableStyleInfo name="Tabelle Medikamente 2 2" showFirstColumn="0" showLastColumn="0" showRowStripes="1" showColumnStripes="0"/>
</table>
</file>

<file path=xl/tables/table5.xml><?xml version="1.0" encoding="utf-8"?>
<table xmlns="http://schemas.openxmlformats.org/spreadsheetml/2006/main" id="5" name="I3_S" displayName="I3_S" ref="B29:F31" totalsRowCount="1" dataCellStyle="Standard" totalsRowCellStyle="Standard">
  <autoFilter ref="B29:F30"/>
  <tableColumns count="5">
    <tableColumn id="1" name="No" totalsRowLabel="Résultat" dataDxfId="288" totalsRowDxfId="287" dataCellStyle="Standard">
      <calculatedColumnFormula>+$B$28</calculatedColumnFormula>
    </tableColumn>
    <tableColumn id="2" name="Article" totalsRowDxfId="286" dataCellStyle="Standard"/>
    <tableColumn id="4" name="Prix par unité" dataDxfId="285" totalsRowDxfId="284" dataCellStyle="Standard"/>
    <tableColumn id="5" name="Quantité utilisée" totalsRowFunction="sum" dataDxfId="283" totalsRowDxfId="282" dataCellStyle="Standard"/>
    <tableColumn id="7" name="Prix moyen" totalsRowFunction="custom" dataDxfId="281" totalsRowDxfId="280" dataCellStyle="Spaltenebene_1">
      <calculatedColumnFormula>+I3_S[Prix par unité]*I3_S[Quantité utilisée]</calculatedColumnFormula>
      <totalsRowFormula>IFERROR(SUBTOTAL(109,I3_S[Prix moyen])/I3_S[[#Totals],[Quantité utilisée]],0)</totalsRowFormula>
    </tableColumn>
  </tableColumns>
  <tableStyleInfo name="Tabelle Medikamente 2 2" showFirstColumn="0" showLastColumn="0" showRowStripes="1" showColumnStripes="0"/>
</table>
</file>

<file path=xl/tables/table6.xml><?xml version="1.0" encoding="utf-8"?>
<table xmlns="http://schemas.openxmlformats.org/spreadsheetml/2006/main" id="6" name="I1a_7" displayName="I1a_7" ref="B34:F36" totalsRowCount="1" dataCellStyle="Standard" totalsRowCellStyle="Standard">
  <autoFilter ref="B34:F35"/>
  <tableColumns count="5">
    <tableColumn id="1" name="No" totalsRowLabel="Résultat" dataDxfId="279" totalsRowDxfId="278" dataCellStyle="Standard">
      <calculatedColumnFormula>+$B$33</calculatedColumnFormula>
    </tableColumn>
    <tableColumn id="2" name="Article" totalsRowDxfId="277" dataCellStyle="Standard"/>
    <tableColumn id="4" name="Prix par unité" totalsRowDxfId="276" dataCellStyle="Standard"/>
    <tableColumn id="5" name="Quantité utilisée" totalsRowFunction="sum" dataDxfId="275" totalsRowDxfId="274" dataCellStyle="Standard"/>
    <tableColumn id="7" name="Prix moyen" totalsRowFunction="custom" dataDxfId="273" totalsRowDxfId="272" dataCellStyle="Spaltenebene_1">
      <calculatedColumnFormula>+I1a_7[Prix par unité]*I1a_7[Quantité utilisée]</calculatedColumnFormula>
      <totalsRowFormula>IFERROR(SUBTOTAL(109,I1a_7[Prix moyen])/I1a_7[[#Totals],[Quantité utilisée]],0)</totalsRowFormula>
    </tableColumn>
  </tableColumns>
  <tableStyleInfo name="Tabelle Medikamente 2 2" showFirstColumn="0" showLastColumn="0" showRowStripes="1" showColumnStripes="0"/>
</table>
</file>

<file path=xl/tables/table7.xml><?xml version="1.0" encoding="utf-8"?>
<table xmlns="http://schemas.openxmlformats.org/spreadsheetml/2006/main" id="7" name="I1a_8" displayName="I1a_8" ref="B39:F41" totalsRowCount="1" dataCellStyle="Standard" totalsRowCellStyle="Standard">
  <autoFilter ref="B39:F40"/>
  <tableColumns count="5">
    <tableColumn id="1" name="No" totalsRowLabel="Résultat" dataDxfId="271" totalsRowDxfId="270" dataCellStyle="Standard">
      <calculatedColumnFormula>+$B$38</calculatedColumnFormula>
    </tableColumn>
    <tableColumn id="2" name="Article" totalsRowDxfId="269" dataCellStyle="Standard"/>
    <tableColumn id="4" name="Prix par unité" dataDxfId="268" totalsRowDxfId="267" dataCellStyle="Standard"/>
    <tableColumn id="5" name="Quantité utilisée" totalsRowFunction="sum" dataDxfId="266" totalsRowDxfId="265" dataCellStyle="Standard"/>
    <tableColumn id="7" name="Prix moyen" totalsRowFunction="custom" dataDxfId="264" totalsRowDxfId="263" dataCellStyle="Spaltenebene_1">
      <calculatedColumnFormula>+I1a_8[Prix par unité]*I1a_8[Quantité utilisée]</calculatedColumnFormula>
      <totalsRowFormula>IFERROR(SUBTOTAL(109,I1a_8[Prix moyen])/I1a_8[[#Totals],[Quantité utilisée]],0)</totalsRowFormula>
    </tableColumn>
  </tableColumns>
  <tableStyleInfo name="Tabelle Medikamente 2 2" showFirstColumn="0" showLastColumn="0" showRowStripes="1" showColumnStripes="0"/>
</table>
</file>

<file path=xl/tables/table8.xml><?xml version="1.0" encoding="utf-8"?>
<table xmlns="http://schemas.openxmlformats.org/spreadsheetml/2006/main" id="8" name="I1a_89" displayName="I1a_89" ref="B44:F46" totalsRowCount="1" dataCellStyle="Standard" totalsRowCellStyle="Standard">
  <autoFilter ref="B44:F45"/>
  <tableColumns count="5">
    <tableColumn id="1" name="No" totalsRowLabel="Résultat" dataDxfId="262" totalsRowDxfId="261" dataCellStyle="Standard">
      <calculatedColumnFormula>+$B$43</calculatedColumnFormula>
    </tableColumn>
    <tableColumn id="2" name="Article" totalsRowDxfId="260" dataCellStyle="Standard"/>
    <tableColumn id="4" name="Prix par unité" dataDxfId="259" totalsRowDxfId="258" dataCellStyle="Standard"/>
    <tableColumn id="5" name="Quantité utilisée" totalsRowFunction="sum" dataDxfId="257" totalsRowDxfId="256" dataCellStyle="Standard"/>
    <tableColumn id="7" name="Prix moyen" totalsRowFunction="custom" dataDxfId="255" totalsRowDxfId="254" dataCellStyle="Spaltenebene_1">
      <calculatedColumnFormula>+I1a_89[Prix par unité]*I1a_89[Quantité utilisée]</calculatedColumnFormula>
      <totalsRowFormula>IFERROR(SUBTOTAL(109,I1a_89[Prix moyen])/I1a_89[[#Totals],[Quantité utilisée]],0)</totalsRowFormula>
    </tableColumn>
  </tableColumns>
  <tableStyleInfo name="Tabelle Medikamente 2 2" showFirstColumn="0" showLastColumn="0" showRowStripes="1" showColumnStripes="0"/>
</table>
</file>

<file path=xl/tables/table9.xml><?xml version="1.0" encoding="utf-8"?>
<table xmlns="http://schemas.openxmlformats.org/spreadsheetml/2006/main" id="9" name="I1a_810" displayName="I1a_810" ref="B49:F51" totalsRowCount="1" dataCellStyle="Standard" totalsRowCellStyle="Standard">
  <autoFilter ref="B49:F50"/>
  <tableColumns count="5">
    <tableColumn id="1" name="No" totalsRowLabel="Résultat" dataDxfId="253" totalsRowDxfId="252" dataCellStyle="Standard">
      <calculatedColumnFormula>+$B$48</calculatedColumnFormula>
    </tableColumn>
    <tableColumn id="2" name="Article" totalsRowDxfId="251" dataCellStyle="Standard"/>
    <tableColumn id="4" name="Prix par unité" dataDxfId="250" totalsRowDxfId="249" dataCellStyle="Standard"/>
    <tableColumn id="5" name="Quantité utilisée" totalsRowFunction="sum" dataDxfId="248" totalsRowDxfId="247" dataCellStyle="Standard"/>
    <tableColumn id="7" name="Prix moyen" totalsRowFunction="custom" dataDxfId="246" totalsRowDxfId="245" dataCellStyle="Spaltenebene_1">
      <calculatedColumnFormula>+I1a_810[Prix par unité]*I1a_810[Quantité utilisée]</calculatedColumnFormula>
      <totalsRowFormula>IFERROR(SUBTOTAL(109,I1a_810[Prix moyen])/I1a_810[[#Totals],[Quantité utilisée]],0)</totalsRowFormula>
    </tableColumn>
  </tableColumns>
  <tableStyleInfo name="Tabelle Medikamente 2 2" showFirstColumn="0" showLastColumn="0" showRowStripes="1" showColumnStripes="0"/>
</table>
</file>

<file path=xl/theme/theme1.xml><?xml version="1.0" encoding="utf-8"?>
<a:theme xmlns:a="http://schemas.openxmlformats.org/drawingml/2006/main" name="Larissa">
  <a:themeElements>
    <a:clrScheme name="Detailerhebung">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wissdrg.org/fr/05_swissDRG_erhebung/swissDRG_erhebung.asp?navid=29" TargetMode="External"/><Relationship Id="rId2" Type="http://schemas.openxmlformats.org/officeDocument/2006/relationships/hyperlink" Target="mailto:datenerhebung@swissdrg.org" TargetMode="External"/><Relationship Id="rId1" Type="http://schemas.openxmlformats.org/officeDocument/2006/relationships/hyperlink" Target="mailto:datenerhebung@swissdrg.org"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stv.admin.ch/estv/fr/home/wehrpflichtersatzabgabe/dienstleistungen/jahresmittelkurse.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1" Type="http://schemas.openxmlformats.org/officeDocument/2006/relationships/printerSettings" Target="../printerSettings/printerSettings5.bin"/><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showGridLines="0" tabSelected="1" zoomScaleNormal="100" workbookViewId="0"/>
  </sheetViews>
  <sheetFormatPr baseColWidth="10" defaultColWidth="0" defaultRowHeight="14.4" zeroHeight="1"/>
  <cols>
    <col min="1" max="1" width="4.77734375" customWidth="1"/>
    <col min="2" max="2" width="21.44140625" customWidth="1"/>
    <col min="3" max="13" width="11.5546875" customWidth="1"/>
    <col min="14" max="14" width="22.88671875" customWidth="1"/>
    <col min="15" max="15" width="4.77734375" customWidth="1"/>
    <col min="16" max="16384" width="11.5546875" hidden="1"/>
  </cols>
  <sheetData>
    <row r="1" spans="1:14">
      <c r="A1" s="13"/>
      <c r="B1" s="13"/>
      <c r="C1" s="13"/>
      <c r="D1" s="13"/>
      <c r="E1" s="13"/>
      <c r="F1" s="13"/>
      <c r="G1" s="13"/>
      <c r="H1" s="13"/>
    </row>
    <row r="2" spans="1:14" ht="21">
      <c r="A2" s="13"/>
      <c r="B2" s="41" t="s">
        <v>1932</v>
      </c>
      <c r="C2" s="13"/>
      <c r="D2" s="13"/>
      <c r="E2" s="13"/>
      <c r="F2" s="13"/>
      <c r="G2" s="13"/>
      <c r="H2" s="13"/>
    </row>
    <row r="3" spans="1:14" ht="21">
      <c r="A3" s="13"/>
      <c r="B3" s="42" t="s">
        <v>1941</v>
      </c>
      <c r="C3" s="13"/>
      <c r="D3" s="13"/>
      <c r="E3" s="13"/>
      <c r="F3" s="13"/>
      <c r="G3" s="13"/>
      <c r="H3" s="13"/>
    </row>
    <row r="4" spans="1:14" ht="15.6">
      <c r="A4" s="13"/>
      <c r="B4" s="19"/>
      <c r="C4" s="13"/>
      <c r="D4" s="13"/>
      <c r="E4" s="13"/>
      <c r="F4" s="13"/>
      <c r="G4" s="13"/>
      <c r="H4" s="13"/>
    </row>
    <row r="5" spans="1:14" ht="15.6">
      <c r="A5" s="13"/>
      <c r="B5" s="18" t="s">
        <v>1942</v>
      </c>
      <c r="C5" s="13"/>
      <c r="D5" s="13"/>
      <c r="E5" s="13"/>
      <c r="F5" s="13"/>
      <c r="G5" s="13"/>
      <c r="H5" s="13"/>
    </row>
    <row r="6" spans="1:14">
      <c r="A6" s="13"/>
      <c r="B6" s="92" t="s">
        <v>1943</v>
      </c>
      <c r="C6" s="13"/>
      <c r="D6" s="13"/>
      <c r="E6" s="13"/>
      <c r="F6" s="13"/>
      <c r="G6" s="13"/>
      <c r="H6" s="13"/>
    </row>
    <row r="7" spans="1:14">
      <c r="A7" s="13"/>
      <c r="B7" s="13"/>
      <c r="C7" s="13"/>
      <c r="D7" s="13"/>
      <c r="E7" s="13"/>
      <c r="F7" s="13"/>
      <c r="G7" s="13"/>
      <c r="H7" s="13"/>
    </row>
    <row r="8" spans="1:14">
      <c r="A8" s="13"/>
      <c r="B8" s="22" t="s">
        <v>1077</v>
      </c>
      <c r="C8" s="23"/>
      <c r="D8" s="23"/>
      <c r="E8" s="23"/>
      <c r="F8" s="23"/>
      <c r="G8" s="23"/>
      <c r="H8" s="23"/>
      <c r="I8" s="33"/>
      <c r="J8" s="33"/>
      <c r="K8" s="33"/>
      <c r="L8" s="33"/>
      <c r="M8" s="33"/>
      <c r="N8" s="36"/>
    </row>
    <row r="9" spans="1:14">
      <c r="A9" s="13"/>
      <c r="B9" s="114" t="s">
        <v>1078</v>
      </c>
      <c r="C9" s="14"/>
      <c r="D9" s="14"/>
      <c r="E9" s="14"/>
      <c r="F9" s="14"/>
      <c r="G9" s="14"/>
      <c r="H9" s="14"/>
      <c r="I9" s="37"/>
      <c r="J9" s="37"/>
      <c r="K9" s="37"/>
      <c r="L9" s="37"/>
      <c r="M9" s="37"/>
      <c r="N9" s="38"/>
    </row>
    <row r="10" spans="1:14">
      <c r="A10" s="13"/>
      <c r="B10" s="114" t="s">
        <v>1079</v>
      </c>
      <c r="C10" s="14"/>
      <c r="D10" s="14"/>
      <c r="E10" s="14"/>
      <c r="F10" s="14"/>
      <c r="G10" s="14"/>
      <c r="H10" s="14"/>
      <c r="I10" s="37"/>
      <c r="J10" s="37"/>
      <c r="K10" s="37"/>
      <c r="L10" s="37"/>
      <c r="M10" s="37"/>
      <c r="N10" s="38"/>
    </row>
    <row r="11" spans="1:14">
      <c r="A11" s="13"/>
      <c r="B11" s="114" t="s">
        <v>1075</v>
      </c>
      <c r="C11" s="14"/>
      <c r="D11" s="14"/>
      <c r="E11" s="14"/>
      <c r="F11" s="14"/>
      <c r="G11" s="14"/>
      <c r="H11" s="14"/>
      <c r="I11" s="37"/>
      <c r="J11" s="37"/>
      <c r="K11" s="37"/>
      <c r="L11" s="37"/>
      <c r="M11" s="37"/>
      <c r="N11" s="38"/>
    </row>
    <row r="12" spans="1:14" s="110" customFormat="1">
      <c r="A12" s="92"/>
      <c r="B12" s="114" t="s">
        <v>1076</v>
      </c>
      <c r="C12" s="14"/>
      <c r="D12" s="14"/>
      <c r="E12" s="14"/>
      <c r="F12" s="14"/>
      <c r="G12" s="14"/>
      <c r="H12" s="14"/>
      <c r="I12" s="113"/>
      <c r="J12" s="113"/>
      <c r="K12" s="113"/>
      <c r="L12" s="113"/>
      <c r="M12" s="113"/>
      <c r="N12" s="112"/>
    </row>
    <row r="13" spans="1:14">
      <c r="A13" s="13"/>
      <c r="B13" s="25" t="s">
        <v>1080</v>
      </c>
      <c r="C13" s="26"/>
      <c r="D13" s="26"/>
      <c r="E13" s="26"/>
      <c r="F13" s="26"/>
      <c r="G13" s="26"/>
      <c r="H13" s="26"/>
      <c r="I13" s="39"/>
      <c r="J13" s="39"/>
      <c r="K13" s="39"/>
      <c r="L13" s="39"/>
      <c r="M13" s="39"/>
      <c r="N13" s="40"/>
    </row>
    <row r="14" spans="1:14">
      <c r="A14" s="13"/>
      <c r="B14" s="13"/>
      <c r="C14" s="13"/>
      <c r="D14" s="13"/>
      <c r="E14" s="13"/>
      <c r="F14" s="13"/>
      <c r="G14" s="13"/>
      <c r="H14" s="13"/>
    </row>
    <row r="15" spans="1:14">
      <c r="A15" s="13"/>
      <c r="B15" s="13"/>
      <c r="C15" s="13"/>
      <c r="D15" s="13"/>
      <c r="E15" s="13"/>
      <c r="F15" s="13"/>
      <c r="G15" s="13"/>
      <c r="H15" s="13"/>
    </row>
    <row r="16" spans="1:14" ht="26.4" customHeight="1">
      <c r="A16" s="13"/>
      <c r="B16" s="49" t="s">
        <v>1944</v>
      </c>
      <c r="C16" s="1"/>
      <c r="D16" s="274"/>
      <c r="E16" s="274"/>
      <c r="F16" s="274"/>
      <c r="G16" s="274"/>
      <c r="H16" s="274"/>
      <c r="I16" s="274"/>
      <c r="J16" s="274"/>
      <c r="K16" s="274"/>
      <c r="L16" s="275"/>
    </row>
    <row r="17" spans="1:12">
      <c r="A17" s="13"/>
      <c r="B17" s="13"/>
      <c r="C17" s="13"/>
      <c r="D17" s="13"/>
      <c r="E17" s="13"/>
      <c r="F17" s="13"/>
      <c r="G17" s="13"/>
      <c r="H17" s="13"/>
    </row>
    <row r="18" spans="1:12" ht="45" customHeight="1">
      <c r="A18" s="13"/>
      <c r="B18" s="50" t="s">
        <v>1936</v>
      </c>
      <c r="C18" s="276"/>
      <c r="D18" s="274"/>
      <c r="E18" s="274"/>
      <c r="F18" s="274"/>
      <c r="G18" s="274"/>
      <c r="H18" s="274"/>
      <c r="I18" s="274"/>
      <c r="J18" s="274"/>
      <c r="K18" s="274"/>
      <c r="L18" s="275"/>
    </row>
    <row r="19" spans="1:12" s="30" customFormat="1">
      <c r="A19" s="13"/>
      <c r="B19" s="13"/>
      <c r="C19" s="13"/>
      <c r="D19" s="13"/>
      <c r="E19" s="105"/>
      <c r="F19" s="13"/>
      <c r="G19" s="13"/>
      <c r="H19" s="13"/>
    </row>
    <row r="20" spans="1:12">
      <c r="A20" s="13"/>
      <c r="B20" s="13"/>
      <c r="C20" s="13"/>
      <c r="D20" s="13"/>
      <c r="E20" s="13"/>
      <c r="F20" s="13"/>
      <c r="G20" s="13"/>
      <c r="H20" s="13"/>
    </row>
    <row r="21" spans="1:12">
      <c r="A21" s="13"/>
      <c r="B21" s="20" t="s">
        <v>2044</v>
      </c>
      <c r="C21" s="13"/>
      <c r="D21" s="13"/>
      <c r="E21" s="13"/>
      <c r="F21" s="13"/>
      <c r="G21" s="13"/>
      <c r="H21" s="13"/>
    </row>
    <row r="22" spans="1:12">
      <c r="A22" s="13"/>
      <c r="B22" s="119" t="s">
        <v>1941</v>
      </c>
      <c r="C22" s="13"/>
      <c r="D22" s="13"/>
      <c r="E22" s="13"/>
      <c r="F22" s="13"/>
      <c r="G22" s="13"/>
      <c r="H22" s="13"/>
    </row>
    <row r="23" spans="1:12">
      <c r="A23" s="13"/>
      <c r="B23" s="119" t="s">
        <v>1930</v>
      </c>
      <c r="C23" s="13"/>
      <c r="D23" s="13"/>
      <c r="E23" s="13"/>
      <c r="F23" s="13"/>
      <c r="G23" s="13"/>
      <c r="H23" s="13"/>
    </row>
    <row r="24" spans="1:12" s="110" customFormat="1">
      <c r="A24" s="92"/>
      <c r="B24" s="119" t="s">
        <v>1946</v>
      </c>
      <c r="C24" s="92"/>
      <c r="D24" s="92"/>
      <c r="E24" s="92"/>
      <c r="F24" s="92"/>
      <c r="G24" s="92"/>
      <c r="H24" s="92"/>
    </row>
    <row r="25" spans="1:12">
      <c r="A25" s="13"/>
      <c r="B25" s="119" t="s">
        <v>1947</v>
      </c>
      <c r="C25" s="13"/>
      <c r="D25" s="13"/>
      <c r="E25" s="13"/>
      <c r="F25" s="13"/>
      <c r="G25" s="13"/>
      <c r="H25" s="13"/>
    </row>
    <row r="26" spans="1:12" s="110" customFormat="1">
      <c r="A26" s="92"/>
      <c r="B26" s="119" t="s">
        <v>1948</v>
      </c>
      <c r="C26" s="92"/>
      <c r="D26" s="92"/>
      <c r="E26" s="92"/>
      <c r="F26" s="92"/>
      <c r="G26" s="92"/>
      <c r="H26" s="92"/>
    </row>
    <row r="27" spans="1:12">
      <c r="A27" s="13"/>
      <c r="B27" s="119" t="s">
        <v>1951</v>
      </c>
      <c r="D27" s="13"/>
      <c r="E27" s="13"/>
      <c r="F27" s="13"/>
      <c r="G27" s="13"/>
      <c r="H27" s="13"/>
    </row>
    <row r="28" spans="1:12" s="110" customFormat="1">
      <c r="A28" s="92"/>
      <c r="B28" s="119" t="s">
        <v>1952</v>
      </c>
      <c r="D28" s="92"/>
      <c r="E28" s="92"/>
      <c r="F28" s="92"/>
      <c r="G28" s="92"/>
      <c r="H28" s="92"/>
    </row>
    <row r="29" spans="1:12">
      <c r="A29" s="13"/>
      <c r="B29" s="119" t="s">
        <v>1949</v>
      </c>
      <c r="C29" s="13"/>
      <c r="D29" s="13"/>
      <c r="E29" s="13"/>
      <c r="F29" s="13"/>
      <c r="G29" s="13"/>
      <c r="H29" s="13"/>
    </row>
    <row r="30" spans="1:12" s="30" customFormat="1">
      <c r="A30" s="13"/>
      <c r="B30" s="119" t="s">
        <v>1950</v>
      </c>
      <c r="C30" s="13"/>
      <c r="D30" s="13"/>
      <c r="E30" s="13"/>
      <c r="F30" s="13"/>
      <c r="G30" s="13"/>
      <c r="H30" s="13"/>
    </row>
    <row r="31" spans="1:12" s="30" customFormat="1">
      <c r="A31" s="13"/>
      <c r="B31" s="119" t="s">
        <v>1953</v>
      </c>
      <c r="C31" s="13"/>
      <c r="D31" s="13"/>
      <c r="E31" s="13"/>
      <c r="F31" s="13"/>
      <c r="G31" s="13"/>
      <c r="H31" s="13"/>
    </row>
    <row r="32" spans="1:12" s="110" customFormat="1">
      <c r="A32" s="92"/>
      <c r="B32" s="119"/>
      <c r="C32" s="92"/>
      <c r="D32" s="92"/>
      <c r="E32" s="92"/>
      <c r="F32" s="92"/>
      <c r="G32" s="92"/>
      <c r="H32" s="92"/>
    </row>
    <row r="33" spans="1:8">
      <c r="A33" s="13"/>
      <c r="B33" s="106" t="s">
        <v>1954</v>
      </c>
      <c r="C33" s="13"/>
      <c r="D33" s="13"/>
      <c r="E33" s="13"/>
      <c r="F33" s="13"/>
      <c r="G33" s="13"/>
      <c r="H33" s="13"/>
    </row>
    <row r="34" spans="1:8">
      <c r="A34" s="13"/>
      <c r="B34" s="107" t="s">
        <v>1955</v>
      </c>
      <c r="C34" s="13"/>
      <c r="D34" s="13"/>
      <c r="E34" s="13"/>
      <c r="F34" s="13"/>
      <c r="G34" s="13"/>
      <c r="H34" s="13"/>
    </row>
    <row r="35" spans="1:8" s="110" customFormat="1">
      <c r="A35" s="92"/>
      <c r="B35" s="107"/>
      <c r="C35" s="92"/>
      <c r="D35" s="92"/>
      <c r="E35" s="92"/>
      <c r="F35" s="92"/>
      <c r="G35" s="92"/>
      <c r="H35" s="92"/>
    </row>
    <row r="36" spans="1:8">
      <c r="A36" s="13"/>
      <c r="B36" s="20" t="s">
        <v>1956</v>
      </c>
      <c r="C36" s="13"/>
      <c r="D36" s="13"/>
      <c r="E36" s="13"/>
      <c r="F36" s="13"/>
      <c r="G36" s="13"/>
      <c r="H36" s="13"/>
    </row>
    <row r="37" spans="1:8">
      <c r="A37" s="13"/>
      <c r="C37" s="13"/>
      <c r="D37" s="13"/>
      <c r="E37" s="13"/>
      <c r="F37" s="13"/>
      <c r="G37" s="13"/>
      <c r="H37" s="13"/>
    </row>
    <row r="38" spans="1:8">
      <c r="A38" s="13"/>
      <c r="B38" s="21" t="s">
        <v>1957</v>
      </c>
      <c r="C38" s="13"/>
      <c r="D38" s="13"/>
      <c r="E38" s="13"/>
      <c r="F38" s="13"/>
      <c r="G38" s="13"/>
      <c r="H38" s="13"/>
    </row>
    <row r="39" spans="1:8">
      <c r="A39" s="13"/>
      <c r="B39" s="120" t="s">
        <v>228</v>
      </c>
      <c r="C39" s="13"/>
      <c r="D39" s="13"/>
      <c r="E39" s="13"/>
      <c r="F39" s="13"/>
      <c r="G39" s="13"/>
      <c r="H39" s="13"/>
    </row>
    <row r="40" spans="1:8">
      <c r="A40" s="13"/>
      <c r="B40" s="21" t="s">
        <v>229</v>
      </c>
      <c r="C40" s="13"/>
      <c r="D40" s="13"/>
      <c r="E40" s="13"/>
      <c r="F40" s="13"/>
      <c r="G40" s="13"/>
      <c r="H40" s="13"/>
    </row>
    <row r="41" spans="1:8">
      <c r="A41" s="13"/>
      <c r="B41" s="13"/>
      <c r="C41" s="13"/>
      <c r="D41" s="13"/>
      <c r="E41" s="13"/>
      <c r="F41" s="13"/>
      <c r="G41" s="13"/>
      <c r="H41" s="13"/>
    </row>
    <row r="42" spans="1:8">
      <c r="B42" s="21" t="s">
        <v>1968</v>
      </c>
    </row>
    <row r="43" spans="1:8">
      <c r="B43" s="120" t="s">
        <v>228</v>
      </c>
    </row>
    <row r="44" spans="1:8">
      <c r="B44" s="21" t="s">
        <v>230</v>
      </c>
    </row>
    <row r="45" spans="1:8" ht="18" customHeight="1"/>
    <row r="46" spans="1:8" hidden="1"/>
    <row r="47" spans="1:8" hidden="1"/>
    <row r="48" spans="1:8" hidden="1"/>
    <row r="49" hidden="1"/>
  </sheetData>
  <sheetProtection password="BF59" sheet="1" objects="1" scenarios="1" formatCells="0" formatColumns="0" formatRows="0"/>
  <mergeCells count="2">
    <mergeCell ref="C16:L16"/>
    <mergeCell ref="C18:L18"/>
  </mergeCells>
  <hyperlinks>
    <hyperlink ref="B43" r:id="rId1"/>
    <hyperlink ref="B39" r:id="rId2"/>
    <hyperlink ref="B22" location="'Page d''acceuil'!A1" display="Page d'accueil"/>
    <hyperlink ref="B23" location="'Page d''acceuil'!A1" display="Médicaments"/>
    <hyperlink ref="B34" r:id="rId3"/>
    <hyperlink ref="B24" location="'Médicaments manquant'!A1" display="Médicaments manquants"/>
    <hyperlink ref="B25" location="Implants!A1" display="Implants"/>
    <hyperlink ref="B26" location="'Implants - schéma produits'!A1" display="Implants - schéma produits"/>
    <hyperlink ref="B27" location="'Procédés onéreux'!A1" display="Procédés onéreux"/>
    <hyperlink ref="B28" location="'Procédés onéreux - schéma couts'!A1" display="Procédés onéreux - schéma coûts"/>
    <hyperlink ref="B29" location="'Coeurs artificiels'!A1" display="Coeurs artificiels"/>
    <hyperlink ref="B30" location="Annexe!A1" display="Annexe"/>
    <hyperlink ref="B31" location="'cours annuel moyen'!A1" display="Cours annuel moyen"/>
  </hyperlinks>
  <pageMargins left="0.7" right="0.7" top="0.78740157499999996" bottom="0.78740157499999996" header="0.3" footer="0.3"/>
  <pageSetup paperSize="9" scale="76"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3"/>
  <sheetViews>
    <sheetView showGridLines="0" workbookViewId="0"/>
  </sheetViews>
  <sheetFormatPr baseColWidth="10" defaultColWidth="0" defaultRowHeight="14.4" zeroHeight="1"/>
  <cols>
    <col min="1" max="1" width="4.77734375" style="30" customWidth="1"/>
    <col min="2" max="2" width="13" style="52" customWidth="1"/>
    <col min="3" max="3" width="16" style="30" customWidth="1"/>
    <col min="4" max="4" width="11.5546875" customWidth="1"/>
    <col min="5" max="5" width="20.5546875" customWidth="1"/>
    <col min="6" max="6" width="11.5546875" hidden="1" customWidth="1"/>
    <col min="7" max="7" width="11.44140625" style="110" hidden="1" customWidth="1"/>
    <col min="8" max="10" width="0" hidden="1" customWidth="1"/>
    <col min="11" max="16384" width="11.5546875" hidden="1"/>
  </cols>
  <sheetData>
    <row r="1" spans="2:10" s="30" customFormat="1">
      <c r="B1" s="52"/>
      <c r="E1"/>
      <c r="F1" s="91" t="s">
        <v>652</v>
      </c>
      <c r="G1" s="91"/>
      <c r="H1" s="91"/>
      <c r="I1" s="91"/>
      <c r="J1" s="91"/>
    </row>
    <row r="2" spans="2:10" s="30" customFormat="1" ht="21">
      <c r="B2" s="117" t="s">
        <v>1932</v>
      </c>
      <c r="E2"/>
      <c r="G2" s="110"/>
    </row>
    <row r="3" spans="2:10" ht="21">
      <c r="B3" s="44" t="s">
        <v>1950</v>
      </c>
    </row>
    <row r="4" spans="2:10"/>
    <row r="5" spans="2:10">
      <c r="B5" s="67" t="s">
        <v>2036</v>
      </c>
    </row>
    <row r="6" spans="2:10">
      <c r="F6" t="str">
        <f ca="1">MID(CELL("filename",A1),FIND("[",CELL("filename",A1)),FIND("]",CELL("filename",A1))-FIND("[",CELL("filename",A1))+1)</f>
        <v>[160208_Detailerhebung 2016_F_protected.xlsx]</v>
      </c>
    </row>
    <row r="7" spans="2:10">
      <c r="B7" s="70" t="s">
        <v>250</v>
      </c>
      <c r="C7" s="55" t="s">
        <v>2037</v>
      </c>
      <c r="D7" s="55" t="s">
        <v>1969</v>
      </c>
      <c r="F7" t="s">
        <v>231</v>
      </c>
      <c r="I7" t="s">
        <v>288</v>
      </c>
    </row>
    <row r="8" spans="2:10">
      <c r="B8" s="68" t="s">
        <v>251</v>
      </c>
      <c r="C8" s="7" t="s">
        <v>1947</v>
      </c>
      <c r="D8" s="108" t="str">
        <f ca="1">+HYPERLINK($F$6&amp;"'"&amp;$C8&amp;"'!"&amp;SUBSTITUTE(IF($C8="Implants",VLOOKUP($B8,$F:$G,2,FALSE),IF($C8="Procédés onéreux",VLOOKUP($B8,$I:$J,2,FALSE),"1")),"/","")&amp;"_",IF($C8="Implants",VLOOKUP($B8,$F:$G,2,FALSE),IF($C8="Procédés onéreux",VLOOKUP($B8,$I:$J,2,FALSE),"-")))</f>
        <v>I1a/1b</v>
      </c>
      <c r="F8" s="69" t="s">
        <v>251</v>
      </c>
      <c r="G8" s="111" t="s">
        <v>645</v>
      </c>
      <c r="I8" s="69" t="s">
        <v>480</v>
      </c>
      <c r="J8" s="111" t="s">
        <v>646</v>
      </c>
    </row>
    <row r="9" spans="2:10">
      <c r="B9" s="68" t="s">
        <v>252</v>
      </c>
      <c r="C9" s="7" t="s">
        <v>1947</v>
      </c>
      <c r="D9" s="108" t="str">
        <f t="shared" ref="D9:D72" ca="1" si="0">+HYPERLINK($F$6&amp;"'"&amp;$C9&amp;"'!"&amp;SUBSTITUTE(IF($C9="Implants",VLOOKUP($B9,$F:$G,2,FALSE),IF($C9="Procédés onéreux",VLOOKUP($B9,$I:$J,2,FALSE),"1")),"/","")&amp;"_",IF($C9="Implants",VLOOKUP($B9,$F:$G,2,FALSE),IF($C9="Procédés onéreux",VLOOKUP($B9,$I:$J,2,FALSE),"-")))</f>
        <v>I1a/1b</v>
      </c>
      <c r="F9" s="69" t="s">
        <v>252</v>
      </c>
      <c r="G9" s="111" t="s">
        <v>645</v>
      </c>
      <c r="H9" s="110"/>
      <c r="I9" s="69" t="s">
        <v>309</v>
      </c>
      <c r="J9" s="111" t="s">
        <v>646</v>
      </c>
    </row>
    <row r="10" spans="2:10">
      <c r="B10" s="68" t="s">
        <v>253</v>
      </c>
      <c r="C10" s="7" t="s">
        <v>1947</v>
      </c>
      <c r="D10" s="108" t="str">
        <f t="shared" ca="1" si="0"/>
        <v>I1a/1b</v>
      </c>
      <c r="F10" s="69" t="s">
        <v>253</v>
      </c>
      <c r="G10" s="111" t="s">
        <v>645</v>
      </c>
      <c r="H10" s="110"/>
      <c r="I10" s="69" t="s">
        <v>310</v>
      </c>
      <c r="J10" s="111" t="s">
        <v>646</v>
      </c>
    </row>
    <row r="11" spans="2:10">
      <c r="B11" s="68" t="s">
        <v>254</v>
      </c>
      <c r="C11" s="7" t="s">
        <v>1947</v>
      </c>
      <c r="D11" s="108" t="str">
        <f t="shared" ca="1" si="0"/>
        <v>I1a/1b</v>
      </c>
      <c r="F11" s="69" t="s">
        <v>254</v>
      </c>
      <c r="G11" s="111" t="s">
        <v>645</v>
      </c>
      <c r="H11" s="110"/>
      <c r="I11" s="69" t="s">
        <v>311</v>
      </c>
      <c r="J11" s="111" t="s">
        <v>646</v>
      </c>
    </row>
    <row r="12" spans="2:10">
      <c r="B12" s="68" t="s">
        <v>255</v>
      </c>
      <c r="C12" s="7" t="s">
        <v>1947</v>
      </c>
      <c r="D12" s="108" t="str">
        <f t="shared" ca="1" si="0"/>
        <v>I1a/1b</v>
      </c>
      <c r="F12" s="69" t="s">
        <v>255</v>
      </c>
      <c r="G12" s="111" t="s">
        <v>645</v>
      </c>
      <c r="H12" s="110"/>
      <c r="I12" s="69" t="s">
        <v>312</v>
      </c>
      <c r="J12" s="111" t="s">
        <v>646</v>
      </c>
    </row>
    <row r="13" spans="2:10">
      <c r="B13" s="68" t="s">
        <v>256</v>
      </c>
      <c r="C13" s="7" t="s">
        <v>1947</v>
      </c>
      <c r="D13" s="108" t="str">
        <f t="shared" ca="1" si="0"/>
        <v>I1a/1b</v>
      </c>
      <c r="F13" s="69" t="s">
        <v>256</v>
      </c>
      <c r="G13" s="111" t="s">
        <v>645</v>
      </c>
      <c r="H13" s="110"/>
      <c r="I13" s="69" t="s">
        <v>313</v>
      </c>
      <c r="J13" s="111" t="s">
        <v>646</v>
      </c>
    </row>
    <row r="14" spans="2:10">
      <c r="B14" s="68" t="s">
        <v>257</v>
      </c>
      <c r="C14" s="7" t="s">
        <v>1947</v>
      </c>
      <c r="D14" s="108" t="str">
        <f t="shared" ca="1" si="0"/>
        <v>I1a/1b</v>
      </c>
      <c r="F14" s="69" t="s">
        <v>257</v>
      </c>
      <c r="G14" s="111" t="s">
        <v>645</v>
      </c>
      <c r="H14" s="110"/>
      <c r="I14" s="69" t="s">
        <v>314</v>
      </c>
      <c r="J14" s="111" t="s">
        <v>646</v>
      </c>
    </row>
    <row r="15" spans="2:10">
      <c r="B15" s="68" t="s">
        <v>258</v>
      </c>
      <c r="C15" s="7" t="s">
        <v>1947</v>
      </c>
      <c r="D15" s="108" t="str">
        <f t="shared" ca="1" si="0"/>
        <v>I1a/1b</v>
      </c>
      <c r="F15" s="69" t="s">
        <v>258</v>
      </c>
      <c r="G15" s="111" t="s">
        <v>645</v>
      </c>
      <c r="H15" s="110"/>
      <c r="I15" s="69" t="s">
        <v>315</v>
      </c>
      <c r="J15" s="111" t="s">
        <v>646</v>
      </c>
    </row>
    <row r="16" spans="2:10">
      <c r="B16" s="68" t="s">
        <v>259</v>
      </c>
      <c r="C16" s="7" t="s">
        <v>1947</v>
      </c>
      <c r="D16" s="108" t="str">
        <f t="shared" ca="1" si="0"/>
        <v>I1a/1b</v>
      </c>
      <c r="F16" s="69" t="s">
        <v>259</v>
      </c>
      <c r="G16" s="111" t="s">
        <v>645</v>
      </c>
      <c r="H16" s="110"/>
      <c r="I16" s="69" t="s">
        <v>316</v>
      </c>
      <c r="J16" s="111" t="s">
        <v>646</v>
      </c>
    </row>
    <row r="17" spans="2:10">
      <c r="B17" s="68" t="s">
        <v>260</v>
      </c>
      <c r="C17" s="7" t="s">
        <v>1947</v>
      </c>
      <c r="D17" s="108" t="str">
        <f t="shared" ca="1" si="0"/>
        <v>I1a/1b</v>
      </c>
      <c r="F17" s="69" t="s">
        <v>260</v>
      </c>
      <c r="G17" s="111" t="s">
        <v>645</v>
      </c>
      <c r="H17" s="110"/>
      <c r="I17" s="69" t="s">
        <v>317</v>
      </c>
      <c r="J17" s="111" t="s">
        <v>646</v>
      </c>
    </row>
    <row r="18" spans="2:10">
      <c r="B18" s="68" t="s">
        <v>261</v>
      </c>
      <c r="C18" s="7" t="s">
        <v>1947</v>
      </c>
      <c r="D18" s="108" t="str">
        <f t="shared" ca="1" si="0"/>
        <v>I1a/1b</v>
      </c>
      <c r="F18" s="69" t="s">
        <v>261</v>
      </c>
      <c r="G18" s="111" t="s">
        <v>645</v>
      </c>
      <c r="H18" s="110"/>
      <c r="I18" s="69" t="s">
        <v>318</v>
      </c>
      <c r="J18" s="111" t="s">
        <v>646</v>
      </c>
    </row>
    <row r="19" spans="2:10">
      <c r="B19" s="68" t="s">
        <v>262</v>
      </c>
      <c r="C19" s="7" t="s">
        <v>1947</v>
      </c>
      <c r="D19" s="108" t="str">
        <f t="shared" ca="1" si="0"/>
        <v>I1a/1b</v>
      </c>
      <c r="F19" s="69" t="s">
        <v>262</v>
      </c>
      <c r="G19" s="111" t="s">
        <v>645</v>
      </c>
      <c r="H19" s="110"/>
      <c r="I19" s="69" t="s">
        <v>481</v>
      </c>
      <c r="J19" s="111" t="s">
        <v>646</v>
      </c>
    </row>
    <row r="20" spans="2:10">
      <c r="B20" s="68" t="s">
        <v>263</v>
      </c>
      <c r="C20" s="7" t="s">
        <v>1947</v>
      </c>
      <c r="D20" s="108" t="str">
        <f t="shared" ca="1" si="0"/>
        <v>I1a/1b</v>
      </c>
      <c r="F20" s="69" t="s">
        <v>263</v>
      </c>
      <c r="G20" s="111" t="s">
        <v>645</v>
      </c>
      <c r="H20" s="110"/>
      <c r="I20" s="69" t="s">
        <v>482</v>
      </c>
      <c r="J20" s="111" t="s">
        <v>647</v>
      </c>
    </row>
    <row r="21" spans="2:10">
      <c r="B21" s="68" t="s">
        <v>264</v>
      </c>
      <c r="C21" s="7" t="s">
        <v>1947</v>
      </c>
      <c r="D21" s="108" t="str">
        <f t="shared" ca="1" si="0"/>
        <v>I1a/1b</v>
      </c>
      <c r="F21" s="69" t="s">
        <v>264</v>
      </c>
      <c r="G21" s="111" t="s">
        <v>645</v>
      </c>
      <c r="H21" s="110"/>
      <c r="I21" s="69" t="s">
        <v>319</v>
      </c>
      <c r="J21" s="111" t="s">
        <v>647</v>
      </c>
    </row>
    <row r="22" spans="2:10">
      <c r="B22" s="68" t="s">
        <v>265</v>
      </c>
      <c r="C22" s="7" t="s">
        <v>1947</v>
      </c>
      <c r="D22" s="108" t="str">
        <f t="shared" ca="1" si="0"/>
        <v>I1a/1b</v>
      </c>
      <c r="F22" s="69" t="s">
        <v>265</v>
      </c>
      <c r="G22" s="111" t="s">
        <v>645</v>
      </c>
      <c r="H22" s="110"/>
      <c r="I22" s="69" t="s">
        <v>320</v>
      </c>
      <c r="J22" s="111" t="s">
        <v>647</v>
      </c>
    </row>
    <row r="23" spans="2:10">
      <c r="B23" s="68" t="s">
        <v>266</v>
      </c>
      <c r="C23" s="7" t="s">
        <v>1947</v>
      </c>
      <c r="D23" s="108" t="str">
        <f t="shared" ca="1" si="0"/>
        <v>I1a/1b</v>
      </c>
      <c r="F23" s="69" t="s">
        <v>266</v>
      </c>
      <c r="G23" s="111" t="s">
        <v>645</v>
      </c>
      <c r="H23" s="110"/>
      <c r="I23" s="69" t="s">
        <v>321</v>
      </c>
      <c r="J23" s="111" t="s">
        <v>647</v>
      </c>
    </row>
    <row r="24" spans="2:10">
      <c r="B24" s="68" t="s">
        <v>267</v>
      </c>
      <c r="C24" s="7" t="s">
        <v>1947</v>
      </c>
      <c r="D24" s="108" t="str">
        <f t="shared" ca="1" si="0"/>
        <v>I1a/1b</v>
      </c>
      <c r="F24" s="69" t="s">
        <v>267</v>
      </c>
      <c r="G24" s="111" t="s">
        <v>645</v>
      </c>
      <c r="H24" s="110"/>
      <c r="I24" s="69" t="s">
        <v>322</v>
      </c>
      <c r="J24" s="111" t="s">
        <v>647</v>
      </c>
    </row>
    <row r="25" spans="2:10">
      <c r="B25" s="68" t="s">
        <v>268</v>
      </c>
      <c r="C25" s="7" t="s">
        <v>1947</v>
      </c>
      <c r="D25" s="108" t="str">
        <f t="shared" ca="1" si="0"/>
        <v>I1a/1b</v>
      </c>
      <c r="F25" s="69" t="s">
        <v>268</v>
      </c>
      <c r="G25" s="111" t="s">
        <v>645</v>
      </c>
      <c r="H25" s="110"/>
      <c r="I25" s="69" t="s">
        <v>323</v>
      </c>
      <c r="J25" s="111" t="s">
        <v>647</v>
      </c>
    </row>
    <row r="26" spans="2:10">
      <c r="B26" s="68" t="s">
        <v>269</v>
      </c>
      <c r="C26" s="95" t="s">
        <v>1947</v>
      </c>
      <c r="D26" s="108" t="str">
        <f t="shared" ca="1" si="0"/>
        <v>I1a/1b</v>
      </c>
      <c r="F26" s="69" t="s">
        <v>269</v>
      </c>
      <c r="G26" s="111" t="s">
        <v>645</v>
      </c>
      <c r="H26" s="110"/>
      <c r="I26" s="69" t="s">
        <v>324</v>
      </c>
      <c r="J26" s="111" t="s">
        <v>647</v>
      </c>
    </row>
    <row r="27" spans="2:10">
      <c r="B27" s="68" t="s">
        <v>270</v>
      </c>
      <c r="C27" s="95" t="s">
        <v>1947</v>
      </c>
      <c r="D27" s="108" t="str">
        <f t="shared" ca="1" si="0"/>
        <v>I1a/1b</v>
      </c>
      <c r="F27" s="69" t="s">
        <v>270</v>
      </c>
      <c r="G27" s="111" t="s">
        <v>645</v>
      </c>
      <c r="H27" s="110"/>
      <c r="I27" s="69" t="s">
        <v>325</v>
      </c>
      <c r="J27" s="111" t="s">
        <v>647</v>
      </c>
    </row>
    <row r="28" spans="2:10">
      <c r="B28" s="68" t="s">
        <v>232</v>
      </c>
      <c r="C28" s="95" t="s">
        <v>1947</v>
      </c>
      <c r="D28" s="108" t="str">
        <f t="shared" ca="1" si="0"/>
        <v>I2</v>
      </c>
      <c r="F28" s="69" t="s">
        <v>232</v>
      </c>
      <c r="G28" s="111" t="s">
        <v>583</v>
      </c>
      <c r="H28" s="110"/>
      <c r="I28" s="69" t="s">
        <v>326</v>
      </c>
      <c r="J28" s="111" t="s">
        <v>647</v>
      </c>
    </row>
    <row r="29" spans="2:10">
      <c r="B29" s="68" t="s">
        <v>233</v>
      </c>
      <c r="C29" s="95" t="s">
        <v>1947</v>
      </c>
      <c r="D29" s="108" t="str">
        <f t="shared" ca="1" si="0"/>
        <v>I2</v>
      </c>
      <c r="F29" s="69" t="s">
        <v>233</v>
      </c>
      <c r="G29" s="111" t="s">
        <v>583</v>
      </c>
      <c r="H29" s="110"/>
      <c r="I29" s="69" t="s">
        <v>327</v>
      </c>
      <c r="J29" s="111" t="s">
        <v>647</v>
      </c>
    </row>
    <row r="30" spans="2:10">
      <c r="B30" s="68" t="s">
        <v>234</v>
      </c>
      <c r="C30" s="95" t="s">
        <v>1947</v>
      </c>
      <c r="D30" s="108" t="str">
        <f t="shared" ca="1" si="0"/>
        <v>I2</v>
      </c>
      <c r="F30" s="69" t="s">
        <v>234</v>
      </c>
      <c r="G30" s="111" t="s">
        <v>583</v>
      </c>
      <c r="H30" s="110"/>
      <c r="I30" s="69" t="s">
        <v>328</v>
      </c>
      <c r="J30" s="111" t="s">
        <v>647</v>
      </c>
    </row>
    <row r="31" spans="2:10">
      <c r="B31" s="68" t="s">
        <v>235</v>
      </c>
      <c r="C31" s="95" t="s">
        <v>1947</v>
      </c>
      <c r="D31" s="108" t="str">
        <f t="shared" ca="1" si="0"/>
        <v>I2</v>
      </c>
      <c r="F31" s="69" t="s">
        <v>235</v>
      </c>
      <c r="G31" s="111" t="s">
        <v>583</v>
      </c>
      <c r="H31" s="110"/>
      <c r="I31" s="69" t="s">
        <v>329</v>
      </c>
      <c r="J31" s="111" t="s">
        <v>647</v>
      </c>
    </row>
    <row r="32" spans="2:10">
      <c r="B32" s="68" t="s">
        <v>236</v>
      </c>
      <c r="C32" s="95" t="s">
        <v>1947</v>
      </c>
      <c r="D32" s="108" t="str">
        <f t="shared" ca="1" si="0"/>
        <v>I2</v>
      </c>
      <c r="F32" s="69" t="s">
        <v>236</v>
      </c>
      <c r="G32" s="111" t="s">
        <v>583</v>
      </c>
      <c r="H32" s="110"/>
      <c r="I32" s="69" t="s">
        <v>330</v>
      </c>
      <c r="J32" s="111" t="s">
        <v>647</v>
      </c>
    </row>
    <row r="33" spans="2:10">
      <c r="B33" s="68" t="s">
        <v>237</v>
      </c>
      <c r="C33" s="95" t="s">
        <v>1947</v>
      </c>
      <c r="D33" s="108" t="str">
        <f t="shared" ca="1" si="0"/>
        <v>I2</v>
      </c>
      <c r="F33" s="69" t="s">
        <v>237</v>
      </c>
      <c r="G33" s="111" t="s">
        <v>583</v>
      </c>
      <c r="H33" s="110"/>
      <c r="I33" s="69" t="s">
        <v>331</v>
      </c>
      <c r="J33" s="111" t="s">
        <v>647</v>
      </c>
    </row>
    <row r="34" spans="2:10">
      <c r="B34" s="68" t="s">
        <v>238</v>
      </c>
      <c r="C34" s="95" t="s">
        <v>1947</v>
      </c>
      <c r="D34" s="108" t="str">
        <f t="shared" ca="1" si="0"/>
        <v>I2</v>
      </c>
      <c r="F34" s="69" t="s">
        <v>238</v>
      </c>
      <c r="G34" s="111" t="s">
        <v>583</v>
      </c>
      <c r="H34" s="110"/>
      <c r="I34" s="69" t="s">
        <v>332</v>
      </c>
      <c r="J34" s="111" t="s">
        <v>647</v>
      </c>
    </row>
    <row r="35" spans="2:10">
      <c r="B35" s="68" t="s">
        <v>239</v>
      </c>
      <c r="C35" s="7" t="s">
        <v>1947</v>
      </c>
      <c r="D35" s="108" t="str">
        <f t="shared" ca="1" si="0"/>
        <v>I2</v>
      </c>
      <c r="F35" s="69" t="s">
        <v>239</v>
      </c>
      <c r="G35" s="111" t="s">
        <v>583</v>
      </c>
      <c r="H35" s="110"/>
      <c r="I35" s="69" t="s">
        <v>333</v>
      </c>
      <c r="J35" s="111" t="s">
        <v>647</v>
      </c>
    </row>
    <row r="36" spans="2:10">
      <c r="B36" s="68" t="s">
        <v>240</v>
      </c>
      <c r="C36" s="7" t="s">
        <v>1947</v>
      </c>
      <c r="D36" s="108" t="str">
        <f t="shared" ca="1" si="0"/>
        <v>I2</v>
      </c>
      <c r="F36" s="69" t="s">
        <v>240</v>
      </c>
      <c r="G36" s="111" t="s">
        <v>583</v>
      </c>
      <c r="H36" s="110"/>
      <c r="I36" s="69" t="s">
        <v>334</v>
      </c>
      <c r="J36" s="111" t="s">
        <v>647</v>
      </c>
    </row>
    <row r="37" spans="2:10">
      <c r="B37" s="68" t="s">
        <v>502</v>
      </c>
      <c r="C37" s="95" t="s">
        <v>1947</v>
      </c>
      <c r="D37" s="108" t="str">
        <f t="shared" ca="1" si="0"/>
        <v>I2</v>
      </c>
      <c r="F37" s="69" t="s">
        <v>502</v>
      </c>
      <c r="G37" s="111" t="s">
        <v>583</v>
      </c>
      <c r="H37" s="110"/>
      <c r="I37" s="69" t="s">
        <v>483</v>
      </c>
      <c r="J37" s="111" t="s">
        <v>647</v>
      </c>
    </row>
    <row r="38" spans="2:10">
      <c r="B38" s="109" t="s">
        <v>572</v>
      </c>
      <c r="C38" s="94" t="s">
        <v>1947</v>
      </c>
      <c r="D38" s="108" t="str">
        <f t="shared" ca="1" si="0"/>
        <v>I3</v>
      </c>
      <c r="F38" s="109" t="s">
        <v>572</v>
      </c>
      <c r="G38" s="96" t="s">
        <v>584</v>
      </c>
      <c r="H38" s="110"/>
      <c r="I38" s="69" t="s">
        <v>484</v>
      </c>
      <c r="J38" s="111" t="s">
        <v>648</v>
      </c>
    </row>
    <row r="39" spans="2:10">
      <c r="B39" s="109" t="s">
        <v>573</v>
      </c>
      <c r="C39" s="94" t="s">
        <v>1947</v>
      </c>
      <c r="D39" s="108" t="str">
        <f t="shared" ca="1" si="0"/>
        <v>I3</v>
      </c>
      <c r="F39" s="109" t="s">
        <v>573</v>
      </c>
      <c r="G39" s="96" t="s">
        <v>584</v>
      </c>
      <c r="H39" s="110"/>
      <c r="I39" s="69" t="s">
        <v>335</v>
      </c>
      <c r="J39" s="111" t="s">
        <v>648</v>
      </c>
    </row>
    <row r="40" spans="2:10">
      <c r="B40" s="109" t="s">
        <v>574</v>
      </c>
      <c r="C40" s="94" t="s">
        <v>1947</v>
      </c>
      <c r="D40" s="108" t="str">
        <f t="shared" ca="1" si="0"/>
        <v>I3</v>
      </c>
      <c r="F40" s="109" t="s">
        <v>574</v>
      </c>
      <c r="G40" s="96" t="s">
        <v>584</v>
      </c>
      <c r="H40" s="110"/>
      <c r="I40" s="69" t="s">
        <v>336</v>
      </c>
      <c r="J40" s="111" t="s">
        <v>648</v>
      </c>
    </row>
    <row r="41" spans="2:10">
      <c r="B41" s="109" t="s">
        <v>575</v>
      </c>
      <c r="C41" s="94" t="s">
        <v>1947</v>
      </c>
      <c r="D41" s="108" t="str">
        <f t="shared" ca="1" si="0"/>
        <v>I3</v>
      </c>
      <c r="F41" s="109" t="s">
        <v>575</v>
      </c>
      <c r="G41" s="96" t="s">
        <v>584</v>
      </c>
      <c r="H41" s="110"/>
      <c r="I41" s="69" t="s">
        <v>337</v>
      </c>
      <c r="J41" s="111" t="s">
        <v>648</v>
      </c>
    </row>
    <row r="42" spans="2:10">
      <c r="B42" s="109" t="s">
        <v>576</v>
      </c>
      <c r="C42" s="94" t="s">
        <v>1947</v>
      </c>
      <c r="D42" s="108" t="str">
        <f t="shared" ca="1" si="0"/>
        <v>I3</v>
      </c>
      <c r="F42" s="109" t="s">
        <v>576</v>
      </c>
      <c r="G42" s="96" t="s">
        <v>584</v>
      </c>
      <c r="H42" s="110"/>
      <c r="I42" s="69" t="s">
        <v>338</v>
      </c>
      <c r="J42" s="111" t="s">
        <v>648</v>
      </c>
    </row>
    <row r="43" spans="2:10">
      <c r="B43" s="109" t="s">
        <v>577</v>
      </c>
      <c r="C43" s="94" t="s">
        <v>1947</v>
      </c>
      <c r="D43" s="108" t="str">
        <f t="shared" ca="1" si="0"/>
        <v>I3</v>
      </c>
      <c r="F43" s="109" t="s">
        <v>577</v>
      </c>
      <c r="G43" s="96" t="s">
        <v>584</v>
      </c>
      <c r="H43" s="110"/>
      <c r="I43" s="69" t="s">
        <v>339</v>
      </c>
      <c r="J43" s="111" t="s">
        <v>648</v>
      </c>
    </row>
    <row r="44" spans="2:10">
      <c r="B44" s="109" t="s">
        <v>578</v>
      </c>
      <c r="C44" s="94" t="s">
        <v>1947</v>
      </c>
      <c r="D44" s="108" t="str">
        <f t="shared" ca="1" si="0"/>
        <v>I3</v>
      </c>
      <c r="F44" s="109" t="s">
        <v>578</v>
      </c>
      <c r="G44" s="96" t="s">
        <v>584</v>
      </c>
      <c r="H44" s="110"/>
      <c r="I44" s="69" t="s">
        <v>340</v>
      </c>
      <c r="J44" s="111" t="s">
        <v>648</v>
      </c>
    </row>
    <row r="45" spans="2:10">
      <c r="B45" s="109" t="s">
        <v>579</v>
      </c>
      <c r="C45" s="94" t="s">
        <v>1947</v>
      </c>
      <c r="D45" s="108" t="str">
        <f t="shared" ca="1" si="0"/>
        <v>I3</v>
      </c>
      <c r="F45" s="109" t="s">
        <v>579</v>
      </c>
      <c r="G45" s="96" t="s">
        <v>584</v>
      </c>
      <c r="H45" s="110"/>
      <c r="I45" s="69" t="s">
        <v>341</v>
      </c>
      <c r="J45" s="111" t="s">
        <v>648</v>
      </c>
    </row>
    <row r="46" spans="2:10">
      <c r="B46" s="109" t="s">
        <v>580</v>
      </c>
      <c r="C46" s="94" t="s">
        <v>1947</v>
      </c>
      <c r="D46" s="108" t="str">
        <f t="shared" ca="1" si="0"/>
        <v>I3</v>
      </c>
      <c r="F46" s="109" t="s">
        <v>580</v>
      </c>
      <c r="G46" s="96" t="s">
        <v>584</v>
      </c>
      <c r="H46" s="110"/>
      <c r="I46" s="69" t="s">
        <v>342</v>
      </c>
      <c r="J46" s="111" t="s">
        <v>648</v>
      </c>
    </row>
    <row r="47" spans="2:10">
      <c r="B47" s="68">
        <v>34.85</v>
      </c>
      <c r="C47" s="95" t="s">
        <v>1947</v>
      </c>
      <c r="D47" s="108" t="str">
        <f t="shared" ca="1" si="0"/>
        <v>I4</v>
      </c>
      <c r="F47" s="69">
        <v>34.85</v>
      </c>
      <c r="G47" s="69" t="s">
        <v>585</v>
      </c>
      <c r="H47" s="110"/>
      <c r="I47" s="69" t="s">
        <v>343</v>
      </c>
      <c r="J47" s="111" t="s">
        <v>648</v>
      </c>
    </row>
    <row r="48" spans="2:10">
      <c r="B48" s="68">
        <v>37.520000000000003</v>
      </c>
      <c r="C48" s="95" t="s">
        <v>1947</v>
      </c>
      <c r="D48" s="108" t="str">
        <f t="shared" ca="1" si="0"/>
        <v>I33</v>
      </c>
      <c r="F48" s="69" t="s">
        <v>503</v>
      </c>
      <c r="G48" s="69" t="s">
        <v>586</v>
      </c>
      <c r="H48" s="110"/>
      <c r="I48" s="69" t="s">
        <v>344</v>
      </c>
      <c r="J48" s="111" t="s">
        <v>648</v>
      </c>
    </row>
    <row r="49" spans="2:10">
      <c r="B49" s="69" t="s">
        <v>791</v>
      </c>
      <c r="C49" s="7" t="s">
        <v>1951</v>
      </c>
      <c r="D49" s="108" t="str">
        <f t="shared" ca="1" si="0"/>
        <v>T5a/5b</v>
      </c>
      <c r="F49" s="69" t="s">
        <v>504</v>
      </c>
      <c r="G49" s="69" t="s">
        <v>586</v>
      </c>
      <c r="H49" s="110"/>
      <c r="I49" s="69" t="s">
        <v>345</v>
      </c>
      <c r="J49" s="111" t="s">
        <v>648</v>
      </c>
    </row>
    <row r="50" spans="2:10">
      <c r="B50" s="69" t="s">
        <v>792</v>
      </c>
      <c r="C50" s="7" t="s">
        <v>1951</v>
      </c>
      <c r="D50" s="108" t="str">
        <f t="shared" ca="1" si="0"/>
        <v>T5a/5b</v>
      </c>
      <c r="F50" s="69" t="s">
        <v>505</v>
      </c>
      <c r="G50" s="69" t="s">
        <v>587</v>
      </c>
      <c r="H50" s="110"/>
      <c r="I50" s="69" t="s">
        <v>346</v>
      </c>
      <c r="J50" s="111" t="s">
        <v>648</v>
      </c>
    </row>
    <row r="51" spans="2:10">
      <c r="B51" s="69" t="s">
        <v>793</v>
      </c>
      <c r="C51" s="7" t="s">
        <v>1951</v>
      </c>
      <c r="D51" s="108" t="str">
        <f t="shared" ca="1" si="0"/>
        <v>T5a/5b</v>
      </c>
      <c r="F51" s="69" t="s">
        <v>506</v>
      </c>
      <c r="G51" s="69" t="s">
        <v>587</v>
      </c>
      <c r="H51" s="110"/>
      <c r="I51" s="69" t="s">
        <v>347</v>
      </c>
      <c r="J51" s="111" t="s">
        <v>648</v>
      </c>
    </row>
    <row r="52" spans="2:10">
      <c r="B52" s="69" t="s">
        <v>794</v>
      </c>
      <c r="C52" s="7" t="s">
        <v>1951</v>
      </c>
      <c r="D52" s="108" t="str">
        <f t="shared" ca="1" si="0"/>
        <v>T5a/5b</v>
      </c>
      <c r="F52" s="69" t="s">
        <v>507</v>
      </c>
      <c r="G52" s="69" t="s">
        <v>588</v>
      </c>
      <c r="H52" s="110"/>
      <c r="I52" s="69" t="s">
        <v>348</v>
      </c>
      <c r="J52" s="111" t="s">
        <v>648</v>
      </c>
    </row>
    <row r="53" spans="2:10">
      <c r="B53" s="69" t="s">
        <v>795</v>
      </c>
      <c r="C53" s="7" t="s">
        <v>1951</v>
      </c>
      <c r="D53" s="108" t="str">
        <f t="shared" ca="1" si="0"/>
        <v>T5a/5b</v>
      </c>
      <c r="F53" s="69" t="s">
        <v>508</v>
      </c>
      <c r="G53" s="69" t="s">
        <v>588</v>
      </c>
      <c r="H53" s="110"/>
      <c r="I53" s="69" t="s">
        <v>349</v>
      </c>
      <c r="J53" s="111" t="s">
        <v>648</v>
      </c>
    </row>
    <row r="54" spans="2:10">
      <c r="B54" s="69" t="s">
        <v>796</v>
      </c>
      <c r="C54" s="7" t="s">
        <v>1951</v>
      </c>
      <c r="D54" s="108" t="str">
        <f t="shared" ca="1" si="0"/>
        <v>T5a/5b</v>
      </c>
      <c r="F54" s="69" t="s">
        <v>509</v>
      </c>
      <c r="G54" s="69" t="s">
        <v>588</v>
      </c>
      <c r="H54" s="110"/>
      <c r="I54" s="69" t="s">
        <v>350</v>
      </c>
      <c r="J54" s="111" t="s">
        <v>648</v>
      </c>
    </row>
    <row r="55" spans="2:10">
      <c r="B55" s="69" t="s">
        <v>797</v>
      </c>
      <c r="C55" s="95" t="s">
        <v>1951</v>
      </c>
      <c r="D55" s="108" t="str">
        <f t="shared" ca="1" si="0"/>
        <v>T5a/5b</v>
      </c>
      <c r="F55" s="69" t="s">
        <v>510</v>
      </c>
      <c r="G55" s="69" t="s">
        <v>589</v>
      </c>
      <c r="H55" s="110"/>
      <c r="I55" s="69" t="s">
        <v>485</v>
      </c>
      <c r="J55" s="111" t="s">
        <v>648</v>
      </c>
    </row>
    <row r="56" spans="2:10">
      <c r="B56" s="69" t="s">
        <v>798</v>
      </c>
      <c r="C56" s="95" t="s">
        <v>1951</v>
      </c>
      <c r="D56" s="108" t="str">
        <f t="shared" ca="1" si="0"/>
        <v>T5a/5b</v>
      </c>
      <c r="F56" s="69" t="s">
        <v>511</v>
      </c>
      <c r="G56" s="69" t="s">
        <v>589</v>
      </c>
      <c r="H56" s="110"/>
      <c r="I56" s="69" t="s">
        <v>486</v>
      </c>
      <c r="J56" s="111" t="s">
        <v>649</v>
      </c>
    </row>
    <row r="57" spans="2:10">
      <c r="B57" s="68" t="s">
        <v>488</v>
      </c>
      <c r="C57" s="95" t="s">
        <v>1951</v>
      </c>
      <c r="D57" s="108" t="str">
        <f t="shared" ca="1" si="0"/>
        <v>T6a/6b</v>
      </c>
      <c r="F57" s="69" t="s">
        <v>512</v>
      </c>
      <c r="G57" s="69" t="s">
        <v>589</v>
      </c>
      <c r="H57" s="110"/>
      <c r="I57" s="69" t="s">
        <v>351</v>
      </c>
      <c r="J57" s="111" t="s">
        <v>649</v>
      </c>
    </row>
    <row r="58" spans="2:10">
      <c r="B58" s="68" t="s">
        <v>361</v>
      </c>
      <c r="C58" s="95" t="s">
        <v>1951</v>
      </c>
      <c r="D58" s="108" t="str">
        <f t="shared" ca="1" si="0"/>
        <v>T6a/6b</v>
      </c>
      <c r="F58" s="69" t="s">
        <v>513</v>
      </c>
      <c r="G58" s="69" t="s">
        <v>590</v>
      </c>
      <c r="H58" s="110"/>
      <c r="I58" s="69" t="s">
        <v>352</v>
      </c>
      <c r="J58" s="111" t="s">
        <v>649</v>
      </c>
    </row>
    <row r="59" spans="2:10">
      <c r="B59" s="68" t="s">
        <v>362</v>
      </c>
      <c r="C59" s="95" t="s">
        <v>1951</v>
      </c>
      <c r="D59" s="108" t="str">
        <f t="shared" ca="1" si="0"/>
        <v>T6a/6b</v>
      </c>
      <c r="F59" s="69" t="s">
        <v>514</v>
      </c>
      <c r="G59" s="69" t="s">
        <v>590</v>
      </c>
      <c r="H59" s="110"/>
      <c r="I59" s="69" t="s">
        <v>353</v>
      </c>
      <c r="J59" s="111" t="s">
        <v>649</v>
      </c>
    </row>
    <row r="60" spans="2:10">
      <c r="B60" s="68" t="s">
        <v>363</v>
      </c>
      <c r="C60" s="95" t="s">
        <v>1951</v>
      </c>
      <c r="D60" s="108" t="str">
        <f t="shared" ca="1" si="0"/>
        <v>T6a/6b</v>
      </c>
      <c r="F60" s="69" t="s">
        <v>515</v>
      </c>
      <c r="G60" s="69" t="s">
        <v>590</v>
      </c>
      <c r="H60" s="110"/>
      <c r="I60" s="69" t="s">
        <v>354</v>
      </c>
      <c r="J60" s="111" t="s">
        <v>649</v>
      </c>
    </row>
    <row r="61" spans="2:10">
      <c r="B61" s="68" t="s">
        <v>364</v>
      </c>
      <c r="C61" s="95" t="s">
        <v>1951</v>
      </c>
      <c r="D61" s="108" t="str">
        <f t="shared" ca="1" si="0"/>
        <v>T6a/6b</v>
      </c>
      <c r="F61" s="69" t="s">
        <v>516</v>
      </c>
      <c r="G61" s="69" t="s">
        <v>591</v>
      </c>
      <c r="H61" s="110"/>
      <c r="I61" s="69" t="s">
        <v>355</v>
      </c>
      <c r="J61" s="111" t="s">
        <v>649</v>
      </c>
    </row>
    <row r="62" spans="2:10">
      <c r="B62" s="68" t="s">
        <v>365</v>
      </c>
      <c r="C62" s="95" t="s">
        <v>1951</v>
      </c>
      <c r="D62" s="108" t="str">
        <f t="shared" ca="1" si="0"/>
        <v>T6a/6b</v>
      </c>
      <c r="F62" s="69" t="s">
        <v>517</v>
      </c>
      <c r="G62" s="69" t="s">
        <v>591</v>
      </c>
      <c r="H62" s="110"/>
      <c r="I62" s="69" t="s">
        <v>356</v>
      </c>
      <c r="J62" s="111" t="s">
        <v>649</v>
      </c>
    </row>
    <row r="63" spans="2:10">
      <c r="B63" s="68" t="s">
        <v>366</v>
      </c>
      <c r="C63" s="7" t="s">
        <v>1951</v>
      </c>
      <c r="D63" s="108" t="str">
        <f t="shared" ca="1" si="0"/>
        <v>T6a/6b</v>
      </c>
      <c r="F63" s="69" t="s">
        <v>518</v>
      </c>
      <c r="G63" s="69" t="s">
        <v>591</v>
      </c>
      <c r="H63" s="110"/>
      <c r="I63" s="69" t="s">
        <v>357</v>
      </c>
      <c r="J63" s="111" t="s">
        <v>649</v>
      </c>
    </row>
    <row r="64" spans="2:10">
      <c r="B64" s="68" t="s">
        <v>489</v>
      </c>
      <c r="C64" s="7" t="s">
        <v>1951</v>
      </c>
      <c r="D64" s="108" t="str">
        <f t="shared" ca="1" si="0"/>
        <v>T6a/6b</v>
      </c>
      <c r="F64" s="69" t="s">
        <v>519</v>
      </c>
      <c r="G64" s="69" t="s">
        <v>592</v>
      </c>
      <c r="H64" s="110"/>
      <c r="I64" s="69" t="s">
        <v>358</v>
      </c>
      <c r="J64" s="111" t="s">
        <v>649</v>
      </c>
    </row>
    <row r="65" spans="2:10">
      <c r="B65" s="69" t="s">
        <v>799</v>
      </c>
      <c r="C65" s="95" t="s">
        <v>1951</v>
      </c>
      <c r="D65" s="108" t="str">
        <f t="shared" ca="1" si="0"/>
        <v>T7a/7b</v>
      </c>
      <c r="F65" s="69" t="s">
        <v>520</v>
      </c>
      <c r="G65" s="69" t="s">
        <v>592</v>
      </c>
      <c r="H65" s="110"/>
      <c r="I65" s="69" t="s">
        <v>359</v>
      </c>
      <c r="J65" s="111" t="s">
        <v>649</v>
      </c>
    </row>
    <row r="66" spans="2:10">
      <c r="B66" s="69" t="s">
        <v>800</v>
      </c>
      <c r="C66" s="95" t="s">
        <v>1951</v>
      </c>
      <c r="D66" s="108" t="str">
        <f t="shared" ca="1" si="0"/>
        <v>T7a/7b</v>
      </c>
      <c r="F66" s="69" t="s">
        <v>521</v>
      </c>
      <c r="G66" s="69" t="s">
        <v>592</v>
      </c>
      <c r="H66" s="110"/>
      <c r="I66" s="69" t="s">
        <v>360</v>
      </c>
      <c r="J66" s="111" t="s">
        <v>649</v>
      </c>
    </row>
    <row r="67" spans="2:10">
      <c r="B67" s="69" t="s">
        <v>801</v>
      </c>
      <c r="C67" s="95" t="s">
        <v>1951</v>
      </c>
      <c r="D67" s="108" t="str">
        <f t="shared" ca="1" si="0"/>
        <v>T7a/7b</v>
      </c>
      <c r="F67" s="69" t="s">
        <v>522</v>
      </c>
      <c r="G67" s="69" t="s">
        <v>614</v>
      </c>
      <c r="H67" s="110"/>
      <c r="I67" s="69" t="s">
        <v>487</v>
      </c>
      <c r="J67" s="111" t="s">
        <v>649</v>
      </c>
    </row>
    <row r="68" spans="2:10">
      <c r="B68" s="69" t="s">
        <v>802</v>
      </c>
      <c r="C68" s="95" t="s">
        <v>1951</v>
      </c>
      <c r="D68" s="108" t="str">
        <f t="shared" ca="1" si="0"/>
        <v>T7a/7b</v>
      </c>
      <c r="F68" s="69" t="s">
        <v>523</v>
      </c>
      <c r="G68" s="69" t="s">
        <v>614</v>
      </c>
      <c r="H68" s="110"/>
      <c r="I68" s="69" t="s">
        <v>791</v>
      </c>
      <c r="J68" s="111" t="s">
        <v>650</v>
      </c>
    </row>
    <row r="69" spans="2:10">
      <c r="B69" s="69" t="s">
        <v>803</v>
      </c>
      <c r="C69" s="95" t="s">
        <v>1951</v>
      </c>
      <c r="D69" s="108" t="str">
        <f t="shared" ca="1" si="0"/>
        <v>T7a/7b</v>
      </c>
      <c r="F69" s="69" t="s">
        <v>524</v>
      </c>
      <c r="G69" s="69" t="s">
        <v>614</v>
      </c>
      <c r="H69" s="110"/>
      <c r="I69" s="69" t="s">
        <v>792</v>
      </c>
      <c r="J69" s="111" t="s">
        <v>650</v>
      </c>
    </row>
    <row r="70" spans="2:10">
      <c r="B70" s="69" t="s">
        <v>804</v>
      </c>
      <c r="C70" s="95" t="s">
        <v>1951</v>
      </c>
      <c r="D70" s="108" t="str">
        <f t="shared" ca="1" si="0"/>
        <v>T7a/7b</v>
      </c>
      <c r="F70" s="69" t="s">
        <v>242</v>
      </c>
      <c r="G70" s="69" t="s">
        <v>593</v>
      </c>
      <c r="H70" s="110"/>
      <c r="I70" s="69" t="s">
        <v>793</v>
      </c>
      <c r="J70" s="111" t="s">
        <v>650</v>
      </c>
    </row>
    <row r="71" spans="2:10">
      <c r="B71" s="69" t="s">
        <v>805</v>
      </c>
      <c r="C71" s="95" t="s">
        <v>1951</v>
      </c>
      <c r="D71" s="108" t="str">
        <f t="shared" ca="1" si="0"/>
        <v>T7a/7b</v>
      </c>
      <c r="F71" s="69" t="s">
        <v>243</v>
      </c>
      <c r="G71" s="69" t="s">
        <v>594</v>
      </c>
      <c r="H71" s="110"/>
      <c r="I71" s="69" t="s">
        <v>794</v>
      </c>
      <c r="J71" s="111" t="s">
        <v>650</v>
      </c>
    </row>
    <row r="72" spans="2:10">
      <c r="B72" s="69" t="s">
        <v>806</v>
      </c>
      <c r="C72" s="95" t="s">
        <v>1951</v>
      </c>
      <c r="D72" s="108" t="str">
        <f t="shared" ca="1" si="0"/>
        <v>T7a/7b</v>
      </c>
      <c r="F72" s="69" t="s">
        <v>525</v>
      </c>
      <c r="G72" s="69" t="s">
        <v>595</v>
      </c>
      <c r="H72" s="110"/>
      <c r="I72" s="69" t="s">
        <v>795</v>
      </c>
      <c r="J72" s="111" t="s">
        <v>650</v>
      </c>
    </row>
    <row r="73" spans="2:10">
      <c r="B73" s="68" t="s">
        <v>490</v>
      </c>
      <c r="C73" s="95" t="s">
        <v>1951</v>
      </c>
      <c r="D73" s="108" t="str">
        <f t="shared" ref="D73:D136" ca="1" si="1">+HYPERLINK($F$6&amp;"'"&amp;$C73&amp;"'!"&amp;SUBSTITUTE(IF($C73="Implants",VLOOKUP($B73,$F:$G,2,FALSE),IF($C73="Procédés onéreux",VLOOKUP($B73,$I:$J,2,FALSE),"1")),"/","")&amp;"_",IF($C73="Implants",VLOOKUP($B73,$F:$G,2,FALSE),IF($C73="Procédés onéreux",VLOOKUP($B73,$I:$J,2,FALSE),"-")))</f>
        <v>T8a/8b</v>
      </c>
      <c r="F73" s="69" t="s">
        <v>526</v>
      </c>
      <c r="G73" s="69" t="s">
        <v>595</v>
      </c>
      <c r="H73" s="110"/>
      <c r="I73" s="69" t="s">
        <v>796</v>
      </c>
      <c r="J73" s="111" t="s">
        <v>650</v>
      </c>
    </row>
    <row r="74" spans="2:10">
      <c r="B74" s="68" t="s">
        <v>367</v>
      </c>
      <c r="C74" s="95" t="s">
        <v>1951</v>
      </c>
      <c r="D74" s="108" t="str">
        <f t="shared" ca="1" si="1"/>
        <v>T8a/8b</v>
      </c>
      <c r="F74" s="69" t="s">
        <v>527</v>
      </c>
      <c r="G74" s="69" t="s">
        <v>595</v>
      </c>
      <c r="H74" s="110"/>
      <c r="I74" s="69" t="s">
        <v>797</v>
      </c>
      <c r="J74" s="111" t="s">
        <v>650</v>
      </c>
    </row>
    <row r="75" spans="2:10">
      <c r="B75" s="68" t="s">
        <v>368</v>
      </c>
      <c r="C75" s="95" t="s">
        <v>1951</v>
      </c>
      <c r="D75" s="108" t="str">
        <f t="shared" ca="1" si="1"/>
        <v>T8a/8b</v>
      </c>
      <c r="F75" s="69" t="s">
        <v>528</v>
      </c>
      <c r="G75" s="69" t="s">
        <v>595</v>
      </c>
      <c r="H75" s="110"/>
      <c r="I75" s="69" t="s">
        <v>798</v>
      </c>
      <c r="J75" s="111" t="s">
        <v>650</v>
      </c>
    </row>
    <row r="76" spans="2:10">
      <c r="B76" s="68" t="s">
        <v>369</v>
      </c>
      <c r="C76" s="95" t="s">
        <v>1951</v>
      </c>
      <c r="D76" s="108" t="str">
        <f t="shared" ca="1" si="1"/>
        <v>T8a/8b</v>
      </c>
      <c r="F76" s="69" t="s">
        <v>529</v>
      </c>
      <c r="G76" s="69" t="s">
        <v>596</v>
      </c>
      <c r="H76" s="110"/>
      <c r="I76" s="69" t="s">
        <v>488</v>
      </c>
      <c r="J76" s="111" t="s">
        <v>651</v>
      </c>
    </row>
    <row r="77" spans="2:10">
      <c r="B77" s="68" t="s">
        <v>370</v>
      </c>
      <c r="C77" s="95" t="s">
        <v>1951</v>
      </c>
      <c r="D77" s="108" t="str">
        <f t="shared" ca="1" si="1"/>
        <v>T8a/8b</v>
      </c>
      <c r="F77" s="69" t="s">
        <v>530</v>
      </c>
      <c r="G77" s="69" t="s">
        <v>596</v>
      </c>
      <c r="H77" s="110"/>
      <c r="I77" s="69" t="s">
        <v>361</v>
      </c>
      <c r="J77" s="111" t="s">
        <v>651</v>
      </c>
    </row>
    <row r="78" spans="2:10">
      <c r="B78" s="68" t="s">
        <v>371</v>
      </c>
      <c r="C78" s="95" t="s">
        <v>1951</v>
      </c>
      <c r="D78" s="108" t="str">
        <f t="shared" ca="1" si="1"/>
        <v>T8a/8b</v>
      </c>
      <c r="F78" s="69" t="s">
        <v>531</v>
      </c>
      <c r="G78" s="69" t="s">
        <v>596</v>
      </c>
      <c r="H78" s="110"/>
      <c r="I78" s="69" t="s">
        <v>362</v>
      </c>
      <c r="J78" s="111" t="s">
        <v>651</v>
      </c>
    </row>
    <row r="79" spans="2:10">
      <c r="B79" s="68" t="s">
        <v>372</v>
      </c>
      <c r="C79" s="95" t="s">
        <v>1951</v>
      </c>
      <c r="D79" s="108" t="str">
        <f t="shared" ca="1" si="1"/>
        <v>T8a/8b</v>
      </c>
      <c r="F79" s="69" t="s">
        <v>532</v>
      </c>
      <c r="G79" s="69" t="s">
        <v>596</v>
      </c>
      <c r="H79" s="110"/>
      <c r="I79" s="69" t="s">
        <v>363</v>
      </c>
      <c r="J79" s="111" t="s">
        <v>651</v>
      </c>
    </row>
    <row r="80" spans="2:10">
      <c r="B80" s="68" t="s">
        <v>491</v>
      </c>
      <c r="C80" s="95" t="s">
        <v>1951</v>
      </c>
      <c r="D80" s="108" t="str">
        <f t="shared" ca="1" si="1"/>
        <v>T8a/8b</v>
      </c>
      <c r="F80" s="69" t="s">
        <v>533</v>
      </c>
      <c r="G80" s="69" t="s">
        <v>597</v>
      </c>
      <c r="H80" s="110"/>
      <c r="I80" s="69" t="s">
        <v>364</v>
      </c>
      <c r="J80" s="111" t="s">
        <v>651</v>
      </c>
    </row>
    <row r="81" spans="2:10">
      <c r="B81" s="69" t="s">
        <v>808</v>
      </c>
      <c r="C81" s="95" t="s">
        <v>1951</v>
      </c>
      <c r="D81" s="108" t="str">
        <f t="shared" ca="1" si="1"/>
        <v>T9a/9b</v>
      </c>
      <c r="F81" s="69" t="s">
        <v>245</v>
      </c>
      <c r="G81" s="69" t="s">
        <v>598</v>
      </c>
      <c r="H81" s="110"/>
      <c r="I81" s="69" t="s">
        <v>365</v>
      </c>
      <c r="J81" s="111" t="s">
        <v>651</v>
      </c>
    </row>
    <row r="82" spans="2:10">
      <c r="B82" s="69" t="s">
        <v>809</v>
      </c>
      <c r="C82" s="7" t="s">
        <v>1951</v>
      </c>
      <c r="D82" s="108" t="str">
        <f t="shared" ca="1" si="1"/>
        <v>T9a/9b</v>
      </c>
      <c r="F82" s="69" t="s">
        <v>534</v>
      </c>
      <c r="G82" s="69" t="s">
        <v>599</v>
      </c>
      <c r="H82" s="110"/>
      <c r="I82" s="69" t="s">
        <v>366</v>
      </c>
      <c r="J82" s="111" t="s">
        <v>651</v>
      </c>
    </row>
    <row r="83" spans="2:10">
      <c r="B83" s="69" t="s">
        <v>810</v>
      </c>
      <c r="C83" s="7" t="s">
        <v>1951</v>
      </c>
      <c r="D83" s="108" t="str">
        <f t="shared" ca="1" si="1"/>
        <v>T9a/9b</v>
      </c>
      <c r="F83" s="69" t="s">
        <v>535</v>
      </c>
      <c r="G83" s="69" t="s">
        <v>599</v>
      </c>
      <c r="H83" s="110"/>
      <c r="I83" s="69" t="s">
        <v>489</v>
      </c>
      <c r="J83" s="111" t="s">
        <v>651</v>
      </c>
    </row>
    <row r="84" spans="2:10">
      <c r="B84" s="69" t="s">
        <v>811</v>
      </c>
      <c r="C84" s="7" t="s">
        <v>1951</v>
      </c>
      <c r="D84" s="108" t="str">
        <f t="shared" ca="1" si="1"/>
        <v>T9a/9b</v>
      </c>
      <c r="F84" s="69" t="s">
        <v>536</v>
      </c>
      <c r="G84" s="69" t="s">
        <v>600</v>
      </c>
      <c r="H84" s="110"/>
      <c r="I84" s="253" t="s">
        <v>1054</v>
      </c>
      <c r="J84" s="111" t="s">
        <v>651</v>
      </c>
    </row>
    <row r="85" spans="2:10">
      <c r="B85" s="69" t="s">
        <v>812</v>
      </c>
      <c r="C85" s="7" t="s">
        <v>1951</v>
      </c>
      <c r="D85" s="108" t="str">
        <f t="shared" ca="1" si="1"/>
        <v>T9a/9b</v>
      </c>
      <c r="F85" s="69" t="s">
        <v>537</v>
      </c>
      <c r="G85" s="69" t="s">
        <v>600</v>
      </c>
      <c r="H85" s="110"/>
      <c r="I85" s="69" t="s">
        <v>799</v>
      </c>
      <c r="J85" s="111" t="s">
        <v>807</v>
      </c>
    </row>
    <row r="86" spans="2:10">
      <c r="B86" s="69" t="s">
        <v>813</v>
      </c>
      <c r="C86" s="7" t="s">
        <v>1951</v>
      </c>
      <c r="D86" s="108" t="str">
        <f t="shared" ca="1" si="1"/>
        <v>T9a/9b</v>
      </c>
      <c r="F86" s="69">
        <v>56.92</v>
      </c>
      <c r="G86" s="69" t="s">
        <v>601</v>
      </c>
      <c r="H86" s="110"/>
      <c r="I86" s="69" t="s">
        <v>800</v>
      </c>
      <c r="J86" s="111" t="s">
        <v>807</v>
      </c>
    </row>
    <row r="87" spans="2:10">
      <c r="B87" s="69" t="s">
        <v>814</v>
      </c>
      <c r="C87" s="7" t="s">
        <v>1951</v>
      </c>
      <c r="D87" s="108" t="str">
        <f t="shared" ca="1" si="1"/>
        <v>T9a/9b</v>
      </c>
      <c r="F87" s="69">
        <v>56.93</v>
      </c>
      <c r="G87" s="69" t="s">
        <v>601</v>
      </c>
      <c r="H87" s="110"/>
      <c r="I87" s="69" t="s">
        <v>801</v>
      </c>
      <c r="J87" s="111" t="s">
        <v>807</v>
      </c>
    </row>
    <row r="88" spans="2:10">
      <c r="B88" s="69" t="s">
        <v>815</v>
      </c>
      <c r="C88" s="7" t="s">
        <v>1951</v>
      </c>
      <c r="D88" s="108" t="str">
        <f t="shared" ca="1" si="1"/>
        <v>T9a/9b</v>
      </c>
      <c r="F88" s="69">
        <v>57.96</v>
      </c>
      <c r="G88" s="69" t="s">
        <v>602</v>
      </c>
      <c r="H88" s="110"/>
      <c r="I88" s="69" t="s">
        <v>802</v>
      </c>
      <c r="J88" s="111" t="s">
        <v>807</v>
      </c>
    </row>
    <row r="89" spans="2:10">
      <c r="B89" s="69" t="s">
        <v>1057</v>
      </c>
      <c r="C89" s="7" t="s">
        <v>289</v>
      </c>
      <c r="D89" s="108" t="str">
        <f t="shared" ca="1" si="1"/>
        <v>-</v>
      </c>
      <c r="F89" s="69">
        <v>57.97</v>
      </c>
      <c r="G89" s="69" t="s">
        <v>602</v>
      </c>
      <c r="H89" s="110"/>
      <c r="I89" s="69" t="s">
        <v>803</v>
      </c>
      <c r="J89" s="111" t="s">
        <v>807</v>
      </c>
    </row>
    <row r="90" spans="2:10">
      <c r="B90" s="69" t="s">
        <v>1058</v>
      </c>
      <c r="C90" s="7" t="s">
        <v>289</v>
      </c>
      <c r="D90" s="108" t="str">
        <f t="shared" ca="1" si="1"/>
        <v>-</v>
      </c>
      <c r="F90" s="69">
        <v>64.95</v>
      </c>
      <c r="G90" s="69" t="s">
        <v>603</v>
      </c>
      <c r="H90" s="110"/>
      <c r="I90" s="69" t="s">
        <v>804</v>
      </c>
      <c r="J90" s="111" t="s">
        <v>807</v>
      </c>
    </row>
    <row r="91" spans="2:10">
      <c r="B91" s="69" t="s">
        <v>1059</v>
      </c>
      <c r="C91" s="7" t="s">
        <v>289</v>
      </c>
      <c r="D91" s="108" t="str">
        <f t="shared" ca="1" si="1"/>
        <v>-</v>
      </c>
      <c r="F91" s="69">
        <v>64.97</v>
      </c>
      <c r="G91" s="69" t="s">
        <v>604</v>
      </c>
      <c r="H91" s="110"/>
      <c r="I91" s="69" t="s">
        <v>805</v>
      </c>
      <c r="J91" s="111" t="s">
        <v>807</v>
      </c>
    </row>
    <row r="92" spans="2:10">
      <c r="B92" s="69" t="s">
        <v>1060</v>
      </c>
      <c r="C92" s="7" t="s">
        <v>289</v>
      </c>
      <c r="D92" s="108" t="str">
        <f t="shared" ca="1" si="1"/>
        <v>-</v>
      </c>
      <c r="F92" s="69" t="s">
        <v>538</v>
      </c>
      <c r="G92" s="69" t="s">
        <v>605</v>
      </c>
      <c r="H92" s="110"/>
      <c r="I92" s="69" t="s">
        <v>806</v>
      </c>
      <c r="J92" s="111" t="s">
        <v>807</v>
      </c>
    </row>
    <row r="93" spans="2:10">
      <c r="B93" s="69" t="s">
        <v>1061</v>
      </c>
      <c r="C93" s="7" t="s">
        <v>289</v>
      </c>
      <c r="D93" s="108" t="str">
        <f t="shared" ca="1" si="1"/>
        <v>-</v>
      </c>
      <c r="F93" s="69" t="s">
        <v>539</v>
      </c>
      <c r="G93" s="69" t="s">
        <v>605</v>
      </c>
      <c r="H93" s="110"/>
      <c r="I93" s="254" t="s">
        <v>1056</v>
      </c>
      <c r="J93" s="111" t="s">
        <v>807</v>
      </c>
    </row>
    <row r="94" spans="2:10">
      <c r="B94" s="69" t="s">
        <v>1062</v>
      </c>
      <c r="C94" s="7" t="s">
        <v>289</v>
      </c>
      <c r="D94" s="108" t="str">
        <f t="shared" ca="1" si="1"/>
        <v>-</v>
      </c>
      <c r="F94" s="69" t="s">
        <v>246</v>
      </c>
      <c r="G94" s="69" t="s">
        <v>606</v>
      </c>
      <c r="H94" s="110"/>
      <c r="I94" s="254" t="s">
        <v>1055</v>
      </c>
      <c r="J94" s="111" t="s">
        <v>807</v>
      </c>
    </row>
    <row r="95" spans="2:10">
      <c r="B95" s="68" t="s">
        <v>1063</v>
      </c>
      <c r="C95" s="7" t="s">
        <v>1947</v>
      </c>
      <c r="D95" s="108" t="str">
        <f t="shared" ca="1" si="1"/>
        <v>I6</v>
      </c>
      <c r="F95" s="69" t="s">
        <v>247</v>
      </c>
      <c r="G95" s="69" t="s">
        <v>607</v>
      </c>
      <c r="H95" s="110"/>
      <c r="I95" s="69" t="s">
        <v>490</v>
      </c>
      <c r="J95" s="111" t="s">
        <v>816</v>
      </c>
    </row>
    <row r="96" spans="2:10">
      <c r="B96" s="68" t="s">
        <v>1064</v>
      </c>
      <c r="C96" s="7" t="s">
        <v>1947</v>
      </c>
      <c r="D96" s="108" t="str">
        <f t="shared" ca="1" si="1"/>
        <v>I6</v>
      </c>
      <c r="F96" s="69" t="s">
        <v>540</v>
      </c>
      <c r="G96" s="69" t="s">
        <v>608</v>
      </c>
      <c r="H96" s="110"/>
      <c r="I96" s="69" t="s">
        <v>367</v>
      </c>
      <c r="J96" s="111" t="s">
        <v>816</v>
      </c>
    </row>
    <row r="97" spans="2:10">
      <c r="B97" s="253" t="s">
        <v>1054</v>
      </c>
      <c r="C97" s="95" t="s">
        <v>1951</v>
      </c>
      <c r="D97" s="108" t="str">
        <f t="shared" ca="1" si="1"/>
        <v>T6a/6b</v>
      </c>
      <c r="F97" s="69" t="s">
        <v>541</v>
      </c>
      <c r="G97" s="69" t="s">
        <v>608</v>
      </c>
      <c r="H97" s="110"/>
      <c r="I97" s="69" t="s">
        <v>368</v>
      </c>
      <c r="J97" s="111" t="s">
        <v>816</v>
      </c>
    </row>
    <row r="98" spans="2:10">
      <c r="B98" s="254" t="s">
        <v>1056</v>
      </c>
      <c r="C98" s="95" t="s">
        <v>1951</v>
      </c>
      <c r="D98" s="108" t="str">
        <f t="shared" ca="1" si="1"/>
        <v>T7a/7b</v>
      </c>
      <c r="F98" s="69" t="s">
        <v>542</v>
      </c>
      <c r="G98" s="69" t="s">
        <v>608</v>
      </c>
      <c r="H98" s="110"/>
      <c r="I98" s="69" t="s">
        <v>369</v>
      </c>
      <c r="J98" s="111" t="s">
        <v>816</v>
      </c>
    </row>
    <row r="99" spans="2:10">
      <c r="B99" s="254" t="s">
        <v>1055</v>
      </c>
      <c r="C99" s="95" t="s">
        <v>1951</v>
      </c>
      <c r="D99" s="108" t="str">
        <f t="shared" ca="1" si="1"/>
        <v>T7a/7b</v>
      </c>
      <c r="F99" s="69" t="s">
        <v>543</v>
      </c>
      <c r="G99" s="69" t="s">
        <v>608</v>
      </c>
      <c r="H99" s="110"/>
      <c r="I99" s="69" t="s">
        <v>370</v>
      </c>
      <c r="J99" s="111" t="s">
        <v>816</v>
      </c>
    </row>
    <row r="100" spans="2:10">
      <c r="B100" s="254" t="s">
        <v>1070</v>
      </c>
      <c r="C100" s="95" t="s">
        <v>1951</v>
      </c>
      <c r="D100" s="108" t="str">
        <f t="shared" ca="1" si="1"/>
        <v>T8a/8b</v>
      </c>
      <c r="F100" s="69" t="s">
        <v>544</v>
      </c>
      <c r="G100" s="69" t="s">
        <v>608</v>
      </c>
      <c r="H100" s="110"/>
      <c r="I100" s="69" t="s">
        <v>371</v>
      </c>
      <c r="J100" s="111" t="s">
        <v>816</v>
      </c>
    </row>
    <row r="101" spans="2:10">
      <c r="B101" s="254" t="s">
        <v>1071</v>
      </c>
      <c r="C101" s="95" t="s">
        <v>1951</v>
      </c>
      <c r="D101" s="108" t="str">
        <f t="shared" ca="1" si="1"/>
        <v>T8a/8b</v>
      </c>
      <c r="F101" s="69" t="s">
        <v>545</v>
      </c>
      <c r="G101" s="69" t="s">
        <v>609</v>
      </c>
      <c r="H101" s="110"/>
      <c r="I101" s="69" t="s">
        <v>372</v>
      </c>
      <c r="J101" s="111" t="s">
        <v>816</v>
      </c>
    </row>
    <row r="102" spans="2:10">
      <c r="B102" s="254" t="s">
        <v>1072</v>
      </c>
      <c r="C102" s="95" t="s">
        <v>1951</v>
      </c>
      <c r="D102" s="108" t="str">
        <f t="shared" ca="1" si="1"/>
        <v>T8a/8b</v>
      </c>
      <c r="F102" s="69" t="s">
        <v>546</v>
      </c>
      <c r="G102" s="69" t="s">
        <v>609</v>
      </c>
      <c r="H102" s="110"/>
      <c r="I102" s="69" t="s">
        <v>491</v>
      </c>
      <c r="J102" s="111" t="s">
        <v>816</v>
      </c>
    </row>
    <row r="103" spans="2:10">
      <c r="B103" s="68" t="s">
        <v>1065</v>
      </c>
      <c r="C103" s="7" t="s">
        <v>1947</v>
      </c>
      <c r="D103" s="108" t="str">
        <f t="shared" ca="1" si="1"/>
        <v>I5</v>
      </c>
      <c r="F103" s="69" t="s">
        <v>547</v>
      </c>
      <c r="G103" s="69" t="s">
        <v>610</v>
      </c>
      <c r="H103" s="110"/>
      <c r="I103" s="254" t="s">
        <v>1070</v>
      </c>
      <c r="J103" s="111" t="s">
        <v>816</v>
      </c>
    </row>
    <row r="104" spans="2:10">
      <c r="B104" s="68" t="s">
        <v>1066</v>
      </c>
      <c r="C104" s="7" t="s">
        <v>1947</v>
      </c>
      <c r="D104" s="108" t="str">
        <f t="shared" ca="1" si="1"/>
        <v>I5</v>
      </c>
      <c r="F104" s="69" t="s">
        <v>548</v>
      </c>
      <c r="G104" s="69" t="s">
        <v>610</v>
      </c>
      <c r="H104" s="110"/>
      <c r="I104" s="254" t="s">
        <v>1071</v>
      </c>
      <c r="J104" s="111" t="s">
        <v>816</v>
      </c>
    </row>
    <row r="105" spans="2:10">
      <c r="B105" s="68" t="s">
        <v>1073</v>
      </c>
      <c r="C105" s="95" t="s">
        <v>1951</v>
      </c>
      <c r="D105" s="108" t="str">
        <f t="shared" ca="1" si="1"/>
        <v>T9a/9b</v>
      </c>
      <c r="F105" s="69" t="s">
        <v>549</v>
      </c>
      <c r="G105" s="69" t="s">
        <v>611</v>
      </c>
      <c r="H105" s="110"/>
      <c r="I105" s="254" t="s">
        <v>1072</v>
      </c>
      <c r="J105" s="111" t="s">
        <v>816</v>
      </c>
    </row>
    <row r="106" spans="2:10">
      <c r="B106" s="68" t="s">
        <v>1074</v>
      </c>
      <c r="C106" s="95" t="s">
        <v>1951</v>
      </c>
      <c r="D106" s="108" t="str">
        <f t="shared" ca="1" si="1"/>
        <v>T9a/9b</v>
      </c>
      <c r="F106" s="69" t="s">
        <v>550</v>
      </c>
      <c r="G106" s="69" t="s">
        <v>611</v>
      </c>
      <c r="H106" s="110"/>
      <c r="I106" s="69" t="s">
        <v>808</v>
      </c>
      <c r="J106" s="111" t="s">
        <v>817</v>
      </c>
    </row>
    <row r="107" spans="2:10">
      <c r="B107" s="69" t="s">
        <v>1067</v>
      </c>
      <c r="C107" s="7" t="s">
        <v>289</v>
      </c>
      <c r="D107" s="108" t="str">
        <f t="shared" ca="1" si="1"/>
        <v>-</v>
      </c>
      <c r="F107" s="69" t="s">
        <v>551</v>
      </c>
      <c r="G107" s="69" t="s">
        <v>611</v>
      </c>
      <c r="H107" s="110"/>
      <c r="I107" s="69" t="s">
        <v>809</v>
      </c>
      <c r="J107" s="111" t="s">
        <v>817</v>
      </c>
    </row>
    <row r="108" spans="2:10">
      <c r="B108" s="69" t="s">
        <v>1068</v>
      </c>
      <c r="C108" s="7" t="s">
        <v>289</v>
      </c>
      <c r="D108" s="108" t="str">
        <f t="shared" ca="1" si="1"/>
        <v>-</v>
      </c>
      <c r="F108" s="69" t="s">
        <v>552</v>
      </c>
      <c r="G108" s="69" t="s">
        <v>611</v>
      </c>
      <c r="H108" s="110"/>
      <c r="I108" s="69" t="s">
        <v>810</v>
      </c>
      <c r="J108" s="111" t="s">
        <v>817</v>
      </c>
    </row>
    <row r="109" spans="2:10">
      <c r="B109" s="69" t="s">
        <v>1069</v>
      </c>
      <c r="C109" s="7" t="s">
        <v>289</v>
      </c>
      <c r="D109" s="108" t="str">
        <f t="shared" ca="1" si="1"/>
        <v>-</v>
      </c>
      <c r="F109" s="69" t="s">
        <v>248</v>
      </c>
      <c r="G109" s="69" t="s">
        <v>612</v>
      </c>
      <c r="H109" s="110"/>
      <c r="I109" s="69" t="s">
        <v>811</v>
      </c>
      <c r="J109" s="111" t="s">
        <v>817</v>
      </c>
    </row>
    <row r="110" spans="2:10">
      <c r="B110" s="68" t="s">
        <v>248</v>
      </c>
      <c r="C110" s="7" t="s">
        <v>1947</v>
      </c>
      <c r="D110" s="108" t="str">
        <f t="shared" ca="1" si="1"/>
        <v>I32</v>
      </c>
      <c r="F110" s="69">
        <v>37.520000000000003</v>
      </c>
      <c r="G110" s="69" t="s">
        <v>613</v>
      </c>
      <c r="H110" s="110"/>
      <c r="I110" s="69" t="s">
        <v>812</v>
      </c>
      <c r="J110" s="111" t="s">
        <v>817</v>
      </c>
    </row>
    <row r="111" spans="2:10">
      <c r="B111" s="68" t="s">
        <v>492</v>
      </c>
      <c r="C111" s="7" t="s">
        <v>1951</v>
      </c>
      <c r="D111" s="108" t="str">
        <f t="shared" ca="1" si="1"/>
        <v>T10</v>
      </c>
      <c r="H111" s="110"/>
      <c r="I111" s="69" t="s">
        <v>813</v>
      </c>
      <c r="J111" s="111" t="s">
        <v>817</v>
      </c>
    </row>
    <row r="112" spans="2:10">
      <c r="B112" s="68" t="s">
        <v>373</v>
      </c>
      <c r="C112" s="7" t="s">
        <v>1951</v>
      </c>
      <c r="D112" s="108" t="str">
        <f t="shared" ca="1" si="1"/>
        <v>T10</v>
      </c>
      <c r="H112" s="110"/>
      <c r="I112" s="69" t="s">
        <v>814</v>
      </c>
      <c r="J112" s="111" t="s">
        <v>817</v>
      </c>
    </row>
    <row r="113" spans="2:10">
      <c r="B113" s="68" t="s">
        <v>374</v>
      </c>
      <c r="C113" s="7" t="s">
        <v>1951</v>
      </c>
      <c r="D113" s="108" t="str">
        <f t="shared" ca="1" si="1"/>
        <v>T10</v>
      </c>
      <c r="H113" s="110"/>
      <c r="I113" s="69" t="s">
        <v>815</v>
      </c>
      <c r="J113" s="111" t="s">
        <v>817</v>
      </c>
    </row>
    <row r="114" spans="2:10">
      <c r="B114" s="68" t="s">
        <v>375</v>
      </c>
      <c r="C114" s="7" t="s">
        <v>1951</v>
      </c>
      <c r="D114" s="108" t="str">
        <f t="shared" ca="1" si="1"/>
        <v>T10</v>
      </c>
      <c r="H114" s="110"/>
      <c r="I114" s="254" t="s">
        <v>1073</v>
      </c>
      <c r="J114" s="111" t="s">
        <v>817</v>
      </c>
    </row>
    <row r="115" spans="2:10">
      <c r="B115" s="68" t="s">
        <v>480</v>
      </c>
      <c r="C115" s="7" t="s">
        <v>1951</v>
      </c>
      <c r="D115" s="108" t="str">
        <f t="shared" ca="1" si="1"/>
        <v>T1a/1b</v>
      </c>
      <c r="H115" s="110"/>
      <c r="I115" s="254" t="s">
        <v>1074</v>
      </c>
      <c r="J115" s="111" t="s">
        <v>817</v>
      </c>
    </row>
    <row r="116" spans="2:10">
      <c r="B116" s="68" t="s">
        <v>309</v>
      </c>
      <c r="C116" s="7" t="s">
        <v>1951</v>
      </c>
      <c r="D116" s="108" t="str">
        <f t="shared" ca="1" si="1"/>
        <v>T1a/1b</v>
      </c>
      <c r="H116" s="110"/>
      <c r="I116" s="69" t="s">
        <v>492</v>
      </c>
      <c r="J116" s="95" t="s">
        <v>630</v>
      </c>
    </row>
    <row r="117" spans="2:10">
      <c r="B117" s="68" t="s">
        <v>310</v>
      </c>
      <c r="C117" s="7" t="s">
        <v>1951</v>
      </c>
      <c r="D117" s="108" t="str">
        <f t="shared" ca="1" si="1"/>
        <v>T1a/1b</v>
      </c>
      <c r="H117" s="110"/>
      <c r="I117" s="69" t="s">
        <v>373</v>
      </c>
      <c r="J117" s="95" t="s">
        <v>630</v>
      </c>
    </row>
    <row r="118" spans="2:10">
      <c r="B118" s="68" t="s">
        <v>311</v>
      </c>
      <c r="C118" s="7" t="s">
        <v>1951</v>
      </c>
      <c r="D118" s="108" t="str">
        <f t="shared" ca="1" si="1"/>
        <v>T1a/1b</v>
      </c>
      <c r="H118" s="110"/>
      <c r="I118" s="69" t="s">
        <v>374</v>
      </c>
      <c r="J118" s="95" t="s">
        <v>630</v>
      </c>
    </row>
    <row r="119" spans="2:10">
      <c r="B119" s="68" t="s">
        <v>312</v>
      </c>
      <c r="C119" s="7" t="s">
        <v>1951</v>
      </c>
      <c r="D119" s="108" t="str">
        <f t="shared" ca="1" si="1"/>
        <v>T1a/1b</v>
      </c>
      <c r="H119" s="110"/>
      <c r="I119" s="69" t="s">
        <v>375</v>
      </c>
      <c r="J119" s="95" t="s">
        <v>630</v>
      </c>
    </row>
    <row r="120" spans="2:10">
      <c r="B120" s="68" t="s">
        <v>313</v>
      </c>
      <c r="C120" s="7" t="s">
        <v>1951</v>
      </c>
      <c r="D120" s="108" t="str">
        <f t="shared" ca="1" si="1"/>
        <v>T1a/1b</v>
      </c>
      <c r="H120" s="110"/>
      <c r="I120" s="69" t="s">
        <v>376</v>
      </c>
      <c r="J120" s="95" t="s">
        <v>630</v>
      </c>
    </row>
    <row r="121" spans="2:10">
      <c r="B121" s="68" t="s">
        <v>314</v>
      </c>
      <c r="C121" s="7" t="s">
        <v>1951</v>
      </c>
      <c r="D121" s="108" t="str">
        <f t="shared" ca="1" si="1"/>
        <v>T1a/1b</v>
      </c>
      <c r="H121" s="110"/>
      <c r="I121" s="69" t="s">
        <v>377</v>
      </c>
      <c r="J121" s="95" t="s">
        <v>630</v>
      </c>
    </row>
    <row r="122" spans="2:10">
      <c r="B122" s="68" t="s">
        <v>315</v>
      </c>
      <c r="C122" s="7" t="s">
        <v>1951</v>
      </c>
      <c r="D122" s="108" t="str">
        <f t="shared" ca="1" si="1"/>
        <v>T1a/1b</v>
      </c>
      <c r="H122" s="110"/>
      <c r="I122" s="69" t="s">
        <v>378</v>
      </c>
      <c r="J122" s="95" t="s">
        <v>630</v>
      </c>
    </row>
    <row r="123" spans="2:10">
      <c r="B123" s="68" t="s">
        <v>316</v>
      </c>
      <c r="C123" s="7" t="s">
        <v>1951</v>
      </c>
      <c r="D123" s="108" t="str">
        <f t="shared" ca="1" si="1"/>
        <v>T1a/1b</v>
      </c>
      <c r="H123" s="110"/>
      <c r="I123" s="69" t="s">
        <v>379</v>
      </c>
      <c r="J123" s="95" t="s">
        <v>630</v>
      </c>
    </row>
    <row r="124" spans="2:10">
      <c r="B124" s="68" t="s">
        <v>317</v>
      </c>
      <c r="C124" s="7" t="s">
        <v>1951</v>
      </c>
      <c r="D124" s="108" t="str">
        <f t="shared" ca="1" si="1"/>
        <v>T1a/1b</v>
      </c>
      <c r="H124" s="110"/>
      <c r="I124" s="69" t="s">
        <v>380</v>
      </c>
      <c r="J124" s="95" t="s">
        <v>630</v>
      </c>
    </row>
    <row r="125" spans="2:10">
      <c r="B125" s="68" t="s">
        <v>318</v>
      </c>
      <c r="C125" s="7" t="s">
        <v>1951</v>
      </c>
      <c r="D125" s="108" t="str">
        <f t="shared" ca="1" si="1"/>
        <v>T1a/1b</v>
      </c>
      <c r="H125" s="110"/>
      <c r="I125" s="69" t="s">
        <v>381</v>
      </c>
      <c r="J125" s="95" t="s">
        <v>630</v>
      </c>
    </row>
    <row r="126" spans="2:10">
      <c r="B126" s="68" t="s">
        <v>481</v>
      </c>
      <c r="C126" s="7" t="s">
        <v>1951</v>
      </c>
      <c r="D126" s="108" t="str">
        <f t="shared" ca="1" si="1"/>
        <v>T1a/1b</v>
      </c>
      <c r="H126" s="110"/>
      <c r="I126" s="69" t="s">
        <v>382</v>
      </c>
      <c r="J126" s="95" t="s">
        <v>630</v>
      </c>
    </row>
    <row r="127" spans="2:10">
      <c r="B127" s="68" t="s">
        <v>376</v>
      </c>
      <c r="C127" s="7" t="s">
        <v>1951</v>
      </c>
      <c r="D127" s="108" t="str">
        <f t="shared" ca="1" si="1"/>
        <v>T10</v>
      </c>
      <c r="H127" s="110"/>
      <c r="I127" s="69" t="s">
        <v>493</v>
      </c>
      <c r="J127" s="95" t="s">
        <v>630</v>
      </c>
    </row>
    <row r="128" spans="2:10" ht="115.2">
      <c r="B128" s="68" t="s">
        <v>377</v>
      </c>
      <c r="C128" s="7" t="s">
        <v>1951</v>
      </c>
      <c r="D128" s="108" t="str">
        <f t="shared" ca="1" si="1"/>
        <v>T10</v>
      </c>
      <c r="H128" s="110"/>
      <c r="I128" s="31" t="s">
        <v>571</v>
      </c>
      <c r="J128" s="200" t="s">
        <v>631</v>
      </c>
    </row>
    <row r="129" spans="2:10" ht="43.2">
      <c r="B129" s="68" t="s">
        <v>378</v>
      </c>
      <c r="C129" s="7" t="s">
        <v>1951</v>
      </c>
      <c r="D129" s="108" t="str">
        <f t="shared" ca="1" si="1"/>
        <v>T10</v>
      </c>
      <c r="H129" s="110"/>
      <c r="I129" s="69" t="s">
        <v>281</v>
      </c>
      <c r="J129" s="200" t="s">
        <v>632</v>
      </c>
    </row>
    <row r="130" spans="2:10" ht="43.2">
      <c r="B130" s="68" t="s">
        <v>379</v>
      </c>
      <c r="C130" s="7" t="s">
        <v>1951</v>
      </c>
      <c r="D130" s="108" t="str">
        <f t="shared" ca="1" si="1"/>
        <v>T10</v>
      </c>
      <c r="H130" s="110"/>
      <c r="I130" s="69" t="s">
        <v>282</v>
      </c>
      <c r="J130" s="200" t="s">
        <v>633</v>
      </c>
    </row>
    <row r="131" spans="2:10" ht="43.2">
      <c r="B131" s="68" t="s">
        <v>484</v>
      </c>
      <c r="C131" s="7" t="s">
        <v>1951</v>
      </c>
      <c r="D131" s="108" t="str">
        <f t="shared" ca="1" si="1"/>
        <v>T3a/3b</v>
      </c>
      <c r="H131" s="110"/>
      <c r="I131" s="69">
        <v>99.72</v>
      </c>
      <c r="J131" s="200" t="s">
        <v>634</v>
      </c>
    </row>
    <row r="132" spans="2:10" ht="43.2">
      <c r="B132" s="68" t="s">
        <v>335</v>
      </c>
      <c r="C132" s="7" t="s">
        <v>1951</v>
      </c>
      <c r="D132" s="108" t="str">
        <f t="shared" ca="1" si="1"/>
        <v>T3a/3b</v>
      </c>
      <c r="H132" s="110"/>
      <c r="I132" s="69">
        <v>99.73</v>
      </c>
      <c r="J132" s="200" t="s">
        <v>635</v>
      </c>
    </row>
    <row r="133" spans="2:10" ht="43.2">
      <c r="B133" s="68" t="s">
        <v>336</v>
      </c>
      <c r="C133" s="7" t="s">
        <v>1951</v>
      </c>
      <c r="D133" s="108" t="str">
        <f t="shared" ca="1" si="1"/>
        <v>T3a/3b</v>
      </c>
      <c r="H133" s="110"/>
      <c r="I133" s="69">
        <v>99.74</v>
      </c>
      <c r="J133" s="200" t="s">
        <v>636</v>
      </c>
    </row>
    <row r="134" spans="2:10" ht="43.2">
      <c r="B134" s="68" t="s">
        <v>337</v>
      </c>
      <c r="C134" s="7" t="s">
        <v>1951</v>
      </c>
      <c r="D134" s="108" t="str">
        <f t="shared" ca="1" si="1"/>
        <v>T3a/3b</v>
      </c>
      <c r="H134" s="110"/>
      <c r="I134" s="69" t="s">
        <v>283</v>
      </c>
      <c r="J134" s="200" t="s">
        <v>637</v>
      </c>
    </row>
    <row r="135" spans="2:10" ht="43.2">
      <c r="B135" s="68" t="s">
        <v>338</v>
      </c>
      <c r="C135" s="7" t="s">
        <v>1951</v>
      </c>
      <c r="D135" s="108" t="str">
        <f t="shared" ca="1" si="1"/>
        <v>T3a/3b</v>
      </c>
      <c r="H135" s="110"/>
      <c r="I135" s="69" t="s">
        <v>284</v>
      </c>
      <c r="J135" s="200" t="s">
        <v>638</v>
      </c>
    </row>
    <row r="136" spans="2:10" ht="43.2">
      <c r="B136" s="68" t="s">
        <v>339</v>
      </c>
      <c r="C136" s="7" t="s">
        <v>1951</v>
      </c>
      <c r="D136" s="108" t="str">
        <f t="shared" ca="1" si="1"/>
        <v>T3a/3b</v>
      </c>
      <c r="H136" s="110"/>
      <c r="I136" s="69" t="s">
        <v>285</v>
      </c>
      <c r="J136" s="200" t="s">
        <v>639</v>
      </c>
    </row>
    <row r="137" spans="2:10" ht="43.2">
      <c r="B137" s="68" t="s">
        <v>340</v>
      </c>
      <c r="C137" s="7" t="s">
        <v>1951</v>
      </c>
      <c r="D137" s="108" t="str">
        <f t="shared" ref="D137:D200" ca="1" si="2">+HYPERLINK($F$6&amp;"'"&amp;$C137&amp;"'!"&amp;SUBSTITUTE(IF($C137="Implants",VLOOKUP($B137,$F:$G,2,FALSE),IF($C137="Procédés onéreux",VLOOKUP($B137,$I:$J,2,FALSE),"1")),"/","")&amp;"_",IF($C137="Implants",VLOOKUP($B137,$F:$G,2,FALSE),IF($C137="Procédés onéreux",VLOOKUP($B137,$I:$J,2,FALSE),"-")))</f>
        <v>T3a/3b</v>
      </c>
      <c r="H137" s="110"/>
      <c r="I137" s="69" t="s">
        <v>286</v>
      </c>
      <c r="J137" s="200" t="s">
        <v>640</v>
      </c>
    </row>
    <row r="138" spans="2:10" ht="43.2">
      <c r="B138" s="68" t="s">
        <v>341</v>
      </c>
      <c r="C138" s="7" t="s">
        <v>1951</v>
      </c>
      <c r="D138" s="108" t="str">
        <f t="shared" ca="1" si="2"/>
        <v>T3a/3b</v>
      </c>
      <c r="H138" s="110"/>
      <c r="I138" s="69">
        <v>99.88</v>
      </c>
      <c r="J138" s="200" t="s">
        <v>641</v>
      </c>
    </row>
    <row r="139" spans="2:10" ht="43.2">
      <c r="B139" s="68" t="s">
        <v>342</v>
      </c>
      <c r="C139" s="7" t="s">
        <v>1951</v>
      </c>
      <c r="D139" s="108" t="str">
        <f t="shared" ca="1" si="2"/>
        <v>T3a/3b</v>
      </c>
      <c r="H139" s="110"/>
      <c r="I139" s="69" t="s">
        <v>287</v>
      </c>
      <c r="J139" s="200" t="s">
        <v>642</v>
      </c>
    </row>
    <row r="140" spans="2:10" ht="43.2">
      <c r="B140" s="68" t="s">
        <v>343</v>
      </c>
      <c r="C140" s="7" t="s">
        <v>1951</v>
      </c>
      <c r="D140" s="108" t="str">
        <f t="shared" ca="1" si="2"/>
        <v>T3a/3b</v>
      </c>
      <c r="H140" s="110"/>
      <c r="I140" s="69" t="s">
        <v>494</v>
      </c>
      <c r="J140" s="200" t="s">
        <v>643</v>
      </c>
    </row>
    <row r="141" spans="2:10" ht="43.2">
      <c r="B141" s="68" t="s">
        <v>344</v>
      </c>
      <c r="C141" s="7" t="s">
        <v>1951</v>
      </c>
      <c r="D141" s="108" t="str">
        <f t="shared" ca="1" si="2"/>
        <v>T3a/3b</v>
      </c>
      <c r="H141" s="110"/>
      <c r="I141" s="69" t="s">
        <v>383</v>
      </c>
      <c r="J141" s="200" t="s">
        <v>643</v>
      </c>
    </row>
    <row r="142" spans="2:10" ht="43.2">
      <c r="B142" s="68" t="s">
        <v>345</v>
      </c>
      <c r="C142" s="7" t="s">
        <v>1951</v>
      </c>
      <c r="D142" s="108" t="str">
        <f t="shared" ca="1" si="2"/>
        <v>T3a/3b</v>
      </c>
      <c r="H142" s="110"/>
      <c r="I142" s="69" t="s">
        <v>384</v>
      </c>
      <c r="J142" s="200" t="s">
        <v>643</v>
      </c>
    </row>
    <row r="143" spans="2:10" ht="43.2">
      <c r="B143" s="68" t="s">
        <v>346</v>
      </c>
      <c r="C143" s="7" t="s">
        <v>1951</v>
      </c>
      <c r="D143" s="108" t="str">
        <f t="shared" ca="1" si="2"/>
        <v>T3a/3b</v>
      </c>
      <c r="H143" s="110"/>
      <c r="I143" s="69" t="s">
        <v>385</v>
      </c>
      <c r="J143" s="200" t="s">
        <v>643</v>
      </c>
    </row>
    <row r="144" spans="2:10" ht="43.2">
      <c r="B144" s="68" t="s">
        <v>347</v>
      </c>
      <c r="C144" s="7" t="s">
        <v>1951</v>
      </c>
      <c r="D144" s="108" t="str">
        <f t="shared" ca="1" si="2"/>
        <v>T3a/3b</v>
      </c>
      <c r="H144" s="110"/>
      <c r="I144" s="69" t="s">
        <v>386</v>
      </c>
      <c r="J144" s="200" t="s">
        <v>643</v>
      </c>
    </row>
    <row r="145" spans="2:10" ht="43.2">
      <c r="B145" s="68" t="s">
        <v>348</v>
      </c>
      <c r="C145" s="7" t="s">
        <v>1951</v>
      </c>
      <c r="D145" s="108" t="str">
        <f t="shared" ca="1" si="2"/>
        <v>T3a/3b</v>
      </c>
      <c r="H145" s="110"/>
      <c r="I145" s="69" t="s">
        <v>387</v>
      </c>
      <c r="J145" s="200" t="s">
        <v>643</v>
      </c>
    </row>
    <row r="146" spans="2:10" ht="43.2">
      <c r="B146" s="68" t="s">
        <v>349</v>
      </c>
      <c r="C146" s="7" t="s">
        <v>1951</v>
      </c>
      <c r="D146" s="108" t="str">
        <f t="shared" ca="1" si="2"/>
        <v>T3a/3b</v>
      </c>
      <c r="H146" s="110"/>
      <c r="I146" s="69" t="s">
        <v>388</v>
      </c>
      <c r="J146" s="200" t="s">
        <v>643</v>
      </c>
    </row>
    <row r="147" spans="2:10" ht="43.2">
      <c r="B147" s="68" t="s">
        <v>350</v>
      </c>
      <c r="C147" s="7" t="s">
        <v>1951</v>
      </c>
      <c r="D147" s="108" t="str">
        <f t="shared" ca="1" si="2"/>
        <v>T3a/3b</v>
      </c>
      <c r="H147" s="110"/>
      <c r="I147" s="69" t="s">
        <v>389</v>
      </c>
      <c r="J147" s="200" t="s">
        <v>643</v>
      </c>
    </row>
    <row r="148" spans="2:10" ht="43.2">
      <c r="B148" s="68" t="s">
        <v>485</v>
      </c>
      <c r="C148" s="7" t="s">
        <v>1951</v>
      </c>
      <c r="D148" s="108" t="str">
        <f t="shared" ca="1" si="2"/>
        <v>T3a/3b</v>
      </c>
      <c r="H148" s="110"/>
      <c r="I148" s="69" t="s">
        <v>390</v>
      </c>
      <c r="J148" s="200" t="s">
        <v>643</v>
      </c>
    </row>
    <row r="149" spans="2:10" ht="43.2">
      <c r="B149" s="68" t="s">
        <v>380</v>
      </c>
      <c r="C149" s="7" t="s">
        <v>1951</v>
      </c>
      <c r="D149" s="108" t="str">
        <f t="shared" ca="1" si="2"/>
        <v>T10</v>
      </c>
      <c r="H149" s="110"/>
      <c r="I149" s="69" t="s">
        <v>391</v>
      </c>
      <c r="J149" s="200" t="s">
        <v>643</v>
      </c>
    </row>
    <row r="150" spans="2:10" ht="43.2">
      <c r="B150" s="68" t="s">
        <v>381</v>
      </c>
      <c r="C150" s="7" t="s">
        <v>1951</v>
      </c>
      <c r="D150" s="108" t="str">
        <f t="shared" ca="1" si="2"/>
        <v>T10</v>
      </c>
      <c r="H150" s="110"/>
      <c r="I150" s="69" t="s">
        <v>392</v>
      </c>
      <c r="J150" s="200" t="s">
        <v>643</v>
      </c>
    </row>
    <row r="151" spans="2:10" ht="43.2">
      <c r="B151" s="68" t="s">
        <v>382</v>
      </c>
      <c r="C151" s="7" t="s">
        <v>1951</v>
      </c>
      <c r="D151" s="108" t="str">
        <f t="shared" ca="1" si="2"/>
        <v>T10</v>
      </c>
      <c r="H151" s="110"/>
      <c r="I151" s="69" t="s">
        <v>393</v>
      </c>
      <c r="J151" s="200" t="s">
        <v>643</v>
      </c>
    </row>
    <row r="152" spans="2:10" ht="43.2">
      <c r="B152" s="68" t="s">
        <v>493</v>
      </c>
      <c r="C152" s="7" t="s">
        <v>1951</v>
      </c>
      <c r="D152" s="108" t="str">
        <f t="shared" ca="1" si="2"/>
        <v>T10</v>
      </c>
      <c r="H152" s="110"/>
      <c r="I152" s="69" t="s">
        <v>394</v>
      </c>
      <c r="J152" s="200" t="s">
        <v>643</v>
      </c>
    </row>
    <row r="153" spans="2:10" ht="43.2">
      <c r="B153" s="68" t="s">
        <v>482</v>
      </c>
      <c r="C153" s="7" t="s">
        <v>1951</v>
      </c>
      <c r="D153" s="108" t="str">
        <f t="shared" ca="1" si="2"/>
        <v>T2a/2b</v>
      </c>
      <c r="H153" s="110"/>
      <c r="I153" s="69" t="s">
        <v>395</v>
      </c>
      <c r="J153" s="200" t="s">
        <v>643</v>
      </c>
    </row>
    <row r="154" spans="2:10" ht="43.2">
      <c r="B154" s="68" t="s">
        <v>319</v>
      </c>
      <c r="C154" s="7" t="s">
        <v>1951</v>
      </c>
      <c r="D154" s="108" t="str">
        <f t="shared" ca="1" si="2"/>
        <v>T2a/2b</v>
      </c>
      <c r="H154" s="110"/>
      <c r="I154" s="69" t="s">
        <v>396</v>
      </c>
      <c r="J154" s="200" t="s">
        <v>643</v>
      </c>
    </row>
    <row r="155" spans="2:10" ht="43.2">
      <c r="B155" s="68" t="s">
        <v>320</v>
      </c>
      <c r="C155" s="7" t="s">
        <v>1951</v>
      </c>
      <c r="D155" s="108" t="str">
        <f t="shared" ca="1" si="2"/>
        <v>T2a/2b</v>
      </c>
      <c r="H155" s="110"/>
      <c r="I155" s="69" t="s">
        <v>397</v>
      </c>
      <c r="J155" s="200" t="s">
        <v>643</v>
      </c>
    </row>
    <row r="156" spans="2:10" ht="43.2">
      <c r="B156" s="68" t="s">
        <v>321</v>
      </c>
      <c r="C156" s="7" t="s">
        <v>1951</v>
      </c>
      <c r="D156" s="108" t="str">
        <f t="shared" ca="1" si="2"/>
        <v>T2a/2b</v>
      </c>
      <c r="H156" s="110"/>
      <c r="I156" s="69" t="s">
        <v>398</v>
      </c>
      <c r="J156" s="200" t="s">
        <v>643</v>
      </c>
    </row>
    <row r="157" spans="2:10" ht="43.2">
      <c r="B157" s="68" t="s">
        <v>322</v>
      </c>
      <c r="C157" s="7" t="s">
        <v>1951</v>
      </c>
      <c r="D157" s="108" t="str">
        <f t="shared" ca="1" si="2"/>
        <v>T2a/2b</v>
      </c>
      <c r="H157" s="110"/>
      <c r="I157" s="69" t="s">
        <v>399</v>
      </c>
      <c r="J157" s="200" t="s">
        <v>643</v>
      </c>
    </row>
    <row r="158" spans="2:10" ht="43.2">
      <c r="B158" s="68" t="s">
        <v>323</v>
      </c>
      <c r="C158" s="7" t="s">
        <v>1951</v>
      </c>
      <c r="D158" s="108" t="str">
        <f t="shared" ca="1" si="2"/>
        <v>T2a/2b</v>
      </c>
      <c r="H158" s="110"/>
      <c r="I158" s="69" t="s">
        <v>400</v>
      </c>
      <c r="J158" s="200" t="s">
        <v>643</v>
      </c>
    </row>
    <row r="159" spans="2:10" ht="43.2">
      <c r="B159" s="68" t="s">
        <v>324</v>
      </c>
      <c r="C159" s="7" t="s">
        <v>1951</v>
      </c>
      <c r="D159" s="108" t="str">
        <f t="shared" ca="1" si="2"/>
        <v>T2a/2b</v>
      </c>
      <c r="H159" s="110"/>
      <c r="I159" s="69" t="s">
        <v>401</v>
      </c>
      <c r="J159" s="200" t="s">
        <v>643</v>
      </c>
    </row>
    <row r="160" spans="2:10" ht="43.2">
      <c r="B160" s="68" t="s">
        <v>325</v>
      </c>
      <c r="C160" s="7" t="s">
        <v>1951</v>
      </c>
      <c r="D160" s="108" t="str">
        <f t="shared" ca="1" si="2"/>
        <v>T2a/2b</v>
      </c>
      <c r="H160" s="110"/>
      <c r="I160" s="69" t="s">
        <v>402</v>
      </c>
      <c r="J160" s="200" t="s">
        <v>643</v>
      </c>
    </row>
    <row r="161" spans="2:10" ht="43.2">
      <c r="B161" s="68" t="s">
        <v>326</v>
      </c>
      <c r="C161" s="7" t="s">
        <v>1951</v>
      </c>
      <c r="D161" s="108" t="str">
        <f t="shared" ca="1" si="2"/>
        <v>T2a/2b</v>
      </c>
      <c r="H161" s="110"/>
      <c r="I161" s="69" t="s">
        <v>403</v>
      </c>
      <c r="J161" s="200" t="s">
        <v>643</v>
      </c>
    </row>
    <row r="162" spans="2:10" ht="43.2">
      <c r="B162" s="68" t="s">
        <v>327</v>
      </c>
      <c r="C162" s="7" t="s">
        <v>1951</v>
      </c>
      <c r="D162" s="108" t="str">
        <f t="shared" ca="1" si="2"/>
        <v>T2a/2b</v>
      </c>
      <c r="H162" s="110"/>
      <c r="I162" s="69" t="s">
        <v>404</v>
      </c>
      <c r="J162" s="200" t="s">
        <v>643</v>
      </c>
    </row>
    <row r="163" spans="2:10" ht="43.2">
      <c r="B163" s="68" t="s">
        <v>328</v>
      </c>
      <c r="C163" s="7" t="s">
        <v>1951</v>
      </c>
      <c r="D163" s="108" t="str">
        <f t="shared" ca="1" si="2"/>
        <v>T2a/2b</v>
      </c>
      <c r="H163" s="110"/>
      <c r="I163" s="69" t="s">
        <v>405</v>
      </c>
      <c r="J163" s="200" t="s">
        <v>643</v>
      </c>
    </row>
    <row r="164" spans="2:10" ht="43.2">
      <c r="B164" s="68" t="s">
        <v>329</v>
      </c>
      <c r="C164" s="7" t="s">
        <v>1951</v>
      </c>
      <c r="D164" s="108" t="str">
        <f t="shared" ca="1" si="2"/>
        <v>T2a/2b</v>
      </c>
      <c r="H164" s="110"/>
      <c r="I164" s="69" t="s">
        <v>406</v>
      </c>
      <c r="J164" s="200" t="s">
        <v>643</v>
      </c>
    </row>
    <row r="165" spans="2:10" ht="43.2">
      <c r="B165" s="68" t="s">
        <v>330</v>
      </c>
      <c r="C165" s="7" t="s">
        <v>1951</v>
      </c>
      <c r="D165" s="108" t="str">
        <f t="shared" ca="1" si="2"/>
        <v>T2a/2b</v>
      </c>
      <c r="H165" s="110"/>
      <c r="I165" s="69" t="s">
        <v>495</v>
      </c>
      <c r="J165" s="200" t="s">
        <v>643</v>
      </c>
    </row>
    <row r="166" spans="2:10">
      <c r="B166" s="68" t="s">
        <v>331</v>
      </c>
      <c r="C166" s="7" t="s">
        <v>1951</v>
      </c>
      <c r="D166" s="108" t="str">
        <f t="shared" ca="1" si="2"/>
        <v>T2a/2b</v>
      </c>
      <c r="H166" s="110"/>
      <c r="I166" s="69" t="s">
        <v>496</v>
      </c>
      <c r="J166" s="95" t="s">
        <v>644</v>
      </c>
    </row>
    <row r="167" spans="2:10">
      <c r="B167" s="68" t="s">
        <v>332</v>
      </c>
      <c r="C167" s="7" t="s">
        <v>1951</v>
      </c>
      <c r="D167" s="108" t="str">
        <f t="shared" ca="1" si="2"/>
        <v>T2a/2b</v>
      </c>
      <c r="H167" s="110"/>
      <c r="I167" s="69" t="s">
        <v>407</v>
      </c>
      <c r="J167" s="95" t="s">
        <v>644</v>
      </c>
    </row>
    <row r="168" spans="2:10">
      <c r="B168" s="68" t="s">
        <v>333</v>
      </c>
      <c r="C168" s="7" t="s">
        <v>1951</v>
      </c>
      <c r="D168" s="108" t="str">
        <f t="shared" ca="1" si="2"/>
        <v>T2a/2b</v>
      </c>
      <c r="H168" s="110"/>
      <c r="I168" s="69" t="s">
        <v>408</v>
      </c>
      <c r="J168" s="95" t="s">
        <v>644</v>
      </c>
    </row>
    <row r="169" spans="2:10">
      <c r="B169" s="68" t="s">
        <v>334</v>
      </c>
      <c r="C169" s="7" t="s">
        <v>1951</v>
      </c>
      <c r="D169" s="108" t="str">
        <f t="shared" ca="1" si="2"/>
        <v>T2a/2b</v>
      </c>
      <c r="H169" s="110"/>
      <c r="I169" s="69" t="s">
        <v>409</v>
      </c>
      <c r="J169" s="95" t="s">
        <v>644</v>
      </c>
    </row>
    <row r="170" spans="2:10">
      <c r="B170" s="68" t="s">
        <v>483</v>
      </c>
      <c r="C170" s="7" t="s">
        <v>1951</v>
      </c>
      <c r="D170" s="108" t="str">
        <f t="shared" ca="1" si="2"/>
        <v>T2a/2b</v>
      </c>
      <c r="H170" s="110"/>
      <c r="I170" s="69" t="s">
        <v>410</v>
      </c>
      <c r="J170" s="95" t="s">
        <v>644</v>
      </c>
    </row>
    <row r="171" spans="2:10">
      <c r="B171" s="200" t="s">
        <v>571</v>
      </c>
      <c r="C171" s="7" t="s">
        <v>1951</v>
      </c>
      <c r="D171" s="108" t="str">
        <f t="shared" ca="1" si="2"/>
        <v>T11</v>
      </c>
      <c r="H171" s="110"/>
      <c r="I171" s="69" t="s">
        <v>411</v>
      </c>
      <c r="J171" s="95" t="s">
        <v>644</v>
      </c>
    </row>
    <row r="172" spans="2:10">
      <c r="B172" s="68" t="s">
        <v>507</v>
      </c>
      <c r="C172" s="7" t="s">
        <v>1947</v>
      </c>
      <c r="D172" s="108" t="str">
        <f t="shared" ca="1" si="2"/>
        <v>I7</v>
      </c>
      <c r="H172" s="110"/>
      <c r="I172" s="69" t="s">
        <v>412</v>
      </c>
      <c r="J172" s="95" t="s">
        <v>644</v>
      </c>
    </row>
    <row r="173" spans="2:10">
      <c r="B173" s="68" t="s">
        <v>508</v>
      </c>
      <c r="C173" s="7" t="s">
        <v>1947</v>
      </c>
      <c r="D173" s="108" t="str">
        <f t="shared" ca="1" si="2"/>
        <v>I7</v>
      </c>
      <c r="H173" s="110"/>
      <c r="I173" s="69" t="s">
        <v>413</v>
      </c>
      <c r="J173" s="95" t="s">
        <v>644</v>
      </c>
    </row>
    <row r="174" spans="2:10">
      <c r="B174" s="68" t="s">
        <v>509</v>
      </c>
      <c r="C174" s="7" t="s">
        <v>1947</v>
      </c>
      <c r="D174" s="108" t="str">
        <f t="shared" ca="1" si="2"/>
        <v>I7</v>
      </c>
      <c r="H174" s="110"/>
      <c r="I174" s="69" t="s">
        <v>414</v>
      </c>
      <c r="J174" s="95" t="s">
        <v>644</v>
      </c>
    </row>
    <row r="175" spans="2:10">
      <c r="B175" s="68" t="s">
        <v>510</v>
      </c>
      <c r="C175" s="7" t="s">
        <v>1947</v>
      </c>
      <c r="D175" s="108" t="str">
        <f t="shared" ca="1" si="2"/>
        <v>I8</v>
      </c>
      <c r="H175" s="110"/>
      <c r="I175" s="69" t="s">
        <v>415</v>
      </c>
      <c r="J175" s="95" t="s">
        <v>644</v>
      </c>
    </row>
    <row r="176" spans="2:10">
      <c r="B176" s="68" t="s">
        <v>511</v>
      </c>
      <c r="C176" s="7" t="s">
        <v>1947</v>
      </c>
      <c r="D176" s="108" t="str">
        <f t="shared" ca="1" si="2"/>
        <v>I8</v>
      </c>
      <c r="H176" s="110"/>
      <c r="I176" s="69" t="s">
        <v>416</v>
      </c>
      <c r="J176" s="95" t="s">
        <v>644</v>
      </c>
    </row>
    <row r="177" spans="2:10">
      <c r="B177" s="68" t="s">
        <v>512</v>
      </c>
      <c r="C177" s="7" t="s">
        <v>1947</v>
      </c>
      <c r="D177" s="108" t="str">
        <f t="shared" ca="1" si="2"/>
        <v>I8</v>
      </c>
      <c r="H177" s="110"/>
      <c r="I177" s="69" t="s">
        <v>417</v>
      </c>
      <c r="J177" s="95" t="s">
        <v>644</v>
      </c>
    </row>
    <row r="178" spans="2:10">
      <c r="B178" s="68" t="s">
        <v>513</v>
      </c>
      <c r="C178" s="7" t="s">
        <v>1947</v>
      </c>
      <c r="D178" s="108" t="str">
        <f t="shared" ca="1" si="2"/>
        <v>I9</v>
      </c>
      <c r="H178" s="110"/>
      <c r="I178" s="69" t="s">
        <v>418</v>
      </c>
      <c r="J178" s="95" t="s">
        <v>644</v>
      </c>
    </row>
    <row r="179" spans="2:10">
      <c r="B179" s="68" t="s">
        <v>514</v>
      </c>
      <c r="C179" s="7" t="s">
        <v>1947</v>
      </c>
      <c r="D179" s="108" t="str">
        <f t="shared" ca="1" si="2"/>
        <v>I9</v>
      </c>
      <c r="H179" s="110"/>
      <c r="I179" s="69" t="s">
        <v>419</v>
      </c>
      <c r="J179" s="95" t="s">
        <v>644</v>
      </c>
    </row>
    <row r="180" spans="2:10">
      <c r="B180" s="68" t="s">
        <v>515</v>
      </c>
      <c r="C180" s="7" t="s">
        <v>1947</v>
      </c>
      <c r="D180" s="108" t="str">
        <f t="shared" ca="1" si="2"/>
        <v>I9</v>
      </c>
      <c r="H180" s="110"/>
      <c r="I180" s="69" t="s">
        <v>420</v>
      </c>
      <c r="J180" s="95" t="s">
        <v>644</v>
      </c>
    </row>
    <row r="181" spans="2:10">
      <c r="B181" s="68" t="s">
        <v>516</v>
      </c>
      <c r="C181" s="7" t="s">
        <v>1947</v>
      </c>
      <c r="D181" s="108" t="str">
        <f t="shared" ca="1" si="2"/>
        <v>I10</v>
      </c>
      <c r="H181" s="110"/>
      <c r="I181" s="69" t="s">
        <v>421</v>
      </c>
      <c r="J181" s="95" t="s">
        <v>644</v>
      </c>
    </row>
    <row r="182" spans="2:10">
      <c r="B182" s="68" t="s">
        <v>517</v>
      </c>
      <c r="C182" s="7" t="s">
        <v>1947</v>
      </c>
      <c r="D182" s="108" t="str">
        <f t="shared" ca="1" si="2"/>
        <v>I10</v>
      </c>
      <c r="H182" s="110"/>
      <c r="I182" s="69" t="s">
        <v>422</v>
      </c>
      <c r="J182" s="95" t="s">
        <v>644</v>
      </c>
    </row>
    <row r="183" spans="2:10">
      <c r="B183" s="68" t="s">
        <v>518</v>
      </c>
      <c r="C183" s="7" t="s">
        <v>1947</v>
      </c>
      <c r="D183" s="108" t="str">
        <f t="shared" ca="1" si="2"/>
        <v>I10</v>
      </c>
      <c r="H183" s="110"/>
      <c r="I183" s="69" t="s">
        <v>423</v>
      </c>
      <c r="J183" s="95" t="s">
        <v>644</v>
      </c>
    </row>
    <row r="184" spans="2:10">
      <c r="B184" s="68" t="s">
        <v>519</v>
      </c>
      <c r="C184" s="7" t="s">
        <v>1947</v>
      </c>
      <c r="D184" s="108" t="str">
        <f t="shared" ca="1" si="2"/>
        <v>I11</v>
      </c>
      <c r="H184" s="110"/>
      <c r="I184" s="69" t="s">
        <v>424</v>
      </c>
      <c r="J184" s="95" t="s">
        <v>644</v>
      </c>
    </row>
    <row r="185" spans="2:10">
      <c r="B185" s="68" t="s">
        <v>520</v>
      </c>
      <c r="C185" s="7" t="s">
        <v>1947</v>
      </c>
      <c r="D185" s="108" t="str">
        <f t="shared" ca="1" si="2"/>
        <v>I11</v>
      </c>
      <c r="H185" s="110"/>
      <c r="I185" s="69" t="s">
        <v>425</v>
      </c>
      <c r="J185" s="95" t="s">
        <v>644</v>
      </c>
    </row>
    <row r="186" spans="2:10">
      <c r="B186" s="68" t="s">
        <v>521</v>
      </c>
      <c r="C186" s="7" t="s">
        <v>1947</v>
      </c>
      <c r="D186" s="108" t="str">
        <f t="shared" ca="1" si="2"/>
        <v>I11</v>
      </c>
      <c r="H186" s="110"/>
      <c r="I186" s="69" t="s">
        <v>426</v>
      </c>
      <c r="J186" s="95" t="s">
        <v>644</v>
      </c>
    </row>
    <row r="187" spans="2:10">
      <c r="B187" s="68" t="s">
        <v>522</v>
      </c>
      <c r="C187" s="7" t="s">
        <v>1947</v>
      </c>
      <c r="D187" s="108" t="str">
        <f t="shared" ca="1" si="2"/>
        <v>I12</v>
      </c>
      <c r="H187" s="110"/>
      <c r="I187" s="69" t="s">
        <v>427</v>
      </c>
      <c r="J187" s="95" t="s">
        <v>644</v>
      </c>
    </row>
    <row r="188" spans="2:10">
      <c r="B188" s="68" t="s">
        <v>523</v>
      </c>
      <c r="C188" s="7" t="s">
        <v>1947</v>
      </c>
      <c r="D188" s="108" t="str">
        <f t="shared" ca="1" si="2"/>
        <v>I12</v>
      </c>
      <c r="H188" s="110"/>
      <c r="I188" s="69" t="s">
        <v>428</v>
      </c>
      <c r="J188" s="95" t="s">
        <v>644</v>
      </c>
    </row>
    <row r="189" spans="2:10">
      <c r="B189" s="68" t="s">
        <v>524</v>
      </c>
      <c r="C189" s="7" t="s">
        <v>1947</v>
      </c>
      <c r="D189" s="108" t="str">
        <f t="shared" ca="1" si="2"/>
        <v>I12</v>
      </c>
      <c r="H189" s="110"/>
      <c r="I189" s="69" t="s">
        <v>429</v>
      </c>
      <c r="J189" s="95" t="s">
        <v>644</v>
      </c>
    </row>
    <row r="190" spans="2:10">
      <c r="B190" s="68" t="s">
        <v>242</v>
      </c>
      <c r="C190" s="7" t="s">
        <v>1947</v>
      </c>
      <c r="D190" s="108" t="str">
        <f t="shared" ca="1" si="2"/>
        <v>I13</v>
      </c>
      <c r="H190" s="110"/>
      <c r="I190" s="69" t="s">
        <v>430</v>
      </c>
      <c r="J190" s="95" t="s">
        <v>644</v>
      </c>
    </row>
    <row r="191" spans="2:10">
      <c r="B191" s="68" t="s">
        <v>243</v>
      </c>
      <c r="C191" s="7" t="s">
        <v>1947</v>
      </c>
      <c r="D191" s="108" t="str">
        <f t="shared" ca="1" si="2"/>
        <v>I14</v>
      </c>
      <c r="H191" s="110"/>
      <c r="I191" s="69" t="s">
        <v>431</v>
      </c>
      <c r="J191" s="95" t="s">
        <v>644</v>
      </c>
    </row>
    <row r="192" spans="2:10">
      <c r="B192" s="68" t="s">
        <v>525</v>
      </c>
      <c r="C192" s="7" t="s">
        <v>1947</v>
      </c>
      <c r="D192" s="108" t="str">
        <f t="shared" ca="1" si="2"/>
        <v>I15</v>
      </c>
      <c r="H192" s="110"/>
      <c r="I192" s="69" t="s">
        <v>432</v>
      </c>
      <c r="J192" s="95" t="s">
        <v>644</v>
      </c>
    </row>
    <row r="193" spans="2:10">
      <c r="B193" s="68" t="s">
        <v>529</v>
      </c>
      <c r="C193" s="7" t="s">
        <v>1947</v>
      </c>
      <c r="D193" s="108" t="str">
        <f t="shared" ca="1" si="2"/>
        <v>I16</v>
      </c>
      <c r="H193" s="110"/>
      <c r="I193" s="69" t="s">
        <v>497</v>
      </c>
      <c r="J193" s="95" t="s">
        <v>644</v>
      </c>
    </row>
    <row r="194" spans="2:10">
      <c r="B194" s="68" t="s">
        <v>526</v>
      </c>
      <c r="C194" s="7" t="s">
        <v>1947</v>
      </c>
      <c r="D194" s="108" t="str">
        <f t="shared" ca="1" si="2"/>
        <v>I15</v>
      </c>
      <c r="H194" s="110"/>
      <c r="I194" s="69" t="s">
        <v>498</v>
      </c>
      <c r="J194" s="95" t="s">
        <v>670</v>
      </c>
    </row>
    <row r="195" spans="2:10">
      <c r="B195" s="68" t="s">
        <v>530</v>
      </c>
      <c r="C195" s="7" t="s">
        <v>1947</v>
      </c>
      <c r="D195" s="108" t="str">
        <f t="shared" ca="1" si="2"/>
        <v>I16</v>
      </c>
      <c r="H195" s="110"/>
      <c r="I195" s="69" t="s">
        <v>433</v>
      </c>
      <c r="J195" s="95" t="s">
        <v>670</v>
      </c>
    </row>
    <row r="196" spans="2:10">
      <c r="B196" s="68" t="s">
        <v>527</v>
      </c>
      <c r="C196" s="7" t="s">
        <v>1947</v>
      </c>
      <c r="D196" s="108" t="str">
        <f t="shared" ca="1" si="2"/>
        <v>I15</v>
      </c>
      <c r="H196" s="110"/>
      <c r="I196" s="69" t="s">
        <v>434</v>
      </c>
      <c r="J196" s="95" t="s">
        <v>670</v>
      </c>
    </row>
    <row r="197" spans="2:10">
      <c r="B197" s="68" t="s">
        <v>528</v>
      </c>
      <c r="C197" s="7" t="s">
        <v>1947</v>
      </c>
      <c r="D197" s="108" t="str">
        <f t="shared" ca="1" si="2"/>
        <v>I15</v>
      </c>
      <c r="H197" s="110"/>
      <c r="I197" s="69" t="s">
        <v>435</v>
      </c>
      <c r="J197" s="95" t="s">
        <v>670</v>
      </c>
    </row>
    <row r="198" spans="2:10">
      <c r="B198" s="68" t="s">
        <v>531</v>
      </c>
      <c r="C198" s="7" t="s">
        <v>1947</v>
      </c>
      <c r="D198" s="108" t="str">
        <f t="shared" ca="1" si="2"/>
        <v>I16</v>
      </c>
      <c r="H198" s="110"/>
      <c r="I198" s="69" t="s">
        <v>436</v>
      </c>
      <c r="J198" s="95" t="s">
        <v>670</v>
      </c>
    </row>
    <row r="199" spans="2:10">
      <c r="B199" s="68" t="s">
        <v>532</v>
      </c>
      <c r="C199" s="7" t="s">
        <v>1947</v>
      </c>
      <c r="D199" s="108" t="str">
        <f t="shared" ca="1" si="2"/>
        <v>I16</v>
      </c>
      <c r="H199" s="110"/>
      <c r="I199" s="69" t="s">
        <v>437</v>
      </c>
      <c r="J199" s="95" t="s">
        <v>670</v>
      </c>
    </row>
    <row r="200" spans="2:10">
      <c r="B200" s="68" t="s">
        <v>533</v>
      </c>
      <c r="C200" s="7" t="s">
        <v>1947</v>
      </c>
      <c r="D200" s="108" t="str">
        <f t="shared" ca="1" si="2"/>
        <v>I17</v>
      </c>
      <c r="H200" s="110"/>
      <c r="I200" s="69" t="s">
        <v>438</v>
      </c>
      <c r="J200" s="95" t="s">
        <v>670</v>
      </c>
    </row>
    <row r="201" spans="2:10">
      <c r="B201" s="68" t="s">
        <v>245</v>
      </c>
      <c r="C201" s="7" t="s">
        <v>1947</v>
      </c>
      <c r="D201" s="108" t="str">
        <f t="shared" ref="D201:D264" ca="1" si="3">+HYPERLINK($F$6&amp;"'"&amp;$C201&amp;"'!"&amp;SUBSTITUTE(IF($C201="Implants",VLOOKUP($B201,$F:$G,2,FALSE),IF($C201="Procédés onéreux",VLOOKUP($B201,$I:$J,2,FALSE),"1")),"/","")&amp;"_",IF($C201="Implants",VLOOKUP($B201,$F:$G,2,FALSE),IF($C201="Procédés onéreux",VLOOKUP($B201,$I:$J,2,FALSE),"-")))</f>
        <v>I18</v>
      </c>
      <c r="H201" s="110"/>
      <c r="I201" s="69" t="s">
        <v>439</v>
      </c>
      <c r="J201" s="95" t="s">
        <v>670</v>
      </c>
    </row>
    <row r="202" spans="2:10">
      <c r="B202" s="68" t="s">
        <v>534</v>
      </c>
      <c r="C202" s="7" t="s">
        <v>1947</v>
      </c>
      <c r="D202" s="108" t="str">
        <f t="shared" ca="1" si="3"/>
        <v>I19</v>
      </c>
      <c r="H202" s="110"/>
      <c r="I202" s="69" t="s">
        <v>440</v>
      </c>
      <c r="J202" s="95" t="s">
        <v>670</v>
      </c>
    </row>
    <row r="203" spans="2:10">
      <c r="B203" s="68" t="s">
        <v>535</v>
      </c>
      <c r="C203" s="7" t="s">
        <v>1947</v>
      </c>
      <c r="D203" s="108" t="str">
        <f t="shared" ca="1" si="3"/>
        <v>I19</v>
      </c>
      <c r="H203" s="110"/>
      <c r="I203" s="69" t="s">
        <v>441</v>
      </c>
      <c r="J203" s="95" t="s">
        <v>670</v>
      </c>
    </row>
    <row r="204" spans="2:10">
      <c r="B204" s="68" t="s">
        <v>536</v>
      </c>
      <c r="C204" s="7" t="s">
        <v>1947</v>
      </c>
      <c r="D204" s="108" t="str">
        <f t="shared" ca="1" si="3"/>
        <v>I20</v>
      </c>
      <c r="H204" s="110"/>
      <c r="I204" s="69" t="s">
        <v>442</v>
      </c>
      <c r="J204" s="95" t="s">
        <v>670</v>
      </c>
    </row>
    <row r="205" spans="2:10">
      <c r="B205" s="68" t="s">
        <v>537</v>
      </c>
      <c r="C205" s="7" t="s">
        <v>1947</v>
      </c>
      <c r="D205" s="108" t="str">
        <f t="shared" ca="1" si="3"/>
        <v>I20</v>
      </c>
      <c r="H205" s="110"/>
      <c r="I205" s="69" t="s">
        <v>443</v>
      </c>
      <c r="J205" s="95" t="s">
        <v>670</v>
      </c>
    </row>
    <row r="206" spans="2:10">
      <c r="B206" s="68" t="s">
        <v>486</v>
      </c>
      <c r="C206" s="7" t="s">
        <v>1951</v>
      </c>
      <c r="D206" s="108" t="str">
        <f t="shared" ca="1" si="3"/>
        <v>T4a/4b</v>
      </c>
      <c r="H206" s="110"/>
      <c r="I206" s="69" t="s">
        <v>444</v>
      </c>
      <c r="J206" s="95" t="s">
        <v>670</v>
      </c>
    </row>
    <row r="207" spans="2:10">
      <c r="B207" s="68" t="s">
        <v>351</v>
      </c>
      <c r="C207" s="7" t="s">
        <v>1951</v>
      </c>
      <c r="D207" s="108" t="str">
        <f t="shared" ca="1" si="3"/>
        <v>T4a/4b</v>
      </c>
      <c r="H207" s="110"/>
      <c r="I207" s="69" t="s">
        <v>445</v>
      </c>
      <c r="J207" s="95" t="s">
        <v>670</v>
      </c>
    </row>
    <row r="208" spans="2:10">
      <c r="B208" s="68" t="s">
        <v>352</v>
      </c>
      <c r="C208" s="7" t="s">
        <v>1951</v>
      </c>
      <c r="D208" s="108" t="str">
        <f t="shared" ca="1" si="3"/>
        <v>T4a/4b</v>
      </c>
      <c r="H208" s="110"/>
      <c r="I208" s="69" t="s">
        <v>446</v>
      </c>
      <c r="J208" s="95" t="s">
        <v>670</v>
      </c>
    </row>
    <row r="209" spans="2:10">
      <c r="B209" s="68" t="s">
        <v>353</v>
      </c>
      <c r="C209" s="7" t="s">
        <v>1951</v>
      </c>
      <c r="D209" s="108" t="str">
        <f t="shared" ca="1" si="3"/>
        <v>T4a/4b</v>
      </c>
      <c r="H209" s="110"/>
      <c r="I209" s="69" t="s">
        <v>447</v>
      </c>
      <c r="J209" s="95" t="s">
        <v>670</v>
      </c>
    </row>
    <row r="210" spans="2:10">
      <c r="B210" s="68" t="s">
        <v>354</v>
      </c>
      <c r="C210" s="7" t="s">
        <v>1951</v>
      </c>
      <c r="D210" s="108" t="str">
        <f t="shared" ca="1" si="3"/>
        <v>T4a/4b</v>
      </c>
      <c r="H210" s="110"/>
      <c r="I210" s="69" t="s">
        <v>448</v>
      </c>
      <c r="J210" s="95" t="s">
        <v>670</v>
      </c>
    </row>
    <row r="211" spans="2:10">
      <c r="B211" s="68" t="s">
        <v>355</v>
      </c>
      <c r="C211" s="7" t="s">
        <v>1951</v>
      </c>
      <c r="D211" s="108" t="str">
        <f t="shared" ca="1" si="3"/>
        <v>T4a/4b</v>
      </c>
      <c r="H211" s="110"/>
      <c r="I211" s="69" t="s">
        <v>449</v>
      </c>
      <c r="J211" s="95" t="s">
        <v>670</v>
      </c>
    </row>
    <row r="212" spans="2:10">
      <c r="B212" s="68" t="s">
        <v>356</v>
      </c>
      <c r="C212" s="7" t="s">
        <v>1951</v>
      </c>
      <c r="D212" s="108" t="str">
        <f t="shared" ca="1" si="3"/>
        <v>T4a/4b</v>
      </c>
      <c r="H212" s="110"/>
      <c r="I212" s="69" t="s">
        <v>450</v>
      </c>
      <c r="J212" s="95" t="s">
        <v>670</v>
      </c>
    </row>
    <row r="213" spans="2:10">
      <c r="B213" s="68" t="s">
        <v>357</v>
      </c>
      <c r="C213" s="7" t="s">
        <v>1951</v>
      </c>
      <c r="D213" s="108" t="str">
        <f t="shared" ca="1" si="3"/>
        <v>T4a/4b</v>
      </c>
      <c r="H213" s="110"/>
      <c r="I213" s="69" t="s">
        <v>451</v>
      </c>
      <c r="J213" s="95" t="s">
        <v>670</v>
      </c>
    </row>
    <row r="214" spans="2:10">
      <c r="B214" s="68" t="s">
        <v>358</v>
      </c>
      <c r="C214" s="7" t="s">
        <v>1951</v>
      </c>
      <c r="D214" s="108" t="str">
        <f t="shared" ca="1" si="3"/>
        <v>T4a/4b</v>
      </c>
      <c r="H214" s="110"/>
      <c r="I214" s="69" t="s">
        <v>452</v>
      </c>
      <c r="J214" s="95" t="s">
        <v>670</v>
      </c>
    </row>
    <row r="215" spans="2:10">
      <c r="B215" s="68" t="s">
        <v>359</v>
      </c>
      <c r="C215" s="7" t="s">
        <v>1951</v>
      </c>
      <c r="D215" s="108" t="str">
        <f t="shared" ca="1" si="3"/>
        <v>T4a/4b</v>
      </c>
      <c r="H215" s="110"/>
      <c r="I215" s="69" t="s">
        <v>453</v>
      </c>
      <c r="J215" s="95" t="s">
        <v>670</v>
      </c>
    </row>
    <row r="216" spans="2:10">
      <c r="B216" s="68" t="s">
        <v>360</v>
      </c>
      <c r="C216" s="7" t="s">
        <v>1951</v>
      </c>
      <c r="D216" s="108" t="str">
        <f t="shared" ca="1" si="3"/>
        <v>T4a/4b</v>
      </c>
      <c r="H216" s="110"/>
      <c r="I216" s="69" t="s">
        <v>454</v>
      </c>
      <c r="J216" s="95" t="s">
        <v>670</v>
      </c>
    </row>
    <row r="217" spans="2:10">
      <c r="B217" s="68" t="s">
        <v>487</v>
      </c>
      <c r="C217" s="7" t="s">
        <v>1951</v>
      </c>
      <c r="D217" s="108" t="str">
        <f t="shared" ca="1" si="3"/>
        <v>T4a/4b</v>
      </c>
      <c r="H217" s="110"/>
      <c r="I217" s="69" t="s">
        <v>499</v>
      </c>
      <c r="J217" s="95" t="s">
        <v>670</v>
      </c>
    </row>
    <row r="218" spans="2:10">
      <c r="B218" s="68">
        <v>56.92</v>
      </c>
      <c r="C218" s="95" t="s">
        <v>1947</v>
      </c>
      <c r="D218" s="108" t="str">
        <f t="shared" ca="1" si="3"/>
        <v>I21</v>
      </c>
      <c r="H218" s="110"/>
      <c r="I218" s="69" t="s">
        <v>500</v>
      </c>
      <c r="J218" s="95" t="s">
        <v>671</v>
      </c>
    </row>
    <row r="219" spans="2:10">
      <c r="B219" s="68">
        <v>56.93</v>
      </c>
      <c r="C219" s="95" t="s">
        <v>1947</v>
      </c>
      <c r="D219" s="108" t="str">
        <f t="shared" ca="1" si="3"/>
        <v>I21</v>
      </c>
      <c r="H219" s="110"/>
      <c r="I219" s="69" t="s">
        <v>455</v>
      </c>
      <c r="J219" s="95" t="s">
        <v>671</v>
      </c>
    </row>
    <row r="220" spans="2:10">
      <c r="B220" s="68">
        <v>57.96</v>
      </c>
      <c r="C220" s="95" t="s">
        <v>1947</v>
      </c>
      <c r="D220" s="108" t="str">
        <f t="shared" ca="1" si="3"/>
        <v>I22</v>
      </c>
      <c r="H220" s="110"/>
      <c r="I220" s="69" t="s">
        <v>456</v>
      </c>
      <c r="J220" s="95" t="s">
        <v>671</v>
      </c>
    </row>
    <row r="221" spans="2:10">
      <c r="B221" s="68">
        <v>57.97</v>
      </c>
      <c r="C221" s="95" t="s">
        <v>1947</v>
      </c>
      <c r="D221" s="108" t="str">
        <f t="shared" ca="1" si="3"/>
        <v>I22</v>
      </c>
      <c r="H221" s="110"/>
      <c r="I221" s="69" t="s">
        <v>457</v>
      </c>
      <c r="J221" s="95" t="s">
        <v>671</v>
      </c>
    </row>
    <row r="222" spans="2:10">
      <c r="B222" s="68">
        <v>64.95</v>
      </c>
      <c r="C222" s="95" t="s">
        <v>1947</v>
      </c>
      <c r="D222" s="108" t="str">
        <f t="shared" ca="1" si="3"/>
        <v>I23</v>
      </c>
      <c r="H222" s="110"/>
      <c r="I222" s="69" t="s">
        <v>458</v>
      </c>
      <c r="J222" s="95" t="s">
        <v>671</v>
      </c>
    </row>
    <row r="223" spans="2:10">
      <c r="B223" s="68">
        <v>64.97</v>
      </c>
      <c r="C223" s="95" t="s">
        <v>1947</v>
      </c>
      <c r="D223" s="108" t="str">
        <f t="shared" ca="1" si="3"/>
        <v>I24</v>
      </c>
      <c r="H223" s="110"/>
      <c r="I223" s="69" t="s">
        <v>459</v>
      </c>
      <c r="J223" s="95" t="s">
        <v>671</v>
      </c>
    </row>
    <row r="224" spans="2:10">
      <c r="B224" s="68" t="s">
        <v>538</v>
      </c>
      <c r="C224" s="7" t="s">
        <v>1947</v>
      </c>
      <c r="D224" s="108" t="str">
        <f t="shared" ca="1" si="3"/>
        <v>I25</v>
      </c>
      <c r="H224" s="110"/>
      <c r="I224" s="69" t="s">
        <v>460</v>
      </c>
      <c r="J224" s="95" t="s">
        <v>671</v>
      </c>
    </row>
    <row r="225" spans="2:10">
      <c r="B225" s="68" t="s">
        <v>539</v>
      </c>
      <c r="C225" s="7" t="s">
        <v>1947</v>
      </c>
      <c r="D225" s="108" t="str">
        <f t="shared" ca="1" si="3"/>
        <v>I25</v>
      </c>
      <c r="H225" s="110"/>
      <c r="I225" s="69" t="s">
        <v>461</v>
      </c>
      <c r="J225" s="95" t="s">
        <v>671</v>
      </c>
    </row>
    <row r="226" spans="2:10">
      <c r="B226" s="68" t="s">
        <v>246</v>
      </c>
      <c r="C226" s="7" t="s">
        <v>1947</v>
      </c>
      <c r="D226" s="108" t="str">
        <f t="shared" ca="1" si="3"/>
        <v>I26</v>
      </c>
      <c r="H226" s="110"/>
      <c r="I226" s="69" t="s">
        <v>462</v>
      </c>
      <c r="J226" s="95" t="s">
        <v>671</v>
      </c>
    </row>
    <row r="227" spans="2:10">
      <c r="B227" s="68" t="s">
        <v>247</v>
      </c>
      <c r="C227" s="7" t="s">
        <v>1947</v>
      </c>
      <c r="D227" s="108" t="str">
        <f t="shared" ca="1" si="3"/>
        <v>I27</v>
      </c>
      <c r="H227" s="110"/>
      <c r="I227" s="69" t="s">
        <v>463</v>
      </c>
      <c r="J227" s="95" t="s">
        <v>671</v>
      </c>
    </row>
    <row r="228" spans="2:10">
      <c r="B228" s="68" t="s">
        <v>540</v>
      </c>
      <c r="C228" s="7" t="s">
        <v>1947</v>
      </c>
      <c r="D228" s="108" t="str">
        <f t="shared" ca="1" si="3"/>
        <v>I28</v>
      </c>
      <c r="H228" s="110"/>
      <c r="I228" s="69" t="s">
        <v>464</v>
      </c>
      <c r="J228" s="95" t="s">
        <v>671</v>
      </c>
    </row>
    <row r="229" spans="2:10">
      <c r="B229" s="68" t="s">
        <v>541</v>
      </c>
      <c r="C229" s="7" t="s">
        <v>1947</v>
      </c>
      <c r="D229" s="108" t="str">
        <f t="shared" ca="1" si="3"/>
        <v>I28</v>
      </c>
      <c r="H229" s="110"/>
      <c r="I229" s="69" t="s">
        <v>465</v>
      </c>
      <c r="J229" s="95" t="s">
        <v>671</v>
      </c>
    </row>
    <row r="230" spans="2:10">
      <c r="B230" s="68" t="s">
        <v>542</v>
      </c>
      <c r="C230" s="7" t="s">
        <v>1947</v>
      </c>
      <c r="D230" s="108" t="str">
        <f t="shared" ca="1" si="3"/>
        <v>I28</v>
      </c>
      <c r="H230" s="110"/>
      <c r="I230" s="69" t="s">
        <v>466</v>
      </c>
      <c r="J230" s="95" t="s">
        <v>671</v>
      </c>
    </row>
    <row r="231" spans="2:10">
      <c r="B231" s="68" t="s">
        <v>543</v>
      </c>
      <c r="C231" s="7" t="s">
        <v>1947</v>
      </c>
      <c r="D231" s="108" t="str">
        <f t="shared" ca="1" si="3"/>
        <v>I28</v>
      </c>
      <c r="H231" s="110"/>
      <c r="I231" s="69" t="s">
        <v>467</v>
      </c>
      <c r="J231" s="95" t="s">
        <v>671</v>
      </c>
    </row>
    <row r="232" spans="2:10">
      <c r="B232" s="68" t="s">
        <v>544</v>
      </c>
      <c r="C232" s="7" t="s">
        <v>1947</v>
      </c>
      <c r="D232" s="108" t="str">
        <f t="shared" ca="1" si="3"/>
        <v>I28</v>
      </c>
      <c r="H232" s="110"/>
      <c r="I232" s="69" t="s">
        <v>468</v>
      </c>
      <c r="J232" s="95" t="s">
        <v>671</v>
      </c>
    </row>
    <row r="233" spans="2:10">
      <c r="B233" s="68" t="s">
        <v>546</v>
      </c>
      <c r="C233" s="7" t="s">
        <v>1947</v>
      </c>
      <c r="D233" s="108" t="str">
        <f t="shared" ca="1" si="3"/>
        <v>I29</v>
      </c>
      <c r="H233" s="110"/>
      <c r="I233" s="69" t="s">
        <v>469</v>
      </c>
      <c r="J233" s="95" t="s">
        <v>671</v>
      </c>
    </row>
    <row r="234" spans="2:10">
      <c r="B234" s="68" t="s">
        <v>548</v>
      </c>
      <c r="C234" s="7" t="s">
        <v>1947</v>
      </c>
      <c r="D234" s="108" t="str">
        <f t="shared" ca="1" si="3"/>
        <v>I30</v>
      </c>
      <c r="H234" s="110"/>
      <c r="I234" s="69" t="s">
        <v>470</v>
      </c>
      <c r="J234" s="95" t="s">
        <v>671</v>
      </c>
    </row>
    <row r="235" spans="2:10">
      <c r="B235" s="68" t="s">
        <v>545</v>
      </c>
      <c r="C235" s="7" t="s">
        <v>1947</v>
      </c>
      <c r="D235" s="108" t="str">
        <f t="shared" ca="1" si="3"/>
        <v>I29</v>
      </c>
      <c r="H235" s="110"/>
      <c r="I235" s="69" t="s">
        <v>471</v>
      </c>
      <c r="J235" s="95" t="s">
        <v>671</v>
      </c>
    </row>
    <row r="236" spans="2:10">
      <c r="B236" s="68" t="s">
        <v>547</v>
      </c>
      <c r="C236" s="7" t="s">
        <v>1947</v>
      </c>
      <c r="D236" s="108" t="str">
        <f t="shared" ca="1" si="3"/>
        <v>I30</v>
      </c>
      <c r="H236" s="110"/>
      <c r="I236" s="69" t="s">
        <v>472</v>
      </c>
      <c r="J236" s="95" t="s">
        <v>671</v>
      </c>
    </row>
    <row r="237" spans="2:10">
      <c r="B237" s="68" t="s">
        <v>549</v>
      </c>
      <c r="C237" s="7" t="s">
        <v>1947</v>
      </c>
      <c r="D237" s="108" t="str">
        <f t="shared" ca="1" si="3"/>
        <v>I31</v>
      </c>
      <c r="H237" s="110"/>
      <c r="I237" s="69" t="s">
        <v>473</v>
      </c>
      <c r="J237" s="95" t="s">
        <v>671</v>
      </c>
    </row>
    <row r="238" spans="2:10">
      <c r="B238" s="68" t="s">
        <v>550</v>
      </c>
      <c r="C238" s="7" t="s">
        <v>1947</v>
      </c>
      <c r="D238" s="108" t="str">
        <f t="shared" ca="1" si="3"/>
        <v>I31</v>
      </c>
      <c r="H238" s="110"/>
      <c r="I238" s="69" t="s">
        <v>474</v>
      </c>
      <c r="J238" s="95" t="s">
        <v>671</v>
      </c>
    </row>
    <row r="239" spans="2:10">
      <c r="B239" s="68" t="s">
        <v>551</v>
      </c>
      <c r="C239" s="7" t="s">
        <v>1947</v>
      </c>
      <c r="D239" s="108" t="str">
        <f t="shared" ca="1" si="3"/>
        <v>I31</v>
      </c>
      <c r="H239" s="110"/>
      <c r="I239" s="69" t="s">
        <v>475</v>
      </c>
      <c r="J239" s="95" t="s">
        <v>671</v>
      </c>
    </row>
    <row r="240" spans="2:10">
      <c r="B240" s="68" t="s">
        <v>552</v>
      </c>
      <c r="C240" s="7" t="s">
        <v>1947</v>
      </c>
      <c r="D240" s="108" t="str">
        <f t="shared" ca="1" si="3"/>
        <v>I31</v>
      </c>
      <c r="H240" s="110"/>
      <c r="I240" s="69" t="s">
        <v>476</v>
      </c>
      <c r="J240" s="95" t="s">
        <v>671</v>
      </c>
    </row>
    <row r="241" spans="2:10">
      <c r="B241" s="68" t="s">
        <v>287</v>
      </c>
      <c r="C241" s="7" t="s">
        <v>1951</v>
      </c>
      <c r="D241" s="108" t="str">
        <f t="shared" ca="1" si="3"/>
        <v>T22</v>
      </c>
      <c r="H241" s="110"/>
      <c r="I241" s="69" t="s">
        <v>477</v>
      </c>
      <c r="J241" s="95" t="s">
        <v>671</v>
      </c>
    </row>
    <row r="242" spans="2:10">
      <c r="B242" s="68" t="s">
        <v>494</v>
      </c>
      <c r="C242" s="7" t="s">
        <v>1951</v>
      </c>
      <c r="D242" s="108" t="str">
        <f t="shared" ca="1" si="3"/>
        <v>T23</v>
      </c>
      <c r="H242" s="110"/>
      <c r="I242" s="69" t="s">
        <v>478</v>
      </c>
      <c r="J242" s="95" t="s">
        <v>671</v>
      </c>
    </row>
    <row r="243" spans="2:10">
      <c r="B243" s="68" t="s">
        <v>383</v>
      </c>
      <c r="C243" s="7" t="s">
        <v>1951</v>
      </c>
      <c r="D243" s="108" t="str">
        <f t="shared" ca="1" si="3"/>
        <v>T23</v>
      </c>
      <c r="H243" s="110"/>
      <c r="I243" s="69" t="s">
        <v>479</v>
      </c>
      <c r="J243" s="95" t="s">
        <v>671</v>
      </c>
    </row>
    <row r="244" spans="2:10">
      <c r="B244" s="68" t="s">
        <v>384</v>
      </c>
      <c r="C244" s="7" t="s">
        <v>1951</v>
      </c>
      <c r="D244" s="108" t="str">
        <f t="shared" ca="1" si="3"/>
        <v>T23</v>
      </c>
      <c r="H244" s="110"/>
      <c r="I244" s="69" t="s">
        <v>501</v>
      </c>
      <c r="J244" s="95" t="s">
        <v>671</v>
      </c>
    </row>
    <row r="245" spans="2:10">
      <c r="B245" s="68" t="s">
        <v>385</v>
      </c>
      <c r="C245" s="7" t="s">
        <v>1951</v>
      </c>
      <c r="D245" s="108" t="str">
        <f t="shared" ca="1" si="3"/>
        <v>T23</v>
      </c>
      <c r="H245" s="110"/>
    </row>
    <row r="246" spans="2:10">
      <c r="B246" s="68" t="s">
        <v>386</v>
      </c>
      <c r="C246" s="7" t="s">
        <v>1951</v>
      </c>
      <c r="D246" s="108" t="str">
        <f t="shared" ca="1" si="3"/>
        <v>T23</v>
      </c>
      <c r="H246" s="110"/>
      <c r="I246" s="51"/>
    </row>
    <row r="247" spans="2:10">
      <c r="B247" s="68" t="s">
        <v>387</v>
      </c>
      <c r="C247" s="7" t="s">
        <v>1951</v>
      </c>
      <c r="D247" s="108" t="str">
        <f t="shared" ca="1" si="3"/>
        <v>T23</v>
      </c>
      <c r="H247" s="110"/>
      <c r="I247" s="51"/>
    </row>
    <row r="248" spans="2:10">
      <c r="B248" s="68" t="s">
        <v>388</v>
      </c>
      <c r="C248" s="7" t="s">
        <v>1951</v>
      </c>
      <c r="D248" s="108" t="str">
        <f t="shared" ca="1" si="3"/>
        <v>T23</v>
      </c>
      <c r="H248" s="110"/>
      <c r="I248" s="51"/>
    </row>
    <row r="249" spans="2:10">
      <c r="B249" s="68" t="s">
        <v>389</v>
      </c>
      <c r="C249" s="7" t="s">
        <v>1951</v>
      </c>
      <c r="D249" s="108" t="str">
        <f t="shared" ca="1" si="3"/>
        <v>T23</v>
      </c>
      <c r="H249" s="110"/>
      <c r="I249" s="51"/>
    </row>
    <row r="250" spans="2:10">
      <c r="B250" s="68" t="s">
        <v>390</v>
      </c>
      <c r="C250" s="7" t="s">
        <v>1951</v>
      </c>
      <c r="D250" s="108" t="str">
        <f t="shared" ca="1" si="3"/>
        <v>T23</v>
      </c>
      <c r="H250" s="110"/>
      <c r="I250" s="51"/>
    </row>
    <row r="251" spans="2:10">
      <c r="B251" s="68" t="s">
        <v>391</v>
      </c>
      <c r="C251" s="7" t="s">
        <v>1951</v>
      </c>
      <c r="D251" s="108" t="str">
        <f t="shared" ca="1" si="3"/>
        <v>T23</v>
      </c>
      <c r="H251" s="110"/>
      <c r="I251" s="51"/>
    </row>
    <row r="252" spans="2:10">
      <c r="B252" s="68" t="s">
        <v>392</v>
      </c>
      <c r="C252" s="7" t="s">
        <v>1951</v>
      </c>
      <c r="D252" s="108" t="str">
        <f t="shared" ca="1" si="3"/>
        <v>T23</v>
      </c>
      <c r="H252" s="110"/>
      <c r="I252" s="51"/>
    </row>
    <row r="253" spans="2:10">
      <c r="B253" s="68" t="s">
        <v>393</v>
      </c>
      <c r="C253" s="7" t="s">
        <v>1951</v>
      </c>
      <c r="D253" s="108" t="str">
        <f t="shared" ca="1" si="3"/>
        <v>T23</v>
      </c>
      <c r="H253" s="110"/>
      <c r="I253" s="51"/>
    </row>
    <row r="254" spans="2:10">
      <c r="B254" s="68" t="s">
        <v>394</v>
      </c>
      <c r="C254" s="7" t="s">
        <v>1951</v>
      </c>
      <c r="D254" s="108" t="str">
        <f t="shared" ca="1" si="3"/>
        <v>T23</v>
      </c>
      <c r="H254" s="110"/>
      <c r="I254" s="51"/>
    </row>
    <row r="255" spans="2:10">
      <c r="B255" s="68" t="s">
        <v>395</v>
      </c>
      <c r="C255" s="7" t="s">
        <v>1951</v>
      </c>
      <c r="D255" s="108" t="str">
        <f t="shared" ca="1" si="3"/>
        <v>T23</v>
      </c>
      <c r="H255" s="110"/>
      <c r="I255" s="51"/>
    </row>
    <row r="256" spans="2:10">
      <c r="B256" s="68" t="s">
        <v>396</v>
      </c>
      <c r="C256" s="7" t="s">
        <v>1951</v>
      </c>
      <c r="D256" s="108" t="str">
        <f t="shared" ca="1" si="3"/>
        <v>T23</v>
      </c>
      <c r="H256" s="110"/>
      <c r="I256" s="51"/>
    </row>
    <row r="257" spans="2:9">
      <c r="B257" s="68" t="s">
        <v>397</v>
      </c>
      <c r="C257" s="7" t="s">
        <v>1951</v>
      </c>
      <c r="D257" s="108" t="str">
        <f t="shared" ca="1" si="3"/>
        <v>T23</v>
      </c>
      <c r="H257" s="110"/>
      <c r="I257" s="51"/>
    </row>
    <row r="258" spans="2:9">
      <c r="B258" s="68" t="s">
        <v>398</v>
      </c>
      <c r="C258" s="7" t="s">
        <v>1951</v>
      </c>
      <c r="D258" s="108" t="str">
        <f t="shared" ca="1" si="3"/>
        <v>T23</v>
      </c>
      <c r="H258" s="110"/>
      <c r="I258" s="51"/>
    </row>
    <row r="259" spans="2:9">
      <c r="B259" s="68" t="s">
        <v>399</v>
      </c>
      <c r="C259" s="7" t="s">
        <v>1951</v>
      </c>
      <c r="D259" s="108" t="str">
        <f t="shared" ca="1" si="3"/>
        <v>T23</v>
      </c>
      <c r="H259" s="110"/>
      <c r="I259" s="51"/>
    </row>
    <row r="260" spans="2:9">
      <c r="B260" s="68" t="s">
        <v>400</v>
      </c>
      <c r="C260" s="7" t="s">
        <v>1951</v>
      </c>
      <c r="D260" s="108" t="str">
        <f t="shared" ca="1" si="3"/>
        <v>T23</v>
      </c>
      <c r="H260" s="110"/>
      <c r="I260" s="51"/>
    </row>
    <row r="261" spans="2:9">
      <c r="B261" s="68" t="s">
        <v>401</v>
      </c>
      <c r="C261" s="7" t="s">
        <v>1951</v>
      </c>
      <c r="D261" s="108" t="str">
        <f t="shared" ca="1" si="3"/>
        <v>T23</v>
      </c>
      <c r="H261" s="110"/>
      <c r="I261" s="51"/>
    </row>
    <row r="262" spans="2:9">
      <c r="B262" s="68" t="s">
        <v>402</v>
      </c>
      <c r="C262" s="7" t="s">
        <v>1951</v>
      </c>
      <c r="D262" s="108" t="str">
        <f t="shared" ca="1" si="3"/>
        <v>T23</v>
      </c>
      <c r="H262" s="110"/>
      <c r="I262" s="51"/>
    </row>
    <row r="263" spans="2:9">
      <c r="B263" s="68" t="s">
        <v>403</v>
      </c>
      <c r="C263" s="7" t="s">
        <v>1951</v>
      </c>
      <c r="D263" s="108" t="str">
        <f t="shared" ca="1" si="3"/>
        <v>T23</v>
      </c>
      <c r="H263" s="110"/>
      <c r="I263" s="51"/>
    </row>
    <row r="264" spans="2:9">
      <c r="B264" s="68" t="s">
        <v>404</v>
      </c>
      <c r="C264" s="7" t="s">
        <v>1951</v>
      </c>
      <c r="D264" s="108" t="str">
        <f t="shared" ca="1" si="3"/>
        <v>T23</v>
      </c>
      <c r="H264" s="110"/>
      <c r="I264" s="51"/>
    </row>
    <row r="265" spans="2:9">
      <c r="B265" s="68" t="s">
        <v>405</v>
      </c>
      <c r="C265" s="7" t="s">
        <v>1951</v>
      </c>
      <c r="D265" s="108" t="str">
        <f t="shared" ref="D265:D328" ca="1" si="4">+HYPERLINK($F$6&amp;"'"&amp;$C265&amp;"'!"&amp;SUBSTITUTE(IF($C265="Implants",VLOOKUP($B265,$F:$G,2,FALSE),IF($C265="Procédés onéreux",VLOOKUP($B265,$I:$J,2,FALSE),"1")),"/","")&amp;"_",IF($C265="Implants",VLOOKUP($B265,$F:$G,2,FALSE),IF($C265="Procédés onéreux",VLOOKUP($B265,$I:$J,2,FALSE),"-")))</f>
        <v>T23</v>
      </c>
      <c r="H265" s="110"/>
      <c r="I265" s="51"/>
    </row>
    <row r="266" spans="2:9">
      <c r="B266" s="68" t="s">
        <v>406</v>
      </c>
      <c r="C266" s="7" t="s">
        <v>1951</v>
      </c>
      <c r="D266" s="108" t="str">
        <f t="shared" ca="1" si="4"/>
        <v>T23</v>
      </c>
      <c r="H266" s="110"/>
      <c r="I266" s="51"/>
    </row>
    <row r="267" spans="2:9">
      <c r="B267" s="68" t="s">
        <v>495</v>
      </c>
      <c r="C267" s="7" t="s">
        <v>1951</v>
      </c>
      <c r="D267" s="108" t="str">
        <f t="shared" ca="1" si="4"/>
        <v>T23</v>
      </c>
      <c r="H267" s="110"/>
      <c r="I267" s="51"/>
    </row>
    <row r="268" spans="2:9">
      <c r="B268" s="68" t="s">
        <v>496</v>
      </c>
      <c r="C268" s="7" t="s">
        <v>1951</v>
      </c>
      <c r="D268" s="108" t="str">
        <f t="shared" ca="1" si="4"/>
        <v>T24</v>
      </c>
      <c r="H268" s="110"/>
      <c r="I268" s="51"/>
    </row>
    <row r="269" spans="2:9">
      <c r="B269" s="68" t="s">
        <v>407</v>
      </c>
      <c r="C269" s="7" t="s">
        <v>1951</v>
      </c>
      <c r="D269" s="108" t="str">
        <f t="shared" ca="1" si="4"/>
        <v>T24</v>
      </c>
      <c r="H269" s="110"/>
      <c r="I269" s="51"/>
    </row>
    <row r="270" spans="2:9">
      <c r="B270" s="68" t="s">
        <v>408</v>
      </c>
      <c r="C270" s="7" t="s">
        <v>1951</v>
      </c>
      <c r="D270" s="108" t="str">
        <f t="shared" ca="1" si="4"/>
        <v>T24</v>
      </c>
      <c r="H270" s="110"/>
      <c r="I270" s="51"/>
    </row>
    <row r="271" spans="2:9">
      <c r="B271" s="68" t="s">
        <v>409</v>
      </c>
      <c r="C271" s="7" t="s">
        <v>1951</v>
      </c>
      <c r="D271" s="108" t="str">
        <f t="shared" ca="1" si="4"/>
        <v>T24</v>
      </c>
      <c r="H271" s="110"/>
      <c r="I271" s="51"/>
    </row>
    <row r="272" spans="2:9">
      <c r="B272" s="68" t="s">
        <v>410</v>
      </c>
      <c r="C272" s="7" t="s">
        <v>1951</v>
      </c>
      <c r="D272" s="108" t="str">
        <f t="shared" ca="1" si="4"/>
        <v>T24</v>
      </c>
      <c r="H272" s="110"/>
      <c r="I272" s="51"/>
    </row>
    <row r="273" spans="2:9">
      <c r="B273" s="68" t="s">
        <v>411</v>
      </c>
      <c r="C273" s="7" t="s">
        <v>1951</v>
      </c>
      <c r="D273" s="108" t="str">
        <f t="shared" ca="1" si="4"/>
        <v>T24</v>
      </c>
      <c r="H273" s="110"/>
      <c r="I273" s="51"/>
    </row>
    <row r="274" spans="2:9">
      <c r="B274" s="68" t="s">
        <v>412</v>
      </c>
      <c r="C274" s="7" t="s">
        <v>1951</v>
      </c>
      <c r="D274" s="108" t="str">
        <f t="shared" ca="1" si="4"/>
        <v>T24</v>
      </c>
      <c r="H274" s="110"/>
      <c r="I274" s="51"/>
    </row>
    <row r="275" spans="2:9">
      <c r="B275" s="68" t="s">
        <v>413</v>
      </c>
      <c r="C275" s="7" t="s">
        <v>1951</v>
      </c>
      <c r="D275" s="108" t="str">
        <f t="shared" ca="1" si="4"/>
        <v>T24</v>
      </c>
      <c r="H275" s="110"/>
      <c r="I275" s="51"/>
    </row>
    <row r="276" spans="2:9">
      <c r="B276" s="68" t="s">
        <v>414</v>
      </c>
      <c r="C276" s="7" t="s">
        <v>1951</v>
      </c>
      <c r="D276" s="108" t="str">
        <f t="shared" ca="1" si="4"/>
        <v>T24</v>
      </c>
      <c r="H276" s="110"/>
      <c r="I276" s="51"/>
    </row>
    <row r="277" spans="2:9">
      <c r="B277" s="68" t="s">
        <v>415</v>
      </c>
      <c r="C277" s="7" t="s">
        <v>1951</v>
      </c>
      <c r="D277" s="108" t="str">
        <f t="shared" ca="1" si="4"/>
        <v>T24</v>
      </c>
      <c r="H277" s="110"/>
      <c r="I277" s="51"/>
    </row>
    <row r="278" spans="2:9">
      <c r="B278" s="68" t="s">
        <v>416</v>
      </c>
      <c r="C278" s="7" t="s">
        <v>1951</v>
      </c>
      <c r="D278" s="108" t="str">
        <f t="shared" ca="1" si="4"/>
        <v>T24</v>
      </c>
      <c r="H278" s="110"/>
      <c r="I278" s="51"/>
    </row>
    <row r="279" spans="2:9">
      <c r="B279" s="68" t="s">
        <v>417</v>
      </c>
      <c r="C279" s="7" t="s">
        <v>1951</v>
      </c>
      <c r="D279" s="108" t="str">
        <f t="shared" ca="1" si="4"/>
        <v>T24</v>
      </c>
      <c r="H279" s="110"/>
      <c r="I279" s="51"/>
    </row>
    <row r="280" spans="2:9">
      <c r="B280" s="68" t="s">
        <v>418</v>
      </c>
      <c r="C280" s="7" t="s">
        <v>1951</v>
      </c>
      <c r="D280" s="108" t="str">
        <f t="shared" ca="1" si="4"/>
        <v>T24</v>
      </c>
      <c r="H280" s="110"/>
      <c r="I280" s="51"/>
    </row>
    <row r="281" spans="2:9">
      <c r="B281" s="68" t="s">
        <v>419</v>
      </c>
      <c r="C281" s="7" t="s">
        <v>1951</v>
      </c>
      <c r="D281" s="108" t="str">
        <f t="shared" ca="1" si="4"/>
        <v>T24</v>
      </c>
      <c r="H281" s="110"/>
      <c r="I281" s="51"/>
    </row>
    <row r="282" spans="2:9">
      <c r="B282" s="68" t="s">
        <v>420</v>
      </c>
      <c r="C282" s="7" t="s">
        <v>1951</v>
      </c>
      <c r="D282" s="108" t="str">
        <f t="shared" ca="1" si="4"/>
        <v>T24</v>
      </c>
      <c r="H282" s="110"/>
      <c r="I282" s="51"/>
    </row>
    <row r="283" spans="2:9">
      <c r="B283" s="68" t="s">
        <v>421</v>
      </c>
      <c r="C283" s="7" t="s">
        <v>1951</v>
      </c>
      <c r="D283" s="108" t="str">
        <f t="shared" ca="1" si="4"/>
        <v>T24</v>
      </c>
      <c r="H283" s="110"/>
      <c r="I283" s="51"/>
    </row>
    <row r="284" spans="2:9">
      <c r="B284" s="68" t="s">
        <v>422</v>
      </c>
      <c r="C284" s="7" t="s">
        <v>1951</v>
      </c>
      <c r="D284" s="108" t="str">
        <f t="shared" ca="1" si="4"/>
        <v>T24</v>
      </c>
      <c r="H284" s="110"/>
      <c r="I284" s="51"/>
    </row>
    <row r="285" spans="2:9">
      <c r="B285" s="68" t="s">
        <v>423</v>
      </c>
      <c r="C285" s="7" t="s">
        <v>1951</v>
      </c>
      <c r="D285" s="108" t="str">
        <f t="shared" ca="1" si="4"/>
        <v>T24</v>
      </c>
      <c r="H285" s="110"/>
      <c r="I285" s="51"/>
    </row>
    <row r="286" spans="2:9">
      <c r="B286" s="68" t="s">
        <v>424</v>
      </c>
      <c r="C286" s="7" t="s">
        <v>1951</v>
      </c>
      <c r="D286" s="108" t="str">
        <f t="shared" ca="1" si="4"/>
        <v>T24</v>
      </c>
      <c r="H286" s="110"/>
      <c r="I286" s="51"/>
    </row>
    <row r="287" spans="2:9">
      <c r="B287" s="68" t="s">
        <v>425</v>
      </c>
      <c r="C287" s="7" t="s">
        <v>1951</v>
      </c>
      <c r="D287" s="108" t="str">
        <f t="shared" ca="1" si="4"/>
        <v>T24</v>
      </c>
      <c r="H287" s="110"/>
      <c r="I287" s="51"/>
    </row>
    <row r="288" spans="2:9">
      <c r="B288" s="68" t="s">
        <v>426</v>
      </c>
      <c r="C288" s="7" t="s">
        <v>1951</v>
      </c>
      <c r="D288" s="108" t="str">
        <f t="shared" ca="1" si="4"/>
        <v>T24</v>
      </c>
      <c r="H288" s="110"/>
      <c r="I288" s="51"/>
    </row>
    <row r="289" spans="2:9">
      <c r="B289" s="68" t="s">
        <v>427</v>
      </c>
      <c r="C289" s="7" t="s">
        <v>1951</v>
      </c>
      <c r="D289" s="108" t="str">
        <f t="shared" ca="1" si="4"/>
        <v>T24</v>
      </c>
      <c r="H289" s="110"/>
      <c r="I289" s="51"/>
    </row>
    <row r="290" spans="2:9">
      <c r="B290" s="68" t="s">
        <v>428</v>
      </c>
      <c r="C290" s="7" t="s">
        <v>1951</v>
      </c>
      <c r="D290" s="108" t="str">
        <f t="shared" ca="1" si="4"/>
        <v>T24</v>
      </c>
      <c r="H290" s="110"/>
      <c r="I290" s="51"/>
    </row>
    <row r="291" spans="2:9">
      <c r="B291" s="68" t="s">
        <v>429</v>
      </c>
      <c r="C291" s="7" t="s">
        <v>1951</v>
      </c>
      <c r="D291" s="108" t="str">
        <f t="shared" ca="1" si="4"/>
        <v>T24</v>
      </c>
      <c r="H291" s="110"/>
      <c r="I291" s="51"/>
    </row>
    <row r="292" spans="2:9">
      <c r="B292" s="68" t="s">
        <v>430</v>
      </c>
      <c r="C292" s="7" t="s">
        <v>1951</v>
      </c>
      <c r="D292" s="108" t="str">
        <f t="shared" ca="1" si="4"/>
        <v>T24</v>
      </c>
      <c r="H292" s="110"/>
      <c r="I292" s="51"/>
    </row>
    <row r="293" spans="2:9">
      <c r="B293" s="68" t="s">
        <v>431</v>
      </c>
      <c r="C293" s="7" t="s">
        <v>1951</v>
      </c>
      <c r="D293" s="108" t="str">
        <f t="shared" ca="1" si="4"/>
        <v>T24</v>
      </c>
      <c r="H293" s="110"/>
      <c r="I293" s="51"/>
    </row>
    <row r="294" spans="2:9">
      <c r="B294" s="68" t="s">
        <v>432</v>
      </c>
      <c r="C294" s="7" t="s">
        <v>1951</v>
      </c>
      <c r="D294" s="108" t="str">
        <f t="shared" ca="1" si="4"/>
        <v>T24</v>
      </c>
      <c r="H294" s="110"/>
      <c r="I294" s="51"/>
    </row>
    <row r="295" spans="2:9">
      <c r="B295" s="68" t="s">
        <v>497</v>
      </c>
      <c r="C295" s="7" t="s">
        <v>1951</v>
      </c>
      <c r="D295" s="108" t="str">
        <f t="shared" ca="1" si="4"/>
        <v>T24</v>
      </c>
      <c r="H295" s="110"/>
      <c r="I295" s="51"/>
    </row>
    <row r="296" spans="2:9">
      <c r="B296" s="68" t="s">
        <v>498</v>
      </c>
      <c r="C296" s="7" t="s">
        <v>1951</v>
      </c>
      <c r="D296" s="108" t="str">
        <f t="shared" ca="1" si="4"/>
        <v>T25</v>
      </c>
      <c r="H296" s="110"/>
      <c r="I296" s="51"/>
    </row>
    <row r="297" spans="2:9">
      <c r="B297" s="68" t="s">
        <v>433</v>
      </c>
      <c r="C297" s="7" t="s">
        <v>1951</v>
      </c>
      <c r="D297" s="108" t="str">
        <f t="shared" ca="1" si="4"/>
        <v>T25</v>
      </c>
      <c r="H297" s="110"/>
      <c r="I297" s="51"/>
    </row>
    <row r="298" spans="2:9">
      <c r="B298" s="68" t="s">
        <v>434</v>
      </c>
      <c r="C298" s="7" t="s">
        <v>1951</v>
      </c>
      <c r="D298" s="108" t="str">
        <f t="shared" ca="1" si="4"/>
        <v>T25</v>
      </c>
      <c r="H298" s="110"/>
      <c r="I298" s="51"/>
    </row>
    <row r="299" spans="2:9">
      <c r="B299" s="68" t="s">
        <v>435</v>
      </c>
      <c r="C299" s="7" t="s">
        <v>1951</v>
      </c>
      <c r="D299" s="108" t="str">
        <f t="shared" ca="1" si="4"/>
        <v>T25</v>
      </c>
      <c r="H299" s="110"/>
      <c r="I299" s="51"/>
    </row>
    <row r="300" spans="2:9">
      <c r="B300" s="68" t="s">
        <v>436</v>
      </c>
      <c r="C300" s="7" t="s">
        <v>1951</v>
      </c>
      <c r="D300" s="108" t="str">
        <f t="shared" ca="1" si="4"/>
        <v>T25</v>
      </c>
      <c r="H300" s="110"/>
      <c r="I300" s="51"/>
    </row>
    <row r="301" spans="2:9">
      <c r="B301" s="68" t="s">
        <v>437</v>
      </c>
      <c r="C301" s="7" t="s">
        <v>1951</v>
      </c>
      <c r="D301" s="108" t="str">
        <f t="shared" ca="1" si="4"/>
        <v>T25</v>
      </c>
      <c r="H301" s="110"/>
      <c r="I301" s="51"/>
    </row>
    <row r="302" spans="2:9">
      <c r="B302" s="68" t="s">
        <v>438</v>
      </c>
      <c r="C302" s="7" t="s">
        <v>1951</v>
      </c>
      <c r="D302" s="108" t="str">
        <f t="shared" ca="1" si="4"/>
        <v>T25</v>
      </c>
      <c r="H302" s="110"/>
      <c r="I302" s="51"/>
    </row>
    <row r="303" spans="2:9">
      <c r="B303" s="68" t="s">
        <v>439</v>
      </c>
      <c r="C303" s="7" t="s">
        <v>1951</v>
      </c>
      <c r="D303" s="108" t="str">
        <f t="shared" ca="1" si="4"/>
        <v>T25</v>
      </c>
      <c r="H303" s="110"/>
      <c r="I303" s="51"/>
    </row>
    <row r="304" spans="2:9">
      <c r="B304" s="68" t="s">
        <v>440</v>
      </c>
      <c r="C304" s="7" t="s">
        <v>1951</v>
      </c>
      <c r="D304" s="108" t="str">
        <f t="shared" ca="1" si="4"/>
        <v>T25</v>
      </c>
      <c r="H304" s="110"/>
      <c r="I304" s="51"/>
    </row>
    <row r="305" spans="2:9">
      <c r="B305" s="68" t="s">
        <v>441</v>
      </c>
      <c r="C305" s="7" t="s">
        <v>1951</v>
      </c>
      <c r="D305" s="108" t="str">
        <f t="shared" ca="1" si="4"/>
        <v>T25</v>
      </c>
      <c r="H305" s="110"/>
      <c r="I305" s="51"/>
    </row>
    <row r="306" spans="2:9">
      <c r="B306" s="68" t="s">
        <v>442</v>
      </c>
      <c r="C306" s="7" t="s">
        <v>1951</v>
      </c>
      <c r="D306" s="108" t="str">
        <f t="shared" ca="1" si="4"/>
        <v>T25</v>
      </c>
      <c r="H306" s="110"/>
      <c r="I306" s="51"/>
    </row>
    <row r="307" spans="2:9">
      <c r="B307" s="68" t="s">
        <v>443</v>
      </c>
      <c r="C307" s="7" t="s">
        <v>1951</v>
      </c>
      <c r="D307" s="108" t="str">
        <f t="shared" ca="1" si="4"/>
        <v>T25</v>
      </c>
      <c r="I307" s="51"/>
    </row>
    <row r="308" spans="2:9">
      <c r="B308" s="68" t="s">
        <v>444</v>
      </c>
      <c r="C308" s="7" t="s">
        <v>1951</v>
      </c>
      <c r="D308" s="108" t="str">
        <f t="shared" ca="1" si="4"/>
        <v>T25</v>
      </c>
      <c r="I308" s="51"/>
    </row>
    <row r="309" spans="2:9">
      <c r="B309" s="68" t="s">
        <v>445</v>
      </c>
      <c r="C309" s="7" t="s">
        <v>1951</v>
      </c>
      <c r="D309" s="108" t="str">
        <f t="shared" ca="1" si="4"/>
        <v>T25</v>
      </c>
      <c r="I309" s="51"/>
    </row>
    <row r="310" spans="2:9">
      <c r="B310" s="68" t="s">
        <v>446</v>
      </c>
      <c r="C310" s="7" t="s">
        <v>1951</v>
      </c>
      <c r="D310" s="108" t="str">
        <f t="shared" ca="1" si="4"/>
        <v>T25</v>
      </c>
      <c r="I310" s="51"/>
    </row>
    <row r="311" spans="2:9">
      <c r="B311" s="68" t="s">
        <v>447</v>
      </c>
      <c r="C311" s="95" t="s">
        <v>1951</v>
      </c>
      <c r="D311" s="108" t="str">
        <f t="shared" ca="1" si="4"/>
        <v>T25</v>
      </c>
      <c r="I311" s="51"/>
    </row>
    <row r="312" spans="2:9">
      <c r="B312" s="68" t="s">
        <v>448</v>
      </c>
      <c r="C312" s="95" t="s">
        <v>1951</v>
      </c>
      <c r="D312" s="108" t="str">
        <f t="shared" ca="1" si="4"/>
        <v>T25</v>
      </c>
      <c r="I312" s="51"/>
    </row>
    <row r="313" spans="2:9">
      <c r="B313" s="68" t="s">
        <v>449</v>
      </c>
      <c r="C313" s="95" t="s">
        <v>1951</v>
      </c>
      <c r="D313" s="108" t="str">
        <f t="shared" ca="1" si="4"/>
        <v>T25</v>
      </c>
      <c r="I313" s="51"/>
    </row>
    <row r="314" spans="2:9">
      <c r="B314" s="68" t="s">
        <v>450</v>
      </c>
      <c r="C314" s="95" t="s">
        <v>1951</v>
      </c>
      <c r="D314" s="108" t="str">
        <f t="shared" ca="1" si="4"/>
        <v>T25</v>
      </c>
      <c r="I314" s="51"/>
    </row>
    <row r="315" spans="2:9">
      <c r="B315" s="68" t="s">
        <v>451</v>
      </c>
      <c r="C315" s="95" t="s">
        <v>1951</v>
      </c>
      <c r="D315" s="108" t="str">
        <f t="shared" ca="1" si="4"/>
        <v>T25</v>
      </c>
      <c r="I315" s="51"/>
    </row>
    <row r="316" spans="2:9">
      <c r="B316" s="68" t="s">
        <v>452</v>
      </c>
      <c r="C316" s="95" t="s">
        <v>1951</v>
      </c>
      <c r="D316" s="108" t="str">
        <f t="shared" ca="1" si="4"/>
        <v>T25</v>
      </c>
      <c r="I316" s="51"/>
    </row>
    <row r="317" spans="2:9">
      <c r="B317" s="68" t="s">
        <v>453</v>
      </c>
      <c r="C317" s="95" t="s">
        <v>1951</v>
      </c>
      <c r="D317" s="108" t="str">
        <f t="shared" ca="1" si="4"/>
        <v>T25</v>
      </c>
      <c r="I317" s="51"/>
    </row>
    <row r="318" spans="2:9">
      <c r="B318" s="68" t="s">
        <v>454</v>
      </c>
      <c r="C318" s="95" t="s">
        <v>1951</v>
      </c>
      <c r="D318" s="108" t="str">
        <f t="shared" ca="1" si="4"/>
        <v>T25</v>
      </c>
      <c r="I318" s="51"/>
    </row>
    <row r="319" spans="2:9">
      <c r="B319" s="68" t="s">
        <v>499</v>
      </c>
      <c r="C319" s="95" t="s">
        <v>1951</v>
      </c>
      <c r="D319" s="108" t="str">
        <f t="shared" ca="1" si="4"/>
        <v>T25</v>
      </c>
      <c r="I319" s="51"/>
    </row>
    <row r="320" spans="2:9">
      <c r="B320" s="68" t="s">
        <v>500</v>
      </c>
      <c r="C320" s="7" t="s">
        <v>1951</v>
      </c>
      <c r="D320" s="108" t="str">
        <f t="shared" ca="1" si="4"/>
        <v>T26</v>
      </c>
      <c r="I320" s="51"/>
    </row>
    <row r="321" spans="2:9">
      <c r="B321" s="68" t="s">
        <v>455</v>
      </c>
      <c r="C321" s="7" t="s">
        <v>1951</v>
      </c>
      <c r="D321" s="108" t="str">
        <f t="shared" ca="1" si="4"/>
        <v>T26</v>
      </c>
      <c r="I321" s="51"/>
    </row>
    <row r="322" spans="2:9">
      <c r="B322" s="68" t="s">
        <v>456</v>
      </c>
      <c r="C322" s="7" t="s">
        <v>1951</v>
      </c>
      <c r="D322" s="108" t="str">
        <f t="shared" ca="1" si="4"/>
        <v>T26</v>
      </c>
      <c r="I322" s="51"/>
    </row>
    <row r="323" spans="2:9">
      <c r="B323" s="68" t="s">
        <v>457</v>
      </c>
      <c r="C323" s="7" t="s">
        <v>1951</v>
      </c>
      <c r="D323" s="108" t="str">
        <f t="shared" ca="1" si="4"/>
        <v>T26</v>
      </c>
      <c r="I323" s="51"/>
    </row>
    <row r="324" spans="2:9">
      <c r="B324" s="68" t="s">
        <v>458</v>
      </c>
      <c r="C324" s="7" t="s">
        <v>1951</v>
      </c>
      <c r="D324" s="108" t="str">
        <f t="shared" ca="1" si="4"/>
        <v>T26</v>
      </c>
      <c r="I324" s="51"/>
    </row>
    <row r="325" spans="2:9">
      <c r="B325" s="68" t="s">
        <v>459</v>
      </c>
      <c r="C325" s="7" t="s">
        <v>1951</v>
      </c>
      <c r="D325" s="108" t="str">
        <f t="shared" ca="1" si="4"/>
        <v>T26</v>
      </c>
      <c r="I325" s="51"/>
    </row>
    <row r="326" spans="2:9">
      <c r="B326" s="68" t="s">
        <v>460</v>
      </c>
      <c r="C326" s="7" t="s">
        <v>1951</v>
      </c>
      <c r="D326" s="108" t="str">
        <f t="shared" ca="1" si="4"/>
        <v>T26</v>
      </c>
      <c r="I326" s="51"/>
    </row>
    <row r="327" spans="2:9">
      <c r="B327" s="68" t="s">
        <v>461</v>
      </c>
      <c r="C327" s="7" t="s">
        <v>1951</v>
      </c>
      <c r="D327" s="108" t="str">
        <f t="shared" ca="1" si="4"/>
        <v>T26</v>
      </c>
      <c r="I327" s="51"/>
    </row>
    <row r="328" spans="2:9">
      <c r="B328" s="68" t="s">
        <v>462</v>
      </c>
      <c r="C328" s="7" t="s">
        <v>1951</v>
      </c>
      <c r="D328" s="108" t="str">
        <f t="shared" ca="1" si="4"/>
        <v>T26</v>
      </c>
      <c r="I328" s="51"/>
    </row>
    <row r="329" spans="2:9">
      <c r="B329" s="68" t="s">
        <v>463</v>
      </c>
      <c r="C329" s="7" t="s">
        <v>1951</v>
      </c>
      <c r="D329" s="108" t="str">
        <f t="shared" ref="D329:D356" ca="1" si="5">+HYPERLINK($F$6&amp;"'"&amp;$C329&amp;"'!"&amp;SUBSTITUTE(IF($C329="Implants",VLOOKUP($B329,$F:$G,2,FALSE),IF($C329="Procédés onéreux",VLOOKUP($B329,$I:$J,2,FALSE),"1")),"/","")&amp;"_",IF($C329="Implants",VLOOKUP($B329,$F:$G,2,FALSE),IF($C329="Procédés onéreux",VLOOKUP($B329,$I:$J,2,FALSE),"-")))</f>
        <v>T26</v>
      </c>
      <c r="I329" s="51"/>
    </row>
    <row r="330" spans="2:9">
      <c r="B330" s="68" t="s">
        <v>464</v>
      </c>
      <c r="C330" s="7" t="s">
        <v>1951</v>
      </c>
      <c r="D330" s="108" t="str">
        <f t="shared" ca="1" si="5"/>
        <v>T26</v>
      </c>
      <c r="I330" s="51"/>
    </row>
    <row r="331" spans="2:9">
      <c r="B331" s="68" t="s">
        <v>465</v>
      </c>
      <c r="C331" s="7" t="s">
        <v>1951</v>
      </c>
      <c r="D331" s="108" t="str">
        <f t="shared" ca="1" si="5"/>
        <v>T26</v>
      </c>
      <c r="I331" s="51"/>
    </row>
    <row r="332" spans="2:9">
      <c r="B332" s="68" t="s">
        <v>466</v>
      </c>
      <c r="C332" s="7" t="s">
        <v>1951</v>
      </c>
      <c r="D332" s="108" t="str">
        <f t="shared" ca="1" si="5"/>
        <v>T26</v>
      </c>
    </row>
    <row r="333" spans="2:9">
      <c r="B333" s="68" t="s">
        <v>467</v>
      </c>
      <c r="C333" s="7" t="s">
        <v>1951</v>
      </c>
      <c r="D333" s="108" t="str">
        <f t="shared" ca="1" si="5"/>
        <v>T26</v>
      </c>
    </row>
    <row r="334" spans="2:9">
      <c r="B334" s="68" t="s">
        <v>468</v>
      </c>
      <c r="C334" s="7" t="s">
        <v>1951</v>
      </c>
      <c r="D334" s="108" t="str">
        <f t="shared" ca="1" si="5"/>
        <v>T26</v>
      </c>
    </row>
    <row r="335" spans="2:9">
      <c r="B335" s="68" t="s">
        <v>469</v>
      </c>
      <c r="C335" s="7" t="s">
        <v>1951</v>
      </c>
      <c r="D335" s="108" t="str">
        <f t="shared" ca="1" si="5"/>
        <v>T26</v>
      </c>
    </row>
    <row r="336" spans="2:9">
      <c r="B336" s="68" t="s">
        <v>470</v>
      </c>
      <c r="C336" s="7" t="s">
        <v>1951</v>
      </c>
      <c r="D336" s="108" t="str">
        <f t="shared" ca="1" si="5"/>
        <v>T26</v>
      </c>
    </row>
    <row r="337" spans="2:4">
      <c r="B337" s="68" t="s">
        <v>471</v>
      </c>
      <c r="C337" s="7" t="s">
        <v>1951</v>
      </c>
      <c r="D337" s="108" t="str">
        <f t="shared" ca="1" si="5"/>
        <v>T26</v>
      </c>
    </row>
    <row r="338" spans="2:4">
      <c r="B338" s="68" t="s">
        <v>472</v>
      </c>
      <c r="C338" s="7" t="s">
        <v>1951</v>
      </c>
      <c r="D338" s="108" t="str">
        <f t="shared" ca="1" si="5"/>
        <v>T26</v>
      </c>
    </row>
    <row r="339" spans="2:4">
      <c r="B339" s="68" t="s">
        <v>473</v>
      </c>
      <c r="C339" s="7" t="s">
        <v>1951</v>
      </c>
      <c r="D339" s="108" t="str">
        <f t="shared" ca="1" si="5"/>
        <v>T26</v>
      </c>
    </row>
    <row r="340" spans="2:4">
      <c r="B340" s="68" t="s">
        <v>474</v>
      </c>
      <c r="C340" s="7" t="s">
        <v>1951</v>
      </c>
      <c r="D340" s="108" t="str">
        <f t="shared" ca="1" si="5"/>
        <v>T26</v>
      </c>
    </row>
    <row r="341" spans="2:4">
      <c r="B341" s="68" t="s">
        <v>475</v>
      </c>
      <c r="C341" s="7" t="s">
        <v>1951</v>
      </c>
      <c r="D341" s="108" t="str">
        <f t="shared" ca="1" si="5"/>
        <v>T26</v>
      </c>
    </row>
    <row r="342" spans="2:4">
      <c r="B342" s="68" t="s">
        <v>476</v>
      </c>
      <c r="C342" s="7" t="s">
        <v>1951</v>
      </c>
      <c r="D342" s="108" t="str">
        <f t="shared" ca="1" si="5"/>
        <v>T26</v>
      </c>
    </row>
    <row r="343" spans="2:4">
      <c r="B343" s="68" t="s">
        <v>477</v>
      </c>
      <c r="C343" s="7" t="s">
        <v>1951</v>
      </c>
      <c r="D343" s="108" t="str">
        <f t="shared" ca="1" si="5"/>
        <v>T26</v>
      </c>
    </row>
    <row r="344" spans="2:4">
      <c r="B344" s="68" t="s">
        <v>478</v>
      </c>
      <c r="C344" s="7" t="s">
        <v>1951</v>
      </c>
      <c r="D344" s="108" t="str">
        <f t="shared" ca="1" si="5"/>
        <v>T26</v>
      </c>
    </row>
    <row r="345" spans="2:4">
      <c r="B345" s="68" t="s">
        <v>479</v>
      </c>
      <c r="C345" s="7" t="s">
        <v>1951</v>
      </c>
      <c r="D345" s="108" t="str">
        <f t="shared" ca="1" si="5"/>
        <v>T26</v>
      </c>
    </row>
    <row r="346" spans="2:4">
      <c r="B346" s="68" t="s">
        <v>501</v>
      </c>
      <c r="C346" s="7" t="s">
        <v>1951</v>
      </c>
      <c r="D346" s="108" t="str">
        <f t="shared" ca="1" si="5"/>
        <v>T26</v>
      </c>
    </row>
    <row r="347" spans="2:4">
      <c r="B347" s="68" t="s">
        <v>281</v>
      </c>
      <c r="C347" s="7" t="s">
        <v>1951</v>
      </c>
      <c r="D347" s="108" t="str">
        <f t="shared" ca="1" si="5"/>
        <v>T12</v>
      </c>
    </row>
    <row r="348" spans="2:4">
      <c r="B348" s="68" t="s">
        <v>282</v>
      </c>
      <c r="C348" s="7" t="s">
        <v>1951</v>
      </c>
      <c r="D348" s="108" t="str">
        <f t="shared" ca="1" si="5"/>
        <v>T13</v>
      </c>
    </row>
    <row r="349" spans="2:4" s="110" customFormat="1">
      <c r="B349" s="68">
        <v>99.72</v>
      </c>
      <c r="C349" s="7" t="s">
        <v>1951</v>
      </c>
      <c r="D349" s="108" t="str">
        <f t="shared" ca="1" si="5"/>
        <v>T14</v>
      </c>
    </row>
    <row r="350" spans="2:4" s="110" customFormat="1">
      <c r="B350" s="68">
        <v>99.73</v>
      </c>
      <c r="C350" s="7" t="s">
        <v>1951</v>
      </c>
      <c r="D350" s="108" t="str">
        <f t="shared" ca="1" si="5"/>
        <v>T15</v>
      </c>
    </row>
    <row r="351" spans="2:4" s="110" customFormat="1">
      <c r="B351" s="68">
        <v>99.74</v>
      </c>
      <c r="C351" s="7" t="s">
        <v>1951</v>
      </c>
      <c r="D351" s="108" t="str">
        <f t="shared" ca="1" si="5"/>
        <v>T16</v>
      </c>
    </row>
    <row r="352" spans="2:4" s="110" customFormat="1">
      <c r="B352" s="68" t="s">
        <v>283</v>
      </c>
      <c r="C352" s="7" t="s">
        <v>1951</v>
      </c>
      <c r="D352" s="108" t="str">
        <f t="shared" ca="1" si="5"/>
        <v>T17</v>
      </c>
    </row>
    <row r="353" spans="2:4" s="110" customFormat="1">
      <c r="B353" s="68" t="s">
        <v>284</v>
      </c>
      <c r="C353" s="7" t="s">
        <v>1951</v>
      </c>
      <c r="D353" s="108" t="str">
        <f t="shared" ca="1" si="5"/>
        <v>T18</v>
      </c>
    </row>
    <row r="354" spans="2:4" s="110" customFormat="1">
      <c r="B354" s="68" t="s">
        <v>285</v>
      </c>
      <c r="C354" s="7" t="s">
        <v>1951</v>
      </c>
      <c r="D354" s="108" t="str">
        <f t="shared" ca="1" si="5"/>
        <v>T19</v>
      </c>
    </row>
    <row r="355" spans="2:4" s="110" customFormat="1">
      <c r="B355" s="207" t="s">
        <v>286</v>
      </c>
      <c r="C355" s="95" t="s">
        <v>1951</v>
      </c>
      <c r="D355" s="108" t="str">
        <f t="shared" ca="1" si="5"/>
        <v>T20</v>
      </c>
    </row>
    <row r="356" spans="2:4">
      <c r="B356" s="68">
        <v>99.88</v>
      </c>
      <c r="C356" s="7" t="s">
        <v>1951</v>
      </c>
      <c r="D356" s="108" t="str">
        <f t="shared" ca="1" si="5"/>
        <v>T21</v>
      </c>
    </row>
    <row r="357" spans="2:4" ht="18" customHeight="1">
      <c r="B357"/>
      <c r="C357"/>
    </row>
    <row r="358" spans="2:4" hidden="1"/>
    <row r="359" spans="2:4" hidden="1"/>
    <row r="360" spans="2:4" hidden="1"/>
    <row r="361" spans="2:4" hidden="1"/>
    <row r="362" spans="2:4" hidden="1"/>
    <row r="363" spans="2:4" hidden="1"/>
    <row r="364" spans="2:4" hidden="1"/>
    <row r="365" spans="2:4" hidden="1"/>
    <row r="366" spans="2:4" hidden="1"/>
    <row r="367" spans="2:4" hidden="1"/>
    <row r="368" spans="2:4"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sheetData>
  <sheetProtection password="BF59" sheet="1" objects="1" scenarios="1" sort="0" autoFilter="0"/>
  <autoFilter ref="B7:C347"/>
  <sortState ref="B8:C349">
    <sortCondition ref="B8:B349"/>
  </sortState>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4"/>
  <sheetViews>
    <sheetView showGridLines="0" workbookViewId="0"/>
  </sheetViews>
  <sheetFormatPr baseColWidth="10" defaultColWidth="0" defaultRowHeight="14.4" zeroHeight="1"/>
  <cols>
    <col min="1" max="1" width="4.6640625" customWidth="1"/>
    <col min="2" max="2" width="30" customWidth="1"/>
    <col min="3" max="3" width="21.44140625" customWidth="1"/>
    <col min="4" max="4" width="12.5546875" customWidth="1"/>
    <col min="5" max="5" width="10" customWidth="1"/>
    <col min="6" max="6" width="21.44140625" customWidth="1"/>
    <col min="7" max="7" width="4.77734375" customWidth="1"/>
    <col min="8" max="17" width="0" hidden="1" customWidth="1"/>
    <col min="18" max="16384" width="11.5546875" hidden="1"/>
  </cols>
  <sheetData>
    <row r="1" spans="2:13"/>
    <row r="2" spans="2:13" ht="21">
      <c r="B2" s="117" t="s">
        <v>1932</v>
      </c>
    </row>
    <row r="3" spans="2:13" ht="21">
      <c r="B3" s="116" t="s">
        <v>1953</v>
      </c>
    </row>
    <row r="4" spans="2:13"/>
    <row r="5" spans="2:13" ht="17.399999999999999">
      <c r="B5" s="71" t="s">
        <v>2042</v>
      </c>
      <c r="I5" s="110"/>
    </row>
    <row r="6" spans="2:13" s="110" customFormat="1"/>
    <row r="7" spans="2:13">
      <c r="B7" s="267" t="s">
        <v>2041</v>
      </c>
      <c r="C7" s="33"/>
      <c r="D7" s="33"/>
      <c r="E7" s="33"/>
      <c r="F7" s="36"/>
    </row>
    <row r="8" spans="2:13">
      <c r="B8" s="114" t="s">
        <v>2038</v>
      </c>
      <c r="C8" s="113"/>
      <c r="D8" s="113"/>
      <c r="E8" s="113"/>
      <c r="F8" s="112"/>
    </row>
    <row r="9" spans="2:13">
      <c r="B9" s="115" t="s">
        <v>2039</v>
      </c>
      <c r="C9" s="113"/>
      <c r="D9" s="113"/>
      <c r="E9" s="113"/>
      <c r="F9" s="112"/>
      <c r="J9" s="110"/>
      <c r="K9" s="110"/>
      <c r="L9" s="110"/>
      <c r="M9" s="110"/>
    </row>
    <row r="10" spans="2:13" s="110" customFormat="1">
      <c r="B10" s="11" t="s">
        <v>2040</v>
      </c>
      <c r="C10" s="39"/>
      <c r="D10" s="39"/>
      <c r="E10" s="39"/>
      <c r="F10" s="40"/>
    </row>
    <row r="11" spans="2:13"/>
    <row r="12" spans="2:13">
      <c r="B12" s="240" t="s">
        <v>818</v>
      </c>
      <c r="C12" s="240" t="s">
        <v>1049</v>
      </c>
      <c r="D12" s="240" t="s">
        <v>819</v>
      </c>
      <c r="E12" s="240" t="s">
        <v>778</v>
      </c>
      <c r="F12" s="240" t="s">
        <v>820</v>
      </c>
    </row>
    <row r="13" spans="2:13">
      <c r="B13" s="95" t="s">
        <v>1901</v>
      </c>
      <c r="C13" s="257" t="s">
        <v>1794</v>
      </c>
      <c r="D13" s="95" t="s">
        <v>1042</v>
      </c>
      <c r="E13" s="95">
        <v>1</v>
      </c>
      <c r="F13" s="95">
        <v>0.125608</v>
      </c>
    </row>
    <row r="14" spans="2:13">
      <c r="B14" s="257" t="s">
        <v>1902</v>
      </c>
      <c r="C14" s="257" t="s">
        <v>979</v>
      </c>
      <c r="D14" s="95" t="s">
        <v>980</v>
      </c>
      <c r="E14" s="95">
        <v>100</v>
      </c>
      <c r="F14" s="95">
        <v>4.6470830000000003</v>
      </c>
    </row>
    <row r="15" spans="2:13">
      <c r="B15" s="257" t="s">
        <v>977</v>
      </c>
      <c r="C15" s="257" t="s">
        <v>1889</v>
      </c>
      <c r="D15" s="95" t="s">
        <v>978</v>
      </c>
      <c r="E15" s="95">
        <v>100</v>
      </c>
      <c r="F15" s="95">
        <v>1.567083</v>
      </c>
    </row>
    <row r="16" spans="2:13">
      <c r="B16" s="257" t="s">
        <v>1846</v>
      </c>
      <c r="C16" s="257" t="s">
        <v>824</v>
      </c>
      <c r="D16" s="95" t="s">
        <v>829</v>
      </c>
      <c r="E16" s="95">
        <v>100</v>
      </c>
      <c r="F16" s="95">
        <v>0.76083299999999998</v>
      </c>
    </row>
    <row r="17" spans="2:6">
      <c r="B17" s="257" t="s">
        <v>1890</v>
      </c>
      <c r="C17" s="257" t="s">
        <v>981</v>
      </c>
      <c r="D17" s="95" t="s">
        <v>982</v>
      </c>
      <c r="E17" s="95">
        <v>100</v>
      </c>
      <c r="F17" s="95">
        <v>0.95916699999999999</v>
      </c>
    </row>
    <row r="18" spans="2:6">
      <c r="B18" s="257" t="s">
        <v>1792</v>
      </c>
      <c r="C18" s="257" t="s">
        <v>823</v>
      </c>
      <c r="D18" s="95" t="s">
        <v>830</v>
      </c>
      <c r="E18" s="95">
        <v>1</v>
      </c>
      <c r="F18" s="95">
        <v>1.0681146399999999</v>
      </c>
    </row>
    <row r="19" spans="2:6">
      <c r="B19" s="257" t="s">
        <v>983</v>
      </c>
      <c r="C19" s="257" t="s">
        <v>1891</v>
      </c>
      <c r="D19" s="95" t="s">
        <v>984</v>
      </c>
      <c r="E19" s="95">
        <v>100</v>
      </c>
      <c r="F19" s="95">
        <v>0.80249999999999999</v>
      </c>
    </row>
    <row r="20" spans="2:6">
      <c r="B20" s="257" t="s">
        <v>1818</v>
      </c>
      <c r="C20" s="257" t="s">
        <v>1819</v>
      </c>
      <c r="D20" s="95" t="s">
        <v>898</v>
      </c>
      <c r="E20" s="95">
        <v>1</v>
      </c>
      <c r="F20" s="95">
        <v>0.1045908</v>
      </c>
    </row>
    <row r="21" spans="2:6">
      <c r="B21" s="257" t="s">
        <v>1848</v>
      </c>
      <c r="C21" s="257" t="s">
        <v>850</v>
      </c>
      <c r="D21" s="95" t="s">
        <v>899</v>
      </c>
      <c r="E21" s="95">
        <v>1</v>
      </c>
      <c r="F21" s="95">
        <v>0.72348276</v>
      </c>
    </row>
    <row r="22" spans="2:6">
      <c r="B22" s="257" t="s">
        <v>849</v>
      </c>
      <c r="C22" s="257" t="s">
        <v>850</v>
      </c>
      <c r="D22" s="95" t="s">
        <v>851</v>
      </c>
      <c r="E22" s="95">
        <v>1</v>
      </c>
      <c r="F22" s="95">
        <v>0.95916699999999999</v>
      </c>
    </row>
    <row r="23" spans="2:6">
      <c r="B23" s="257" t="s">
        <v>900</v>
      </c>
      <c r="C23" s="257" t="s">
        <v>901</v>
      </c>
      <c r="D23" s="95" t="s">
        <v>902</v>
      </c>
      <c r="E23" s="95">
        <v>1</v>
      </c>
      <c r="F23" s="95">
        <v>2.5441669999999998</v>
      </c>
    </row>
    <row r="24" spans="2:6">
      <c r="B24" s="257" t="s">
        <v>1849</v>
      </c>
      <c r="C24" s="257" t="s">
        <v>903</v>
      </c>
      <c r="D24" s="95" t="s">
        <v>904</v>
      </c>
      <c r="E24" s="95">
        <v>100</v>
      </c>
      <c r="F24" s="95">
        <v>1.2324999999999999</v>
      </c>
    </row>
    <row r="25" spans="2:6">
      <c r="B25" s="257" t="s">
        <v>1820</v>
      </c>
      <c r="C25" s="257" t="s">
        <v>850</v>
      </c>
      <c r="D25" s="95" t="s">
        <v>852</v>
      </c>
      <c r="E25" s="95">
        <v>1</v>
      </c>
      <c r="F25" s="95">
        <v>0.47708299999999998</v>
      </c>
    </row>
    <row r="26" spans="2:6">
      <c r="B26" s="257" t="s">
        <v>1792</v>
      </c>
      <c r="C26" s="257" t="s">
        <v>823</v>
      </c>
      <c r="D26" s="95" t="s">
        <v>830</v>
      </c>
      <c r="E26" s="95">
        <v>1</v>
      </c>
      <c r="F26" s="95">
        <v>1.0681146399999999</v>
      </c>
    </row>
    <row r="27" spans="2:6">
      <c r="B27" s="257" t="s">
        <v>1821</v>
      </c>
      <c r="C27" s="257" t="s">
        <v>850</v>
      </c>
      <c r="D27" s="95" t="s">
        <v>853</v>
      </c>
      <c r="E27" s="95">
        <v>100</v>
      </c>
      <c r="F27" s="95">
        <v>48.006250000000001</v>
      </c>
    </row>
    <row r="28" spans="2:6">
      <c r="B28" s="257" t="s">
        <v>1892</v>
      </c>
      <c r="C28" s="257" t="s">
        <v>1893</v>
      </c>
      <c r="D28" s="95" t="s">
        <v>985</v>
      </c>
      <c r="E28" s="95">
        <v>100</v>
      </c>
      <c r="F28" s="95">
        <v>0.162083</v>
      </c>
    </row>
    <row r="29" spans="2:6">
      <c r="B29" s="257" t="s">
        <v>1822</v>
      </c>
      <c r="C29" s="257" t="s">
        <v>850</v>
      </c>
      <c r="D29" s="95" t="s">
        <v>854</v>
      </c>
      <c r="E29" s="95">
        <v>1</v>
      </c>
      <c r="F29" s="95">
        <v>0.95916699999999999</v>
      </c>
    </row>
    <row r="30" spans="2:6">
      <c r="B30" s="257" t="s">
        <v>1823</v>
      </c>
      <c r="C30" s="257" t="s">
        <v>855</v>
      </c>
      <c r="D30" s="95" t="s">
        <v>856</v>
      </c>
      <c r="E30" s="95">
        <v>100</v>
      </c>
      <c r="F30" s="95">
        <v>13.901667</v>
      </c>
    </row>
    <row r="31" spans="2:6">
      <c r="B31" s="257" t="s">
        <v>1795</v>
      </c>
      <c r="C31" s="257" t="s">
        <v>1796</v>
      </c>
      <c r="D31" s="95" t="s">
        <v>831</v>
      </c>
      <c r="E31" s="95">
        <v>100</v>
      </c>
      <c r="F31" s="95">
        <v>54.353332999999999</v>
      </c>
    </row>
    <row r="32" spans="2:6">
      <c r="B32" s="257" t="s">
        <v>986</v>
      </c>
      <c r="C32" s="257" t="s">
        <v>987</v>
      </c>
      <c r="D32" s="95" t="s">
        <v>988</v>
      </c>
      <c r="E32" s="95">
        <v>1</v>
      </c>
      <c r="F32" s="95">
        <v>9.4683000000000003E-2</v>
      </c>
    </row>
    <row r="33" spans="2:9">
      <c r="B33" s="257" t="s">
        <v>1824</v>
      </c>
      <c r="C33" s="257" t="s">
        <v>857</v>
      </c>
      <c r="D33" s="95" t="s">
        <v>858</v>
      </c>
      <c r="E33" s="95">
        <v>1</v>
      </c>
      <c r="F33" s="95">
        <v>0.29295019</v>
      </c>
    </row>
    <row r="34" spans="2:9">
      <c r="B34" s="257" t="s">
        <v>1850</v>
      </c>
      <c r="C34" s="257" t="s">
        <v>850</v>
      </c>
      <c r="D34" s="95" t="s">
        <v>905</v>
      </c>
      <c r="E34" s="95">
        <v>100</v>
      </c>
      <c r="F34" s="95">
        <v>69.763750000000002</v>
      </c>
    </row>
    <row r="35" spans="2:9">
      <c r="B35" s="257" t="s">
        <v>1797</v>
      </c>
      <c r="C35" s="257" t="s">
        <v>1798</v>
      </c>
      <c r="D35" s="95" t="s">
        <v>832</v>
      </c>
      <c r="E35" s="95">
        <v>1</v>
      </c>
      <c r="F35" s="95">
        <v>0.54333299999999995</v>
      </c>
    </row>
    <row r="36" spans="2:9">
      <c r="B36" s="257" t="s">
        <v>1892</v>
      </c>
      <c r="C36" s="257" t="s">
        <v>1893</v>
      </c>
      <c r="D36" s="95" t="s">
        <v>985</v>
      </c>
      <c r="E36" s="95">
        <v>100</v>
      </c>
      <c r="F36" s="95">
        <v>0.162083</v>
      </c>
    </row>
    <row r="37" spans="2:9">
      <c r="B37" s="257" t="s">
        <v>989</v>
      </c>
      <c r="C37" s="257" t="s">
        <v>1894</v>
      </c>
      <c r="D37" s="95" t="s">
        <v>990</v>
      </c>
      <c r="E37" s="95">
        <v>100</v>
      </c>
      <c r="F37" s="95">
        <v>6.0416999999999998E-2</v>
      </c>
    </row>
    <row r="38" spans="2:9">
      <c r="B38" s="257" t="s">
        <v>1826</v>
      </c>
      <c r="C38" s="257" t="s">
        <v>850</v>
      </c>
      <c r="D38" s="95" t="s">
        <v>859</v>
      </c>
      <c r="E38" s="95">
        <v>1</v>
      </c>
      <c r="F38" s="95">
        <v>1.163333</v>
      </c>
    </row>
    <row r="39" spans="2:9">
      <c r="B39" s="257" t="s">
        <v>1827</v>
      </c>
      <c r="C39" s="257" t="s">
        <v>1819</v>
      </c>
      <c r="D39" s="95" t="s">
        <v>861</v>
      </c>
      <c r="E39" s="95">
        <v>100</v>
      </c>
      <c r="F39" s="95">
        <v>0.14690400000000001</v>
      </c>
    </row>
    <row r="40" spans="2:9">
      <c r="B40" s="257" t="s">
        <v>1852</v>
      </c>
      <c r="C40" s="257" t="s">
        <v>906</v>
      </c>
      <c r="D40" s="95" t="s">
        <v>907</v>
      </c>
      <c r="E40" s="95">
        <v>100</v>
      </c>
      <c r="F40" s="95">
        <v>15.461550000000001</v>
      </c>
    </row>
    <row r="41" spans="2:9">
      <c r="B41" s="257" t="s">
        <v>862</v>
      </c>
      <c r="C41" s="257" t="s">
        <v>863</v>
      </c>
      <c r="D41" s="95" t="s">
        <v>864</v>
      </c>
      <c r="E41" s="95">
        <v>100</v>
      </c>
      <c r="F41" s="95">
        <v>0.17942900000000001</v>
      </c>
    </row>
    <row r="42" spans="2:9">
      <c r="B42" s="257" t="s">
        <v>1800</v>
      </c>
      <c r="C42" s="257" t="s">
        <v>1801</v>
      </c>
      <c r="D42" s="95" t="s">
        <v>833</v>
      </c>
      <c r="E42" s="95">
        <v>100</v>
      </c>
      <c r="F42" s="95">
        <v>14.327509579999999</v>
      </c>
    </row>
    <row r="43" spans="2:9">
      <c r="B43" s="257" t="s">
        <v>1792</v>
      </c>
      <c r="C43" s="257" t="s">
        <v>823</v>
      </c>
      <c r="D43" s="95" t="s">
        <v>830</v>
      </c>
      <c r="E43" s="95">
        <v>1</v>
      </c>
      <c r="F43" s="95">
        <v>1.0681146399999999</v>
      </c>
      <c r="I43" s="110"/>
    </row>
    <row r="44" spans="2:9">
      <c r="B44" s="257" t="s">
        <v>991</v>
      </c>
      <c r="C44" s="257" t="s">
        <v>1900</v>
      </c>
      <c r="D44" s="95" t="s">
        <v>992</v>
      </c>
      <c r="E44" s="95">
        <v>100</v>
      </c>
      <c r="F44" s="95">
        <v>0.54125000000000001</v>
      </c>
    </row>
    <row r="45" spans="2:9">
      <c r="B45" s="257" t="s">
        <v>1830</v>
      </c>
      <c r="C45" s="257" t="s">
        <v>1819</v>
      </c>
      <c r="D45" s="95" t="s">
        <v>865</v>
      </c>
      <c r="E45" s="95">
        <v>1</v>
      </c>
      <c r="F45" s="95">
        <v>2.1375000000000002E-2</v>
      </c>
    </row>
    <row r="46" spans="2:9">
      <c r="B46" s="257" t="s">
        <v>1831</v>
      </c>
      <c r="C46" s="257" t="s">
        <v>850</v>
      </c>
      <c r="D46" s="95" t="s">
        <v>866</v>
      </c>
      <c r="E46" s="95">
        <v>1</v>
      </c>
      <c r="F46" s="95">
        <v>0.96256014999999995</v>
      </c>
    </row>
    <row r="47" spans="2:9">
      <c r="B47" s="257" t="s">
        <v>1892</v>
      </c>
      <c r="C47" s="257" t="s">
        <v>1893</v>
      </c>
      <c r="D47" s="95" t="s">
        <v>985</v>
      </c>
      <c r="E47" s="95">
        <v>100</v>
      </c>
      <c r="F47" s="95">
        <v>0.162083</v>
      </c>
    </row>
    <row r="48" spans="2:9">
      <c r="B48" s="257" t="s">
        <v>1793</v>
      </c>
      <c r="C48" s="257" t="s">
        <v>1794</v>
      </c>
      <c r="D48" s="95" t="s">
        <v>834</v>
      </c>
      <c r="E48" s="95">
        <v>1</v>
      </c>
      <c r="F48" s="95">
        <v>1.4706260499999999</v>
      </c>
    </row>
    <row r="49" spans="2:9" s="110" customFormat="1">
      <c r="B49" s="257" t="s">
        <v>993</v>
      </c>
      <c r="C49" s="257" t="s">
        <v>994</v>
      </c>
      <c r="D49" s="95" t="s">
        <v>995</v>
      </c>
      <c r="E49" s="95">
        <v>100</v>
      </c>
      <c r="F49" s="95">
        <v>6.3975</v>
      </c>
      <c r="I49"/>
    </row>
    <row r="50" spans="2:9">
      <c r="B50" s="257" t="s">
        <v>1792</v>
      </c>
      <c r="C50" s="257" t="s">
        <v>823</v>
      </c>
      <c r="D50" s="95" t="s">
        <v>830</v>
      </c>
      <c r="E50" s="95">
        <v>1</v>
      </c>
      <c r="F50" s="95">
        <v>1.0681146399999999</v>
      </c>
      <c r="G50" s="110"/>
    </row>
    <row r="51" spans="2:9">
      <c r="B51" s="257" t="s">
        <v>1836</v>
      </c>
      <c r="C51" s="257" t="s">
        <v>1794</v>
      </c>
      <c r="D51" s="95" t="s">
        <v>867</v>
      </c>
      <c r="E51" s="95">
        <v>100</v>
      </c>
      <c r="F51" s="95">
        <v>146.751667</v>
      </c>
      <c r="G51" s="110"/>
    </row>
    <row r="52" spans="2:9">
      <c r="B52" s="257" t="s">
        <v>908</v>
      </c>
      <c r="C52" s="257" t="s">
        <v>850</v>
      </c>
      <c r="D52" s="95" t="s">
        <v>909</v>
      </c>
      <c r="E52" s="95">
        <v>1</v>
      </c>
      <c r="F52" s="95">
        <v>0.45916699999999999</v>
      </c>
      <c r="G52" s="110"/>
    </row>
    <row r="53" spans="2:9">
      <c r="B53" s="257" t="s">
        <v>1792</v>
      </c>
      <c r="C53" s="257" t="s">
        <v>823</v>
      </c>
      <c r="D53" s="95" t="s">
        <v>830</v>
      </c>
      <c r="E53" s="95">
        <v>1</v>
      </c>
      <c r="F53" s="95">
        <v>1.0681146399999999</v>
      </c>
      <c r="G53" s="110"/>
    </row>
    <row r="54" spans="2:9">
      <c r="B54" s="257" t="s">
        <v>1792</v>
      </c>
      <c r="C54" s="257" t="s">
        <v>823</v>
      </c>
      <c r="D54" s="95" t="s">
        <v>830</v>
      </c>
      <c r="E54" s="95">
        <v>1</v>
      </c>
      <c r="F54" s="95">
        <v>1.0681146399999999</v>
      </c>
      <c r="G54" s="110"/>
    </row>
    <row r="55" spans="2:9">
      <c r="B55" s="257" t="s">
        <v>1896</v>
      </c>
      <c r="C55" s="257" t="s">
        <v>1897</v>
      </c>
      <c r="D55" s="95" t="s">
        <v>1046</v>
      </c>
      <c r="E55" s="95">
        <v>100</v>
      </c>
      <c r="F55" s="95">
        <v>0.16166700000000001</v>
      </c>
      <c r="G55" s="110"/>
    </row>
    <row r="56" spans="2:9">
      <c r="B56" s="257" t="s">
        <v>1903</v>
      </c>
      <c r="C56" s="257" t="s">
        <v>996</v>
      </c>
      <c r="D56" s="95" t="s">
        <v>997</v>
      </c>
      <c r="E56" s="95">
        <v>100</v>
      </c>
      <c r="F56" s="95">
        <v>2.3450000000000002</v>
      </c>
      <c r="G56" s="110"/>
    </row>
    <row r="57" spans="2:9">
      <c r="B57" s="257" t="s">
        <v>998</v>
      </c>
      <c r="C57" s="257" t="s">
        <v>999</v>
      </c>
      <c r="D57" s="95" t="s">
        <v>1000</v>
      </c>
      <c r="E57" s="95">
        <v>100</v>
      </c>
      <c r="F57" s="95">
        <v>25.402408000000001</v>
      </c>
      <c r="G57" s="110"/>
    </row>
    <row r="58" spans="2:9">
      <c r="B58" s="257" t="s">
        <v>821</v>
      </c>
      <c r="C58" s="257" t="s">
        <v>1794</v>
      </c>
      <c r="D58" s="95" t="s">
        <v>835</v>
      </c>
      <c r="E58" s="95">
        <v>1</v>
      </c>
      <c r="F58" s="95">
        <v>1.4939880000000001</v>
      </c>
      <c r="G58" s="110"/>
    </row>
    <row r="59" spans="2:9">
      <c r="B59" s="257" t="s">
        <v>1792</v>
      </c>
      <c r="C59" s="257" t="s">
        <v>823</v>
      </c>
      <c r="D59" s="95" t="s">
        <v>830</v>
      </c>
      <c r="E59" s="95">
        <v>1</v>
      </c>
      <c r="F59" s="95">
        <v>1.0681146399999999</v>
      </c>
      <c r="G59" s="110"/>
    </row>
    <row r="60" spans="2:9">
      <c r="B60" s="257" t="s">
        <v>1792</v>
      </c>
      <c r="C60" s="257" t="s">
        <v>823</v>
      </c>
      <c r="D60" s="95" t="s">
        <v>830</v>
      </c>
      <c r="E60" s="95">
        <v>1</v>
      </c>
      <c r="F60" s="95">
        <v>1.0681146399999999</v>
      </c>
      <c r="G60" s="110"/>
    </row>
    <row r="61" spans="2:9">
      <c r="B61" s="257" t="s">
        <v>1832</v>
      </c>
      <c r="C61" s="257" t="s">
        <v>868</v>
      </c>
      <c r="D61" s="95" t="s">
        <v>869</v>
      </c>
      <c r="E61" s="95">
        <v>1</v>
      </c>
      <c r="F61" s="95">
        <v>0.125363</v>
      </c>
      <c r="G61" s="110"/>
    </row>
    <row r="62" spans="2:9">
      <c r="B62" s="257" t="s">
        <v>1904</v>
      </c>
      <c r="C62" s="257" t="s">
        <v>1894</v>
      </c>
      <c r="D62" s="95" t="s">
        <v>1001</v>
      </c>
      <c r="E62" s="95">
        <v>100</v>
      </c>
      <c r="F62" s="95">
        <v>0.01</v>
      </c>
      <c r="G62" s="110"/>
    </row>
    <row r="63" spans="2:9">
      <c r="B63" s="257" t="s">
        <v>1892</v>
      </c>
      <c r="C63" s="257" t="s">
        <v>1893</v>
      </c>
      <c r="D63" s="95" t="s">
        <v>985</v>
      </c>
      <c r="E63" s="95">
        <v>100</v>
      </c>
      <c r="F63" s="95">
        <v>0.162083</v>
      </c>
      <c r="G63" s="110"/>
    </row>
    <row r="64" spans="2:9">
      <c r="B64" s="257" t="s">
        <v>1833</v>
      </c>
      <c r="C64" s="257" t="s">
        <v>850</v>
      </c>
      <c r="D64" s="95" t="s">
        <v>870</v>
      </c>
      <c r="E64" s="95">
        <v>100</v>
      </c>
      <c r="F64" s="95">
        <v>0.46250000000000002</v>
      </c>
      <c r="G64" s="110"/>
    </row>
    <row r="65" spans="2:7">
      <c r="B65" s="257" t="s">
        <v>1792</v>
      </c>
      <c r="C65" s="257" t="s">
        <v>823</v>
      </c>
      <c r="D65" s="95" t="s">
        <v>830</v>
      </c>
      <c r="E65" s="95">
        <v>1</v>
      </c>
      <c r="F65" s="95">
        <v>1.0681146399999999</v>
      </c>
      <c r="G65" s="110"/>
    </row>
    <row r="66" spans="2:7">
      <c r="B66" s="257" t="s">
        <v>1834</v>
      </c>
      <c r="C66" s="257" t="s">
        <v>871</v>
      </c>
      <c r="D66" s="95" t="s">
        <v>872</v>
      </c>
      <c r="E66" s="95">
        <v>100</v>
      </c>
      <c r="F66" s="95">
        <v>1.8854169999999999</v>
      </c>
      <c r="G66" s="110"/>
    </row>
    <row r="67" spans="2:7">
      <c r="B67" s="257" t="s">
        <v>873</v>
      </c>
      <c r="C67" s="257" t="s">
        <v>874</v>
      </c>
      <c r="D67" s="95" t="s">
        <v>875</v>
      </c>
      <c r="E67" s="95">
        <v>100</v>
      </c>
      <c r="F67" s="95">
        <v>4.4104169999999998</v>
      </c>
      <c r="G67" s="110"/>
    </row>
    <row r="68" spans="2:7">
      <c r="B68" s="257" t="s">
        <v>1857</v>
      </c>
      <c r="C68" s="257" t="s">
        <v>1858</v>
      </c>
      <c r="D68" s="95" t="s">
        <v>910</v>
      </c>
      <c r="E68" s="95">
        <v>100</v>
      </c>
      <c r="F68" s="95">
        <v>12.42047395</v>
      </c>
      <c r="G68" s="110"/>
    </row>
    <row r="69" spans="2:7">
      <c r="B69" s="257" t="s">
        <v>1859</v>
      </c>
      <c r="C69" s="257" t="s">
        <v>1860</v>
      </c>
      <c r="D69" s="95" t="s">
        <v>911</v>
      </c>
      <c r="E69" s="95">
        <v>100</v>
      </c>
      <c r="F69" s="95">
        <v>1.50083831</v>
      </c>
      <c r="G69" s="110"/>
    </row>
    <row r="70" spans="2:7">
      <c r="B70" s="257" t="s">
        <v>1861</v>
      </c>
      <c r="C70" s="257" t="s">
        <v>1862</v>
      </c>
      <c r="D70" s="95" t="s">
        <v>912</v>
      </c>
      <c r="E70" s="95">
        <v>100</v>
      </c>
      <c r="F70" s="95">
        <v>7.169E-3</v>
      </c>
      <c r="G70" s="110"/>
    </row>
    <row r="71" spans="2:7">
      <c r="B71" s="257" t="s">
        <v>913</v>
      </c>
      <c r="C71" s="257" t="s">
        <v>901</v>
      </c>
      <c r="D71" s="95" t="s">
        <v>914</v>
      </c>
      <c r="E71" s="95">
        <v>1</v>
      </c>
      <c r="F71" s="95">
        <v>8.4599999999999996E-4</v>
      </c>
      <c r="G71" s="110"/>
    </row>
    <row r="72" spans="2:7">
      <c r="B72" s="257" t="s">
        <v>915</v>
      </c>
      <c r="C72" s="257" t="s">
        <v>1863</v>
      </c>
      <c r="D72" s="95" t="s">
        <v>917</v>
      </c>
      <c r="E72" s="95">
        <v>100</v>
      </c>
      <c r="F72" s="95">
        <v>3.104E-3</v>
      </c>
      <c r="G72" s="110"/>
    </row>
    <row r="73" spans="2:7">
      <c r="B73" s="257" t="s">
        <v>1792</v>
      </c>
      <c r="C73" s="257" t="s">
        <v>823</v>
      </c>
      <c r="D73" s="95" t="s">
        <v>830</v>
      </c>
      <c r="E73" s="95">
        <v>1</v>
      </c>
      <c r="F73" s="95">
        <v>1.0681146399999999</v>
      </c>
      <c r="G73" s="110"/>
    </row>
    <row r="74" spans="2:7">
      <c r="B74" s="257" t="s">
        <v>1793</v>
      </c>
      <c r="C74" s="257" t="s">
        <v>1794</v>
      </c>
      <c r="D74" s="95" t="s">
        <v>834</v>
      </c>
      <c r="E74" s="95">
        <v>1</v>
      </c>
      <c r="F74" s="95">
        <v>1.4706260499999999</v>
      </c>
      <c r="G74" s="110"/>
    </row>
    <row r="75" spans="2:7">
      <c r="B75" s="257" t="s">
        <v>1804</v>
      </c>
      <c r="C75" s="257" t="s">
        <v>1801</v>
      </c>
      <c r="D75" s="95" t="s">
        <v>836</v>
      </c>
      <c r="E75" s="95">
        <v>100</v>
      </c>
      <c r="F75" s="95">
        <v>0.53333299999999995</v>
      </c>
      <c r="G75" s="110"/>
    </row>
    <row r="76" spans="2:7">
      <c r="B76" s="257" t="s">
        <v>1864</v>
      </c>
      <c r="C76" s="257" t="s">
        <v>918</v>
      </c>
      <c r="D76" s="95" t="s">
        <v>919</v>
      </c>
      <c r="E76" s="95">
        <v>100</v>
      </c>
      <c r="F76" s="95">
        <v>24.745000000000001</v>
      </c>
      <c r="G76" s="110"/>
    </row>
    <row r="77" spans="2:7">
      <c r="B77" s="257" t="s">
        <v>1792</v>
      </c>
      <c r="C77" s="257" t="s">
        <v>823</v>
      </c>
      <c r="D77" s="95" t="s">
        <v>830</v>
      </c>
      <c r="E77" s="95">
        <v>1</v>
      </c>
      <c r="F77" s="95">
        <v>1.0681146399999999</v>
      </c>
      <c r="G77" s="110"/>
    </row>
    <row r="78" spans="2:7">
      <c r="B78" s="257" t="s">
        <v>1835</v>
      </c>
      <c r="C78" s="257" t="s">
        <v>850</v>
      </c>
      <c r="D78" s="95" t="s">
        <v>876</v>
      </c>
      <c r="E78" s="95">
        <v>100</v>
      </c>
      <c r="F78" s="95">
        <v>0.82166700000000004</v>
      </c>
      <c r="G78" s="110"/>
    </row>
    <row r="79" spans="2:7">
      <c r="B79" s="257" t="s">
        <v>1865</v>
      </c>
      <c r="C79" s="257" t="s">
        <v>1866</v>
      </c>
      <c r="D79" s="95" t="s">
        <v>920</v>
      </c>
      <c r="E79" s="95">
        <v>100</v>
      </c>
      <c r="F79" s="95">
        <v>0.79512031000000005</v>
      </c>
      <c r="G79" s="110"/>
    </row>
    <row r="80" spans="2:7">
      <c r="B80" s="257" t="s">
        <v>1888</v>
      </c>
      <c r="C80" s="257" t="s">
        <v>916</v>
      </c>
      <c r="D80" s="95" t="s">
        <v>921</v>
      </c>
      <c r="E80" s="95">
        <v>100</v>
      </c>
      <c r="F80" s="95">
        <v>0.44644600000000001</v>
      </c>
      <c r="G80" s="110"/>
    </row>
    <row r="81" spans="2:7">
      <c r="B81" s="257" t="s">
        <v>1867</v>
      </c>
      <c r="C81" s="257" t="s">
        <v>901</v>
      </c>
      <c r="D81" s="95" t="s">
        <v>922</v>
      </c>
      <c r="E81" s="95">
        <v>1</v>
      </c>
      <c r="F81" s="95">
        <v>1.3541669999999999</v>
      </c>
      <c r="G81" s="110"/>
    </row>
    <row r="82" spans="2:7">
      <c r="B82" s="257" t="s">
        <v>1851</v>
      </c>
      <c r="C82" s="257" t="s">
        <v>923</v>
      </c>
      <c r="D82" s="95" t="s">
        <v>924</v>
      </c>
      <c r="E82" s="95">
        <v>100</v>
      </c>
      <c r="F82" s="95">
        <v>2.3741999999999999E-2</v>
      </c>
      <c r="G82" s="110"/>
    </row>
    <row r="83" spans="2:7">
      <c r="B83" s="257" t="s">
        <v>1892</v>
      </c>
      <c r="C83" s="257" t="s">
        <v>1893</v>
      </c>
      <c r="D83" s="95" t="s">
        <v>985</v>
      </c>
      <c r="E83" s="95">
        <v>100</v>
      </c>
      <c r="F83" s="95">
        <v>0.162083</v>
      </c>
      <c r="G83" s="110"/>
    </row>
    <row r="84" spans="2:7">
      <c r="B84" s="257" t="s">
        <v>1825</v>
      </c>
      <c r="C84" s="257" t="s">
        <v>850</v>
      </c>
      <c r="D84" s="95" t="s">
        <v>877</v>
      </c>
      <c r="E84" s="95">
        <v>1</v>
      </c>
      <c r="F84" s="95">
        <v>0.75386359999999997</v>
      </c>
      <c r="G84" s="110"/>
    </row>
    <row r="85" spans="2:7">
      <c r="B85" s="257" t="s">
        <v>1895</v>
      </c>
      <c r="C85" s="257" t="s">
        <v>1002</v>
      </c>
      <c r="D85" s="95" t="s">
        <v>1003</v>
      </c>
      <c r="E85" s="95">
        <v>100</v>
      </c>
      <c r="F85" s="95">
        <v>0.96750000000000003</v>
      </c>
      <c r="G85" s="110"/>
    </row>
    <row r="86" spans="2:7">
      <c r="B86" s="257" t="s">
        <v>1004</v>
      </c>
      <c r="C86" s="257" t="s">
        <v>1905</v>
      </c>
      <c r="D86" s="95" t="s">
        <v>1005</v>
      </c>
      <c r="E86" s="95">
        <v>100</v>
      </c>
      <c r="F86" s="95">
        <v>0.98041699999999998</v>
      </c>
      <c r="G86" s="110"/>
    </row>
    <row r="87" spans="2:7">
      <c r="B87" s="257" t="s">
        <v>1828</v>
      </c>
      <c r="C87" s="257" t="s">
        <v>1819</v>
      </c>
      <c r="D87" s="95" t="s">
        <v>878</v>
      </c>
      <c r="E87" s="95">
        <v>100</v>
      </c>
      <c r="F87" s="95">
        <v>3.5120999999999999E-2</v>
      </c>
      <c r="G87" s="110"/>
    </row>
    <row r="88" spans="2:7">
      <c r="B88" s="257" t="s">
        <v>1896</v>
      </c>
      <c r="C88" s="257" t="s">
        <v>1897</v>
      </c>
      <c r="D88" s="95" t="s">
        <v>1046</v>
      </c>
      <c r="E88" s="95">
        <v>100</v>
      </c>
      <c r="F88" s="95">
        <v>0.16166700000000001</v>
      </c>
      <c r="G88" s="110"/>
    </row>
    <row r="89" spans="2:7">
      <c r="B89" s="257" t="s">
        <v>1898</v>
      </c>
      <c r="C89" s="257" t="s">
        <v>1899</v>
      </c>
      <c r="D89" s="95" t="s">
        <v>1006</v>
      </c>
      <c r="E89" s="95">
        <v>100</v>
      </c>
      <c r="F89" s="95">
        <v>0.104167</v>
      </c>
      <c r="G89" s="110"/>
    </row>
    <row r="90" spans="2:7">
      <c r="B90" s="257" t="s">
        <v>1854</v>
      </c>
      <c r="C90" s="257" t="s">
        <v>925</v>
      </c>
      <c r="D90" s="95" t="s">
        <v>927</v>
      </c>
      <c r="E90" s="95">
        <v>100</v>
      </c>
      <c r="F90" s="95">
        <v>0.67</v>
      </c>
      <c r="G90" s="110"/>
    </row>
    <row r="91" spans="2:7">
      <c r="B91" s="257" t="s">
        <v>1853</v>
      </c>
      <c r="C91" s="257" t="s">
        <v>925</v>
      </c>
      <c r="D91" s="95" t="s">
        <v>926</v>
      </c>
      <c r="E91" s="95">
        <v>100</v>
      </c>
      <c r="F91" s="95">
        <v>8.5054019999999994E-2</v>
      </c>
      <c r="G91" s="110"/>
    </row>
    <row r="92" spans="2:7">
      <c r="B92" s="257" t="s">
        <v>1799</v>
      </c>
      <c r="C92" s="257" t="s">
        <v>825</v>
      </c>
      <c r="D92" s="95" t="s">
        <v>837</v>
      </c>
      <c r="E92" s="95">
        <v>100</v>
      </c>
      <c r="F92" s="95">
        <v>13.94875</v>
      </c>
      <c r="G92" s="110"/>
    </row>
    <row r="93" spans="2:7">
      <c r="B93" s="257" t="s">
        <v>1829</v>
      </c>
      <c r="C93" s="257" t="s">
        <v>1819</v>
      </c>
      <c r="D93" s="95" t="s">
        <v>879</v>
      </c>
      <c r="E93" s="95">
        <v>1</v>
      </c>
      <c r="F93" s="95">
        <v>0.95916699999999999</v>
      </c>
      <c r="G93" s="110"/>
    </row>
    <row r="94" spans="2:7">
      <c r="B94" s="257" t="s">
        <v>1868</v>
      </c>
      <c r="C94" s="257" t="s">
        <v>901</v>
      </c>
      <c r="D94" s="95" t="s">
        <v>928</v>
      </c>
      <c r="E94" s="95">
        <v>1</v>
      </c>
      <c r="F94" s="95">
        <v>3.1862499999999998</v>
      </c>
      <c r="G94" s="110"/>
    </row>
    <row r="95" spans="2:7">
      <c r="B95" s="257" t="s">
        <v>929</v>
      </c>
      <c r="C95" s="257" t="s">
        <v>1869</v>
      </c>
      <c r="D95" s="95" t="s">
        <v>930</v>
      </c>
      <c r="E95" s="95">
        <v>1</v>
      </c>
      <c r="F95" s="95">
        <v>1.02E-4</v>
      </c>
      <c r="G95" s="110"/>
    </row>
    <row r="96" spans="2:7">
      <c r="B96" s="257" t="s">
        <v>1792</v>
      </c>
      <c r="C96" s="257" t="s">
        <v>823</v>
      </c>
      <c r="D96" s="95" t="s">
        <v>830</v>
      </c>
      <c r="E96" s="95">
        <v>1</v>
      </c>
      <c r="F96" s="95">
        <v>1.0681146399999999</v>
      </c>
      <c r="G96" s="110"/>
    </row>
    <row r="97" spans="2:8">
      <c r="B97" s="257" t="s">
        <v>1870</v>
      </c>
      <c r="C97" s="257" t="s">
        <v>1794</v>
      </c>
      <c r="D97" s="95" t="s">
        <v>931</v>
      </c>
      <c r="E97" s="95">
        <v>100</v>
      </c>
      <c r="F97" s="95">
        <v>6.3708000000000001E-2</v>
      </c>
      <c r="H97" s="110"/>
    </row>
    <row r="98" spans="2:8">
      <c r="B98" s="257" t="s">
        <v>1906</v>
      </c>
      <c r="C98" s="257" t="s">
        <v>850</v>
      </c>
      <c r="D98" s="95" t="s">
        <v>1007</v>
      </c>
      <c r="E98" s="95">
        <v>1</v>
      </c>
      <c r="F98" s="95">
        <v>1.1179E-2</v>
      </c>
      <c r="H98" s="110"/>
    </row>
    <row r="99" spans="2:8">
      <c r="B99" s="257" t="s">
        <v>1907</v>
      </c>
      <c r="C99" s="257" t="s">
        <v>981</v>
      </c>
      <c r="D99" s="95" t="s">
        <v>1008</v>
      </c>
      <c r="E99" s="95">
        <v>1</v>
      </c>
      <c r="F99" s="95">
        <v>0.70250000000000001</v>
      </c>
      <c r="H99" s="110"/>
    </row>
    <row r="100" spans="2:8">
      <c r="B100" s="257" t="s">
        <v>1792</v>
      </c>
      <c r="C100" s="257" t="s">
        <v>823</v>
      </c>
      <c r="D100" s="95" t="s">
        <v>830</v>
      </c>
      <c r="E100" s="95">
        <v>1</v>
      </c>
      <c r="F100" s="95">
        <v>1.0681146399999999</v>
      </c>
      <c r="H100" s="110"/>
    </row>
    <row r="101" spans="2:8">
      <c r="B101" s="257" t="s">
        <v>1792</v>
      </c>
      <c r="C101" s="257" t="s">
        <v>823</v>
      </c>
      <c r="D101" s="95" t="s">
        <v>830</v>
      </c>
      <c r="E101" s="95">
        <v>1</v>
      </c>
      <c r="F101" s="95">
        <v>1.0681146399999999</v>
      </c>
      <c r="H101" s="110"/>
    </row>
    <row r="102" spans="2:8">
      <c r="B102" s="257" t="s">
        <v>932</v>
      </c>
      <c r="C102" s="257" t="s">
        <v>933</v>
      </c>
      <c r="D102" s="95" t="s">
        <v>934</v>
      </c>
      <c r="E102" s="95">
        <v>1</v>
      </c>
      <c r="F102" s="95">
        <v>0.120417</v>
      </c>
      <c r="H102" s="110"/>
    </row>
    <row r="103" spans="2:8">
      <c r="B103" s="257" t="s">
        <v>1908</v>
      </c>
      <c r="C103" s="257" t="s">
        <v>1009</v>
      </c>
      <c r="D103" s="95" t="s">
        <v>1010</v>
      </c>
      <c r="E103" s="95">
        <v>100</v>
      </c>
      <c r="F103" s="95">
        <v>3.0879E-2</v>
      </c>
      <c r="H103" s="110"/>
    </row>
    <row r="104" spans="2:8">
      <c r="B104" s="257" t="s">
        <v>1011</v>
      </c>
      <c r="C104" s="257" t="s">
        <v>1012</v>
      </c>
      <c r="D104" s="95" t="s">
        <v>1013</v>
      </c>
      <c r="E104" s="95">
        <v>1</v>
      </c>
      <c r="F104" s="95">
        <v>1.9710000000000001E-3</v>
      </c>
      <c r="H104" s="110"/>
    </row>
    <row r="105" spans="2:8">
      <c r="B105" s="257" t="s">
        <v>1871</v>
      </c>
      <c r="C105" s="257" t="s">
        <v>935</v>
      </c>
      <c r="D105" s="95" t="s">
        <v>936</v>
      </c>
      <c r="E105" s="95">
        <v>100</v>
      </c>
      <c r="F105" s="95">
        <v>24.737432949999999</v>
      </c>
      <c r="H105" s="110"/>
    </row>
    <row r="106" spans="2:8">
      <c r="B106" s="257" t="s">
        <v>1872</v>
      </c>
      <c r="C106" s="257" t="s">
        <v>937</v>
      </c>
      <c r="D106" s="95" t="s">
        <v>938</v>
      </c>
      <c r="E106" s="95">
        <v>100</v>
      </c>
      <c r="F106" s="95">
        <v>6.2474999999999996</v>
      </c>
      <c r="H106" s="110"/>
    </row>
    <row r="107" spans="2:8">
      <c r="B107" s="257" t="s">
        <v>1892</v>
      </c>
      <c r="C107" s="257" t="s">
        <v>1893</v>
      </c>
      <c r="D107" s="95" t="s">
        <v>985</v>
      </c>
      <c r="E107" s="95">
        <v>100</v>
      </c>
      <c r="F107" s="95">
        <v>0.162083</v>
      </c>
      <c r="H107" s="110"/>
    </row>
    <row r="108" spans="2:8">
      <c r="B108" s="257" t="s">
        <v>1792</v>
      </c>
      <c r="C108" s="257" t="s">
        <v>823</v>
      </c>
      <c r="D108" s="95" t="s">
        <v>830</v>
      </c>
      <c r="E108" s="95">
        <v>1</v>
      </c>
      <c r="F108" s="95">
        <v>1.0681146399999999</v>
      </c>
      <c r="H108" s="110"/>
    </row>
    <row r="109" spans="2:8">
      <c r="B109" s="257" t="s">
        <v>1909</v>
      </c>
      <c r="C109" s="257" t="s">
        <v>1014</v>
      </c>
      <c r="D109" s="95" t="s">
        <v>1015</v>
      </c>
      <c r="E109" s="95">
        <v>100</v>
      </c>
      <c r="F109" s="95">
        <v>9.8316669999999995</v>
      </c>
      <c r="H109" s="110"/>
    </row>
    <row r="110" spans="2:8">
      <c r="B110" s="257" t="s">
        <v>1792</v>
      </c>
      <c r="C110" s="257" t="s">
        <v>823</v>
      </c>
      <c r="D110" s="95" t="s">
        <v>830</v>
      </c>
      <c r="E110" s="95">
        <v>1</v>
      </c>
      <c r="F110" s="95">
        <v>1.0681146399999999</v>
      </c>
      <c r="H110" s="110"/>
    </row>
    <row r="111" spans="2:8">
      <c r="B111" s="257" t="s">
        <v>1911</v>
      </c>
      <c r="C111" s="257" t="s">
        <v>1912</v>
      </c>
      <c r="D111" s="95" t="s">
        <v>1016</v>
      </c>
      <c r="E111" s="95">
        <v>100</v>
      </c>
      <c r="F111" s="95">
        <v>0.30666700000000002</v>
      </c>
      <c r="H111" s="110"/>
    </row>
    <row r="112" spans="2:8">
      <c r="B112" s="257" t="s">
        <v>1910</v>
      </c>
      <c r="C112" s="257" t="s">
        <v>1860</v>
      </c>
      <c r="D112" s="95" t="s">
        <v>1017</v>
      </c>
      <c r="E112" s="95">
        <v>100</v>
      </c>
      <c r="F112" s="95">
        <v>2.7320829999999998</v>
      </c>
      <c r="H112" s="110"/>
    </row>
    <row r="113" spans="2:8">
      <c r="B113" s="257" t="s">
        <v>1805</v>
      </c>
      <c r="C113" s="257" t="s">
        <v>826</v>
      </c>
      <c r="D113" s="95" t="s">
        <v>838</v>
      </c>
      <c r="E113" s="95">
        <v>100</v>
      </c>
      <c r="F113" s="95">
        <v>1.725833</v>
      </c>
      <c r="H113" s="110"/>
    </row>
    <row r="114" spans="2:8">
      <c r="B114" s="257" t="s">
        <v>1837</v>
      </c>
      <c r="C114" s="257" t="s">
        <v>860</v>
      </c>
      <c r="D114" s="95" t="s">
        <v>880</v>
      </c>
      <c r="E114" s="95">
        <v>100</v>
      </c>
      <c r="F114" s="95">
        <v>6.0732950199999998</v>
      </c>
      <c r="H114" s="110"/>
    </row>
    <row r="115" spans="2:8">
      <c r="B115" s="257" t="s">
        <v>1873</v>
      </c>
      <c r="C115" s="257" t="s">
        <v>939</v>
      </c>
      <c r="D115" s="95" t="s">
        <v>940</v>
      </c>
      <c r="E115" s="95">
        <v>100</v>
      </c>
      <c r="F115" s="95">
        <v>4.8779000000000003E-2</v>
      </c>
      <c r="H115" s="110"/>
    </row>
    <row r="116" spans="2:8">
      <c r="B116" s="257" t="s">
        <v>1018</v>
      </c>
      <c r="C116" s="257" t="s">
        <v>1913</v>
      </c>
      <c r="D116" s="95" t="s">
        <v>1019</v>
      </c>
      <c r="E116" s="95">
        <v>100</v>
      </c>
      <c r="F116" s="95">
        <v>2.4551669999999999</v>
      </c>
      <c r="H116" s="110"/>
    </row>
    <row r="117" spans="2:8">
      <c r="B117" s="257" t="s">
        <v>1874</v>
      </c>
      <c r="C117" s="257" t="s">
        <v>941</v>
      </c>
      <c r="D117" s="95" t="s">
        <v>942</v>
      </c>
      <c r="E117" s="95">
        <v>100</v>
      </c>
      <c r="F117" s="95">
        <v>8.2875000000000004E-2</v>
      </c>
      <c r="H117" s="110"/>
    </row>
    <row r="118" spans="2:8">
      <c r="B118" s="257" t="s">
        <v>1914</v>
      </c>
      <c r="C118" s="257" t="s">
        <v>850</v>
      </c>
      <c r="D118" s="95" t="s">
        <v>1020</v>
      </c>
      <c r="E118" s="95">
        <v>100</v>
      </c>
      <c r="F118" s="95">
        <v>7.5120829999999996</v>
      </c>
      <c r="H118" s="110"/>
    </row>
    <row r="119" spans="2:8">
      <c r="B119" s="257" t="s">
        <v>1875</v>
      </c>
      <c r="C119" s="257" t="s">
        <v>1860</v>
      </c>
      <c r="D119" s="95" t="s">
        <v>943</v>
      </c>
      <c r="E119" s="95">
        <v>100</v>
      </c>
      <c r="F119" s="95">
        <v>0.93374999999999997</v>
      </c>
      <c r="H119" s="110"/>
    </row>
    <row r="120" spans="2:8">
      <c r="B120" s="257" t="s">
        <v>1876</v>
      </c>
      <c r="C120" s="257" t="s">
        <v>1877</v>
      </c>
      <c r="D120" s="95" t="s">
        <v>944</v>
      </c>
      <c r="E120" s="95">
        <v>100</v>
      </c>
      <c r="F120" s="95">
        <v>0.89208299999999996</v>
      </c>
      <c r="H120" s="110"/>
    </row>
    <row r="121" spans="2:8">
      <c r="B121" s="257" t="s">
        <v>1878</v>
      </c>
      <c r="C121" s="257" t="s">
        <v>850</v>
      </c>
      <c r="D121" s="95" t="s">
        <v>945</v>
      </c>
      <c r="E121" s="95">
        <v>1</v>
      </c>
      <c r="F121" s="95">
        <v>0.67317892999999995</v>
      </c>
      <c r="H121" s="110"/>
    </row>
    <row r="122" spans="2:8">
      <c r="B122" s="257" t="s">
        <v>882</v>
      </c>
      <c r="C122" s="257" t="s">
        <v>1838</v>
      </c>
      <c r="D122" s="95" t="s">
        <v>1043</v>
      </c>
      <c r="E122" s="95">
        <v>100</v>
      </c>
      <c r="F122" s="95">
        <v>3.5620829999999999</v>
      </c>
      <c r="H122" s="110"/>
    </row>
    <row r="123" spans="2:8">
      <c r="B123" s="257" t="s">
        <v>1845</v>
      </c>
      <c r="C123" s="257" t="s">
        <v>1842</v>
      </c>
      <c r="D123" s="95" t="s">
        <v>881</v>
      </c>
      <c r="E123" s="95">
        <v>100</v>
      </c>
      <c r="F123" s="95">
        <v>54.3675</v>
      </c>
      <c r="H123" s="110"/>
    </row>
    <row r="124" spans="2:8">
      <c r="B124" s="257" t="s">
        <v>1792</v>
      </c>
      <c r="C124" s="257" t="s">
        <v>823</v>
      </c>
      <c r="D124" s="95" t="s">
        <v>830</v>
      </c>
      <c r="E124" s="95">
        <v>1</v>
      </c>
      <c r="F124" s="95">
        <v>1.0681146399999999</v>
      </c>
      <c r="H124" s="110"/>
    </row>
    <row r="125" spans="2:8">
      <c r="B125" s="257" t="s">
        <v>1892</v>
      </c>
      <c r="C125" s="257" t="s">
        <v>1893</v>
      </c>
      <c r="D125" s="95" t="s">
        <v>985</v>
      </c>
      <c r="E125" s="95">
        <v>100</v>
      </c>
      <c r="F125" s="95">
        <v>0.162083</v>
      </c>
      <c r="H125" s="110"/>
    </row>
    <row r="126" spans="2:8">
      <c r="B126" s="257" t="s">
        <v>1915</v>
      </c>
      <c r="C126" s="257" t="s">
        <v>1021</v>
      </c>
      <c r="D126" s="95" t="s">
        <v>1022</v>
      </c>
      <c r="E126" s="95">
        <v>1</v>
      </c>
      <c r="F126" s="95">
        <v>4.8419999999999999E-3</v>
      </c>
      <c r="H126" s="110"/>
    </row>
    <row r="127" spans="2:8">
      <c r="B127" s="257" t="s">
        <v>1806</v>
      </c>
      <c r="C127" s="257" t="s">
        <v>1801</v>
      </c>
      <c r="D127" s="95" t="s">
        <v>839</v>
      </c>
      <c r="E127" s="95">
        <v>100</v>
      </c>
      <c r="F127" s="95">
        <v>11.94800766</v>
      </c>
      <c r="H127" s="110"/>
    </row>
    <row r="128" spans="2:8">
      <c r="B128" s="257" t="s">
        <v>1792</v>
      </c>
      <c r="C128" s="257" t="s">
        <v>823</v>
      </c>
      <c r="D128" s="95" t="s">
        <v>830</v>
      </c>
      <c r="E128" s="95">
        <v>1</v>
      </c>
      <c r="F128" s="95">
        <v>1.0681146399999999</v>
      </c>
      <c r="H128" s="110"/>
    </row>
    <row r="129" spans="2:8">
      <c r="B129" s="257" t="s">
        <v>946</v>
      </c>
      <c r="C129" s="257" t="s">
        <v>1863</v>
      </c>
      <c r="D129" s="95" t="s">
        <v>947</v>
      </c>
      <c r="E129" s="95">
        <v>1</v>
      </c>
      <c r="F129" s="95">
        <v>2.4933329999999998</v>
      </c>
      <c r="H129" s="110"/>
    </row>
    <row r="130" spans="2:8">
      <c r="B130" s="257" t="s">
        <v>1928</v>
      </c>
      <c r="C130" s="257" t="s">
        <v>1927</v>
      </c>
      <c r="D130" s="95" t="s">
        <v>897</v>
      </c>
      <c r="E130" s="95">
        <v>100</v>
      </c>
      <c r="F130" s="95">
        <v>35.487917000000003</v>
      </c>
      <c r="H130" s="110"/>
    </row>
    <row r="131" spans="2:8">
      <c r="B131" s="257" t="s">
        <v>948</v>
      </c>
      <c r="C131" s="257" t="s">
        <v>1860</v>
      </c>
      <c r="D131" s="95" t="s">
        <v>949</v>
      </c>
      <c r="E131" s="95">
        <v>100</v>
      </c>
      <c r="F131" s="95">
        <v>0.93458300000000005</v>
      </c>
      <c r="H131" s="110"/>
    </row>
    <row r="132" spans="2:8">
      <c r="B132" s="257" t="s">
        <v>883</v>
      </c>
      <c r="C132" s="257" t="s">
        <v>884</v>
      </c>
      <c r="D132" s="95" t="s">
        <v>885</v>
      </c>
      <c r="E132" s="95">
        <v>1</v>
      </c>
      <c r="F132" s="95">
        <v>0.95967100000000005</v>
      </c>
      <c r="H132" s="110"/>
    </row>
    <row r="133" spans="2:8">
      <c r="B133" s="257" t="s">
        <v>1879</v>
      </c>
      <c r="C133" s="257" t="s">
        <v>950</v>
      </c>
      <c r="D133" s="95" t="s">
        <v>951</v>
      </c>
      <c r="E133" s="95">
        <v>1</v>
      </c>
      <c r="F133" s="95">
        <v>0.346667</v>
      </c>
      <c r="H133" s="110"/>
    </row>
    <row r="134" spans="2:8">
      <c r="B134" s="257" t="s">
        <v>886</v>
      </c>
      <c r="C134" s="257" t="s">
        <v>1839</v>
      </c>
      <c r="D134" s="95" t="s">
        <v>887</v>
      </c>
      <c r="E134" s="95">
        <v>100</v>
      </c>
      <c r="F134" s="95">
        <v>1.8463E-2</v>
      </c>
      <c r="H134" s="110"/>
    </row>
    <row r="135" spans="2:8">
      <c r="B135" s="257" t="s">
        <v>1840</v>
      </c>
      <c r="C135" s="257" t="s">
        <v>888</v>
      </c>
      <c r="D135" s="95" t="s">
        <v>889</v>
      </c>
      <c r="E135" s="95">
        <v>100</v>
      </c>
      <c r="F135" s="95">
        <v>30.096667</v>
      </c>
    </row>
    <row r="136" spans="2:8">
      <c r="B136" s="257" t="s">
        <v>1880</v>
      </c>
      <c r="C136" s="257" t="s">
        <v>860</v>
      </c>
      <c r="D136" s="95" t="s">
        <v>952</v>
      </c>
      <c r="E136" s="95">
        <v>100</v>
      </c>
      <c r="F136" s="95">
        <v>2.1066669999999998</v>
      </c>
      <c r="H136" s="110"/>
    </row>
    <row r="137" spans="2:8">
      <c r="B137" s="257" t="s">
        <v>1807</v>
      </c>
      <c r="C137" s="257" t="s">
        <v>1808</v>
      </c>
      <c r="D137" s="95" t="s">
        <v>840</v>
      </c>
      <c r="E137" s="95">
        <v>100</v>
      </c>
      <c r="F137" s="95">
        <v>25.536053639999999</v>
      </c>
      <c r="H137" s="110"/>
    </row>
    <row r="138" spans="2:8">
      <c r="B138" s="257" t="s">
        <v>1876</v>
      </c>
      <c r="C138" s="257" t="s">
        <v>1877</v>
      </c>
      <c r="D138" s="95" t="s">
        <v>944</v>
      </c>
      <c r="E138" s="95">
        <v>100</v>
      </c>
      <c r="F138" s="95">
        <v>0.89208299999999996</v>
      </c>
      <c r="H138" s="110"/>
    </row>
    <row r="139" spans="2:8">
      <c r="B139" s="257" t="s">
        <v>1792</v>
      </c>
      <c r="C139" s="257" t="s">
        <v>823</v>
      </c>
      <c r="D139" s="95" t="s">
        <v>830</v>
      </c>
      <c r="E139" s="95">
        <v>1</v>
      </c>
      <c r="F139" s="95">
        <v>1.0681146399999999</v>
      </c>
      <c r="H139" s="110"/>
    </row>
    <row r="140" spans="2:8">
      <c r="B140" s="257" t="s">
        <v>953</v>
      </c>
      <c r="C140" s="257" t="s">
        <v>954</v>
      </c>
      <c r="D140" s="95" t="s">
        <v>955</v>
      </c>
      <c r="E140" s="95">
        <v>100</v>
      </c>
      <c r="F140" s="95">
        <v>26.355416999999999</v>
      </c>
      <c r="H140" s="110"/>
    </row>
    <row r="141" spans="2:8">
      <c r="B141" s="257" t="s">
        <v>1792</v>
      </c>
      <c r="C141" s="257" t="s">
        <v>823</v>
      </c>
      <c r="D141" s="95" t="s">
        <v>830</v>
      </c>
      <c r="E141" s="95">
        <v>1</v>
      </c>
      <c r="F141" s="95">
        <v>1.0681146399999999</v>
      </c>
      <c r="H141" s="110"/>
    </row>
    <row r="142" spans="2:8">
      <c r="B142" s="257" t="s">
        <v>1810</v>
      </c>
      <c r="C142" s="257" t="s">
        <v>827</v>
      </c>
      <c r="D142" s="95" t="s">
        <v>841</v>
      </c>
      <c r="E142" s="95">
        <v>100</v>
      </c>
      <c r="F142" s="95">
        <v>23.933745999999999</v>
      </c>
      <c r="H142" s="110"/>
    </row>
    <row r="143" spans="2:8">
      <c r="B143" s="257" t="s">
        <v>1811</v>
      </c>
      <c r="C143" s="257" t="s">
        <v>1812</v>
      </c>
      <c r="D143" s="95" t="s">
        <v>842</v>
      </c>
      <c r="E143" s="95">
        <v>100</v>
      </c>
      <c r="F143" s="95">
        <v>1.58517241</v>
      </c>
      <c r="H143" s="110"/>
    </row>
    <row r="144" spans="2:8">
      <c r="B144" s="257" t="s">
        <v>1023</v>
      </c>
      <c r="C144" s="257" t="s">
        <v>1894</v>
      </c>
      <c r="D144" s="95" t="s">
        <v>1024</v>
      </c>
      <c r="E144" s="95">
        <v>100</v>
      </c>
      <c r="F144" s="95">
        <v>0.13500000000000001</v>
      </c>
      <c r="H144" s="110"/>
    </row>
    <row r="145" spans="2:8">
      <c r="B145" s="257" t="s">
        <v>1841</v>
      </c>
      <c r="C145" s="257" t="s">
        <v>863</v>
      </c>
      <c r="D145" s="95" t="s">
        <v>890</v>
      </c>
      <c r="E145" s="95">
        <v>100</v>
      </c>
      <c r="F145" s="95">
        <v>10.982082999999999</v>
      </c>
      <c r="H145" s="110"/>
    </row>
    <row r="146" spans="2:8">
      <c r="B146" s="257" t="s">
        <v>1831</v>
      </c>
      <c r="C146" s="257" t="s">
        <v>850</v>
      </c>
      <c r="D146" s="95" t="s">
        <v>866</v>
      </c>
      <c r="E146" s="95">
        <v>1</v>
      </c>
      <c r="F146" s="95">
        <v>0.96256014999999995</v>
      </c>
      <c r="H146" s="110"/>
    </row>
    <row r="147" spans="2:8">
      <c r="B147" s="257" t="s">
        <v>1881</v>
      </c>
      <c r="C147" s="257" t="s">
        <v>956</v>
      </c>
      <c r="D147" s="95" t="s">
        <v>957</v>
      </c>
      <c r="E147" s="95">
        <v>1</v>
      </c>
      <c r="F147" s="95">
        <v>0.37666699999999997</v>
      </c>
      <c r="H147" s="110"/>
    </row>
    <row r="148" spans="2:8">
      <c r="B148" s="257" t="s">
        <v>1025</v>
      </c>
      <c r="C148" s="257" t="s">
        <v>1917</v>
      </c>
      <c r="D148" s="95" t="s">
        <v>1026</v>
      </c>
      <c r="E148" s="95">
        <v>100</v>
      </c>
      <c r="F148" s="95">
        <v>4.3920000000000001E-3</v>
      </c>
      <c r="H148" s="110"/>
    </row>
    <row r="149" spans="2:8">
      <c r="B149" s="257" t="s">
        <v>1847</v>
      </c>
      <c r="C149" s="257" t="s">
        <v>954</v>
      </c>
      <c r="D149" s="95" t="s">
        <v>958</v>
      </c>
      <c r="E149" s="95">
        <v>100</v>
      </c>
      <c r="F149" s="95">
        <v>25.582083000000001</v>
      </c>
      <c r="H149" s="110"/>
    </row>
    <row r="150" spans="2:8">
      <c r="B150" s="257" t="s">
        <v>1793</v>
      </c>
      <c r="C150" s="257" t="s">
        <v>1794</v>
      </c>
      <c r="D150" s="95" t="s">
        <v>834</v>
      </c>
      <c r="E150" s="95">
        <v>1</v>
      </c>
      <c r="F150" s="95">
        <v>1.4706260499999999</v>
      </c>
      <c r="H150" s="110"/>
    </row>
    <row r="151" spans="2:8">
      <c r="B151" s="257" t="s">
        <v>1815</v>
      </c>
      <c r="C151" s="257" t="s">
        <v>1801</v>
      </c>
      <c r="D151" s="95" t="s">
        <v>843</v>
      </c>
      <c r="E151" s="95">
        <v>100</v>
      </c>
      <c r="F151" s="95">
        <v>11.42651341</v>
      </c>
      <c r="H151" s="110"/>
    </row>
    <row r="152" spans="2:8">
      <c r="B152" s="257" t="s">
        <v>1892</v>
      </c>
      <c r="C152" s="257" t="s">
        <v>1893</v>
      </c>
      <c r="D152" s="95" t="s">
        <v>985</v>
      </c>
      <c r="E152" s="95">
        <v>100</v>
      </c>
      <c r="F152" s="95">
        <v>0.162083</v>
      </c>
      <c r="H152" s="110"/>
    </row>
    <row r="153" spans="2:8">
      <c r="B153" s="257" t="s">
        <v>1813</v>
      </c>
      <c r="C153" s="257" t="s">
        <v>1814</v>
      </c>
      <c r="D153" s="95" t="s">
        <v>844</v>
      </c>
      <c r="E153" s="95">
        <v>100</v>
      </c>
      <c r="F153" s="95">
        <v>0.88124999999999998</v>
      </c>
      <c r="H153" s="110"/>
    </row>
    <row r="154" spans="2:8">
      <c r="B154" s="257" t="s">
        <v>1918</v>
      </c>
      <c r="C154" s="257" t="s">
        <v>1860</v>
      </c>
      <c r="D154" s="95" t="s">
        <v>1027</v>
      </c>
      <c r="E154" s="95">
        <v>100</v>
      </c>
      <c r="F154" s="95">
        <v>7.2</v>
      </c>
      <c r="H154" s="110"/>
    </row>
    <row r="155" spans="2:8">
      <c r="B155" s="257" t="s">
        <v>1028</v>
      </c>
      <c r="C155" s="257" t="s">
        <v>1029</v>
      </c>
      <c r="D155" s="95" t="s">
        <v>1030</v>
      </c>
      <c r="E155" s="95">
        <v>1</v>
      </c>
      <c r="F155" s="95">
        <v>2.13E-4</v>
      </c>
      <c r="H155" s="110"/>
    </row>
    <row r="156" spans="2:8">
      <c r="B156" s="257" t="s">
        <v>1882</v>
      </c>
      <c r="C156" s="257" t="s">
        <v>850</v>
      </c>
      <c r="D156" s="95" t="s">
        <v>959</v>
      </c>
      <c r="E156" s="95">
        <v>100</v>
      </c>
      <c r="F156" s="95">
        <v>70.036781610000006</v>
      </c>
      <c r="H156" s="110"/>
    </row>
    <row r="157" spans="2:8">
      <c r="B157" s="257" t="s">
        <v>1792</v>
      </c>
      <c r="C157" s="257" t="s">
        <v>823</v>
      </c>
      <c r="D157" s="95" t="s">
        <v>830</v>
      </c>
      <c r="E157" s="95">
        <v>1</v>
      </c>
      <c r="F157" s="95">
        <v>1.0681146399999999</v>
      </c>
      <c r="H157" s="110"/>
    </row>
    <row r="158" spans="2:8">
      <c r="B158" s="257" t="s">
        <v>1792</v>
      </c>
      <c r="C158" s="257" t="s">
        <v>823</v>
      </c>
      <c r="D158" s="95" t="s">
        <v>830</v>
      </c>
      <c r="E158" s="95">
        <v>1</v>
      </c>
      <c r="F158" s="95">
        <v>1.0681146399999999</v>
      </c>
      <c r="H158" s="110"/>
    </row>
    <row r="159" spans="2:8">
      <c r="B159" s="257" t="s">
        <v>1919</v>
      </c>
      <c r="C159" s="257" t="s">
        <v>1920</v>
      </c>
      <c r="D159" s="95" t="s">
        <v>1031</v>
      </c>
      <c r="E159" s="95">
        <v>100</v>
      </c>
      <c r="F159" s="95">
        <v>0.14208299999999999</v>
      </c>
      <c r="H159" s="110"/>
    </row>
    <row r="160" spans="2:8">
      <c r="B160" s="257" t="s">
        <v>1792</v>
      </c>
      <c r="C160" s="257" t="s">
        <v>823</v>
      </c>
      <c r="D160" s="95" t="s">
        <v>830</v>
      </c>
      <c r="E160" s="95">
        <v>1</v>
      </c>
      <c r="F160" s="95">
        <v>1.0681146399999999</v>
      </c>
      <c r="H160" s="110"/>
    </row>
    <row r="161" spans="2:8">
      <c r="B161" s="257" t="s">
        <v>960</v>
      </c>
      <c r="C161" s="257" t="s">
        <v>1860</v>
      </c>
      <c r="D161" s="95" t="s">
        <v>961</v>
      </c>
      <c r="E161" s="95">
        <v>100</v>
      </c>
      <c r="F161" s="95">
        <v>0.70499999999999996</v>
      </c>
      <c r="H161" s="110"/>
    </row>
    <row r="162" spans="2:8">
      <c r="B162" s="257" t="s">
        <v>1792</v>
      </c>
      <c r="C162" s="257" t="s">
        <v>823</v>
      </c>
      <c r="D162" s="95" t="s">
        <v>830</v>
      </c>
      <c r="E162" s="95">
        <v>1</v>
      </c>
      <c r="F162" s="95">
        <v>1.0681146399999999</v>
      </c>
      <c r="H162" s="110"/>
    </row>
    <row r="163" spans="2:8">
      <c r="B163" s="257" t="s">
        <v>1925</v>
      </c>
      <c r="C163" s="257" t="s">
        <v>1926</v>
      </c>
      <c r="D163" s="95" t="s">
        <v>1033</v>
      </c>
      <c r="E163" s="95">
        <v>1</v>
      </c>
      <c r="F163" s="95">
        <v>7.5718010000000002E-2</v>
      </c>
      <c r="H163" s="110"/>
    </row>
    <row r="164" spans="2:8">
      <c r="B164" s="257" t="s">
        <v>1921</v>
      </c>
      <c r="C164" s="257" t="s">
        <v>981</v>
      </c>
      <c r="D164" s="95" t="s">
        <v>1032</v>
      </c>
      <c r="E164" s="95">
        <v>100</v>
      </c>
      <c r="F164" s="95">
        <v>15.923333</v>
      </c>
      <c r="H164" s="110"/>
    </row>
    <row r="165" spans="2:8">
      <c r="B165" s="257" t="s">
        <v>891</v>
      </c>
      <c r="C165" s="257" t="s">
        <v>1842</v>
      </c>
      <c r="D165" s="95" t="s">
        <v>892</v>
      </c>
      <c r="E165" s="95">
        <v>1</v>
      </c>
      <c r="F165" s="95">
        <v>0.28645799999999999</v>
      </c>
      <c r="H165" s="110"/>
    </row>
    <row r="166" spans="2:8">
      <c r="B166" s="257" t="s">
        <v>1034</v>
      </c>
      <c r="C166" s="257" t="s">
        <v>1035</v>
      </c>
      <c r="D166" s="95" t="s">
        <v>1036</v>
      </c>
      <c r="E166" s="95">
        <v>100</v>
      </c>
      <c r="F166" s="95">
        <v>7.50875</v>
      </c>
      <c r="H166" s="110"/>
    </row>
    <row r="167" spans="2:8">
      <c r="B167" s="257" t="s">
        <v>1883</v>
      </c>
      <c r="C167" s="257" t="s">
        <v>1794</v>
      </c>
      <c r="D167" s="95" t="s">
        <v>962</v>
      </c>
      <c r="E167" s="95">
        <v>100</v>
      </c>
      <c r="F167" s="95">
        <v>0.44916699999999998</v>
      </c>
      <c r="H167" s="110"/>
    </row>
    <row r="168" spans="2:8">
      <c r="B168" s="257" t="s">
        <v>1884</v>
      </c>
      <c r="C168" s="257" t="s">
        <v>963</v>
      </c>
      <c r="D168" s="95" t="s">
        <v>964</v>
      </c>
      <c r="E168" s="95">
        <v>100</v>
      </c>
      <c r="F168" s="95">
        <v>20.190000000000001</v>
      </c>
      <c r="H168" s="110"/>
    </row>
    <row r="169" spans="2:8">
      <c r="B169" s="257" t="s">
        <v>965</v>
      </c>
      <c r="C169" s="257" t="s">
        <v>850</v>
      </c>
      <c r="D169" s="95" t="s">
        <v>966</v>
      </c>
      <c r="E169" s="95">
        <v>100</v>
      </c>
      <c r="F169" s="95">
        <v>3.0212500000000002</v>
      </c>
      <c r="H169" s="110"/>
    </row>
    <row r="170" spans="2:8">
      <c r="B170" s="257" t="s">
        <v>1922</v>
      </c>
      <c r="C170" s="257" t="s">
        <v>1905</v>
      </c>
      <c r="D170" s="95" t="s">
        <v>1037</v>
      </c>
      <c r="E170" s="95">
        <v>100</v>
      </c>
      <c r="F170" s="95">
        <v>4.6842000000000002E-2</v>
      </c>
      <c r="H170" s="110"/>
    </row>
    <row r="171" spans="2:8">
      <c r="B171" s="257" t="s">
        <v>1885</v>
      </c>
      <c r="C171" s="257" t="s">
        <v>967</v>
      </c>
      <c r="D171" s="95" t="s">
        <v>968</v>
      </c>
      <c r="E171" s="95">
        <v>100</v>
      </c>
      <c r="F171" s="95">
        <v>2.81192069</v>
      </c>
      <c r="H171" s="110"/>
    </row>
    <row r="172" spans="2:8">
      <c r="B172" s="257" t="s">
        <v>1892</v>
      </c>
      <c r="C172" s="257" t="s">
        <v>1893</v>
      </c>
      <c r="D172" s="95" t="s">
        <v>985</v>
      </c>
      <c r="E172" s="95">
        <v>100</v>
      </c>
      <c r="F172" s="95">
        <v>0.162083</v>
      </c>
      <c r="H172" s="110"/>
    </row>
    <row r="173" spans="2:8">
      <c r="B173" s="257" t="s">
        <v>969</v>
      </c>
      <c r="C173" s="257" t="s">
        <v>970</v>
      </c>
      <c r="D173" s="95" t="s">
        <v>971</v>
      </c>
      <c r="E173" s="95">
        <v>1</v>
      </c>
      <c r="F173" s="95">
        <v>0.46124999999999999</v>
      </c>
      <c r="H173" s="110"/>
    </row>
    <row r="174" spans="2:8">
      <c r="B174" s="257" t="s">
        <v>1843</v>
      </c>
      <c r="C174" s="257" t="s">
        <v>850</v>
      </c>
      <c r="D174" s="95" t="s">
        <v>893</v>
      </c>
      <c r="E174" s="95">
        <v>100</v>
      </c>
      <c r="F174" s="95">
        <v>15.08375</v>
      </c>
      <c r="H174" s="110"/>
    </row>
    <row r="175" spans="2:8">
      <c r="B175" s="257" t="s">
        <v>1896</v>
      </c>
      <c r="C175" s="257" t="s">
        <v>1897</v>
      </c>
      <c r="D175" s="95" t="s">
        <v>1046</v>
      </c>
      <c r="E175" s="95">
        <v>100</v>
      </c>
      <c r="F175" s="95">
        <v>0.16166700000000001</v>
      </c>
      <c r="H175" s="110"/>
    </row>
    <row r="176" spans="2:8">
      <c r="B176" s="257" t="s">
        <v>1809</v>
      </c>
      <c r="C176" s="257" t="s">
        <v>1801</v>
      </c>
      <c r="D176" s="95" t="s">
        <v>845</v>
      </c>
      <c r="E176" s="95">
        <v>100</v>
      </c>
      <c r="F176" s="95">
        <v>3.9163705000000002</v>
      </c>
      <c r="H176" s="110"/>
    </row>
    <row r="177" spans="2:8">
      <c r="B177" s="257" t="s">
        <v>1923</v>
      </c>
      <c r="C177" s="257" t="s">
        <v>981</v>
      </c>
      <c r="D177" s="95" t="s">
        <v>1038</v>
      </c>
      <c r="E177" s="95">
        <v>1</v>
      </c>
      <c r="F177" s="95">
        <v>0.48875000000000002</v>
      </c>
      <c r="H177" s="110"/>
    </row>
    <row r="178" spans="2:8">
      <c r="B178" s="257" t="s">
        <v>1816</v>
      </c>
      <c r="C178" s="257" t="s">
        <v>1817</v>
      </c>
      <c r="D178" s="95" t="s">
        <v>846</v>
      </c>
      <c r="E178" s="95">
        <v>1</v>
      </c>
      <c r="F178" s="95">
        <v>0.35485555000000002</v>
      </c>
      <c r="H178" s="110"/>
    </row>
    <row r="179" spans="2:8">
      <c r="B179" s="257" t="s">
        <v>1916</v>
      </c>
      <c r="C179" s="257" t="s">
        <v>1039</v>
      </c>
      <c r="D179" s="95" t="s">
        <v>1040</v>
      </c>
      <c r="E179" s="95">
        <v>100</v>
      </c>
      <c r="F179" s="95">
        <v>2.9742000000000001E-2</v>
      </c>
      <c r="H179" s="110"/>
    </row>
    <row r="180" spans="2:8">
      <c r="B180" s="257" t="s">
        <v>822</v>
      </c>
      <c r="C180" s="257" t="s">
        <v>828</v>
      </c>
      <c r="D180" s="95" t="s">
        <v>847</v>
      </c>
      <c r="E180" s="95">
        <v>100</v>
      </c>
      <c r="F180" s="95">
        <v>4.4270829999999997</v>
      </c>
      <c r="H180" s="110"/>
    </row>
    <row r="181" spans="2:8">
      <c r="B181" s="257" t="s">
        <v>1802</v>
      </c>
      <c r="C181" s="257" t="s">
        <v>1803</v>
      </c>
      <c r="D181" s="95" t="s">
        <v>848</v>
      </c>
      <c r="E181" s="95">
        <v>100</v>
      </c>
      <c r="F181" s="95">
        <v>0.34468544000000001</v>
      </c>
      <c r="H181" s="110"/>
    </row>
    <row r="182" spans="2:8">
      <c r="B182" s="257" t="s">
        <v>894</v>
      </c>
      <c r="C182" s="257" t="s">
        <v>1844</v>
      </c>
      <c r="D182" s="95" t="s">
        <v>895</v>
      </c>
      <c r="E182" s="95">
        <v>100</v>
      </c>
      <c r="F182" s="95">
        <v>3.5212500000000002</v>
      </c>
      <c r="H182" s="110"/>
    </row>
    <row r="183" spans="2:8">
      <c r="B183" s="257" t="s">
        <v>1831</v>
      </c>
      <c r="C183" s="257" t="s">
        <v>850</v>
      </c>
      <c r="D183" s="95" t="s">
        <v>866</v>
      </c>
      <c r="E183" s="95">
        <v>1</v>
      </c>
      <c r="F183" s="95">
        <v>0.96256014999999995</v>
      </c>
      <c r="H183" s="110"/>
    </row>
    <row r="184" spans="2:8">
      <c r="B184" s="257" t="s">
        <v>972</v>
      </c>
      <c r="C184" s="257" t="s">
        <v>1886</v>
      </c>
      <c r="D184" s="95" t="s">
        <v>973</v>
      </c>
      <c r="E184" s="95">
        <v>100</v>
      </c>
      <c r="F184" s="95">
        <v>0.89541700000000002</v>
      </c>
      <c r="H184" s="110"/>
    </row>
    <row r="185" spans="2:8">
      <c r="B185" s="257" t="s">
        <v>896</v>
      </c>
      <c r="C185" s="257" t="s">
        <v>1044</v>
      </c>
      <c r="D185" s="95" t="s">
        <v>1045</v>
      </c>
      <c r="E185" s="95">
        <v>1</v>
      </c>
      <c r="F185" s="95">
        <v>0.15256700000000001</v>
      </c>
      <c r="H185" s="110"/>
    </row>
    <row r="186" spans="2:8">
      <c r="B186" s="257" t="s">
        <v>1855</v>
      </c>
      <c r="C186" s="257" t="s">
        <v>1856</v>
      </c>
      <c r="D186" s="95" t="s">
        <v>974</v>
      </c>
      <c r="E186" s="95">
        <v>100</v>
      </c>
      <c r="F186" s="95">
        <v>26.126249999999999</v>
      </c>
    </row>
    <row r="187" spans="2:8">
      <c r="B187" s="257" t="s">
        <v>975</v>
      </c>
      <c r="C187" s="257" t="s">
        <v>1887</v>
      </c>
      <c r="D187" s="95" t="s">
        <v>976</v>
      </c>
      <c r="E187" s="95">
        <v>100</v>
      </c>
      <c r="F187" s="95">
        <v>4.4999999999999997E-3</v>
      </c>
    </row>
    <row r="188" spans="2:8">
      <c r="B188" s="257" t="s">
        <v>1924</v>
      </c>
      <c r="C188" s="257" t="s">
        <v>1012</v>
      </c>
      <c r="D188" s="95" t="s">
        <v>1041</v>
      </c>
      <c r="E188" s="95">
        <v>1</v>
      </c>
      <c r="F188" s="95">
        <v>0.115771</v>
      </c>
    </row>
    <row r="189" spans="2:8">
      <c r="B189" s="257" t="s">
        <v>1896</v>
      </c>
      <c r="C189" s="257" t="s">
        <v>1897</v>
      </c>
      <c r="D189" s="95" t="s">
        <v>1046</v>
      </c>
      <c r="E189" s="95">
        <v>100</v>
      </c>
      <c r="F189" s="95">
        <v>0.16166700000000001</v>
      </c>
    </row>
    <row r="190" spans="2:8">
      <c r="B190" s="257" t="s">
        <v>1047</v>
      </c>
      <c r="C190" s="257" t="s">
        <v>850</v>
      </c>
      <c r="D190" s="95" t="s">
        <v>1048</v>
      </c>
      <c r="E190" s="95">
        <v>1</v>
      </c>
      <c r="F190" s="95">
        <v>2.7420000000000001E-3</v>
      </c>
    </row>
    <row r="191" spans="2:8">
      <c r="B191" s="257" t="s">
        <v>1792</v>
      </c>
      <c r="C191" s="257" t="s">
        <v>823</v>
      </c>
      <c r="D191" s="95" t="s">
        <v>830</v>
      </c>
      <c r="E191" s="95">
        <v>1</v>
      </c>
      <c r="F191" s="95">
        <v>1.0681146399999999</v>
      </c>
    </row>
    <row r="192" spans="2:8" s="110" customFormat="1">
      <c r="B192" s="113"/>
      <c r="C192" s="113"/>
      <c r="D192" s="113"/>
      <c r="E192" s="113"/>
      <c r="F192" s="113"/>
    </row>
    <row r="193" spans="2:6" s="110" customFormat="1" ht="16.2" customHeight="1">
      <c r="B193" s="251" t="s">
        <v>1929</v>
      </c>
      <c r="C193" s="251"/>
      <c r="D193" s="251"/>
      <c r="E193" s="251"/>
      <c r="F193" s="251"/>
    </row>
    <row r="194" spans="2:6">
      <c r="B194" s="252" t="s">
        <v>2043</v>
      </c>
      <c r="C194" s="251"/>
      <c r="D194" s="251"/>
      <c r="E194" s="251"/>
      <c r="F194" s="251"/>
    </row>
    <row r="195" spans="2:6" ht="18" customHeight="1"/>
    <row r="196" spans="2:6" hidden="1"/>
    <row r="197" spans="2:6" hidden="1"/>
    <row r="198" spans="2:6" hidden="1"/>
    <row r="199" spans="2:6" hidden="1"/>
    <row r="200" spans="2:6" hidden="1"/>
    <row r="201" spans="2:6" hidden="1"/>
    <row r="202" spans="2:6" hidden="1"/>
    <row r="203" spans="2:6" hidden="1"/>
    <row r="204" spans="2:6" hidden="1"/>
    <row r="205" spans="2:6" hidden="1"/>
    <row r="206" spans="2:6" hidden="1"/>
    <row r="207" spans="2:6" hidden="1"/>
    <row r="208" spans="2:6" hidden="1"/>
    <row r="209" hidden="1"/>
    <row r="210" hidden="1"/>
    <row r="211" hidden="1"/>
    <row r="212" hidden="1"/>
    <row r="213" hidden="1"/>
    <row r="214"/>
  </sheetData>
  <sheetProtection password="BF59" sheet="1" objects="1" scenarios="1" sort="0" autoFilter="0"/>
  <autoFilter ref="B12:D191"/>
  <sortState ref="B12:F191">
    <sortCondition ref="B5"/>
  </sortState>
  <hyperlinks>
    <hyperlink ref="B194" r:id="rId1"/>
  </hyperlinks>
  <pageMargins left="0.7" right="0.7" top="0.78740157499999996" bottom="0.78740157499999996"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46"/>
  <sheetViews>
    <sheetView topLeftCell="A115" workbookViewId="0">
      <selection activeCell="B11" sqref="B11"/>
    </sheetView>
  </sheetViews>
  <sheetFormatPr baseColWidth="10" defaultRowHeight="14.4"/>
  <sheetData>
    <row r="1" spans="1:8">
      <c r="A1" s="84" t="s">
        <v>569</v>
      </c>
      <c r="B1" s="83"/>
      <c r="C1" s="85"/>
      <c r="D1" s="83"/>
      <c r="E1" s="83"/>
      <c r="F1" s="88"/>
    </row>
    <row r="2" spans="1:8">
      <c r="A2" s="86" t="s">
        <v>1142</v>
      </c>
      <c r="B2" s="82"/>
      <c r="C2" s="87"/>
      <c r="D2" s="86"/>
      <c r="E2" s="81"/>
      <c r="F2" s="83"/>
    </row>
    <row r="3" spans="1:8">
      <c r="A3" s="135" t="s">
        <v>725</v>
      </c>
      <c r="B3" s="135"/>
      <c r="C3" s="136"/>
      <c r="D3" s="137"/>
      <c r="E3" s="136"/>
      <c r="F3" s="136"/>
    </row>
    <row r="4" spans="1:8">
      <c r="A4" s="135" t="s">
        <v>726</v>
      </c>
      <c r="B4" s="135"/>
      <c r="C4" s="136"/>
      <c r="D4" s="137"/>
      <c r="E4" s="136"/>
      <c r="F4" s="136"/>
    </row>
    <row r="5" spans="1:8">
      <c r="A5" s="138"/>
      <c r="B5" s="139"/>
      <c r="C5" s="136"/>
      <c r="D5" s="137"/>
      <c r="E5" s="136"/>
      <c r="F5" s="136"/>
    </row>
    <row r="6" spans="1:8" ht="42">
      <c r="A6" s="140" t="s">
        <v>14</v>
      </c>
      <c r="B6" s="141" t="s">
        <v>184</v>
      </c>
      <c r="C6" s="142" t="s">
        <v>727</v>
      </c>
      <c r="D6" s="142" t="s">
        <v>728</v>
      </c>
      <c r="E6" s="143" t="s">
        <v>729</v>
      </c>
      <c r="F6" s="143" t="s">
        <v>730</v>
      </c>
    </row>
    <row r="7" spans="1:8">
      <c r="A7" s="133" t="s">
        <v>15</v>
      </c>
      <c r="B7" s="262" t="s">
        <v>731</v>
      </c>
      <c r="C7" s="145"/>
      <c r="D7" s="144"/>
      <c r="E7" s="146" t="s">
        <v>16</v>
      </c>
      <c r="F7" s="147">
        <v>42005</v>
      </c>
      <c r="G7" t="str">
        <f>+VLOOKUP(A7,H:H,1,FALSE)</f>
        <v>A07AA12</v>
      </c>
      <c r="H7" s="95" t="s">
        <v>15</v>
      </c>
    </row>
    <row r="8" spans="1:8">
      <c r="A8" s="133" t="s">
        <v>724</v>
      </c>
      <c r="B8" s="262" t="s">
        <v>732</v>
      </c>
      <c r="C8" s="145"/>
      <c r="D8" s="144"/>
      <c r="E8" s="146" t="s">
        <v>17</v>
      </c>
      <c r="F8" s="147">
        <v>40179</v>
      </c>
      <c r="G8" s="110" t="e">
        <f t="shared" ref="G8:G71" si="0">+VLOOKUP(A8,H:H,1,FALSE)</f>
        <v>#N/A</v>
      </c>
      <c r="H8" s="94" t="s">
        <v>18</v>
      </c>
    </row>
    <row r="9" spans="1:8">
      <c r="A9" s="159" t="s">
        <v>18</v>
      </c>
      <c r="B9" s="262" t="s">
        <v>1143</v>
      </c>
      <c r="C9" s="148"/>
      <c r="D9" s="149"/>
      <c r="E9" s="146" t="s">
        <v>17</v>
      </c>
      <c r="F9" s="147">
        <v>40179</v>
      </c>
      <c r="G9" s="110" t="str">
        <f t="shared" si="0"/>
        <v>B01AB02</v>
      </c>
      <c r="H9" s="94" t="s">
        <v>19</v>
      </c>
    </row>
    <row r="10" spans="1:8">
      <c r="A10" s="133" t="s">
        <v>19</v>
      </c>
      <c r="B10" s="262" t="s">
        <v>1144</v>
      </c>
      <c r="C10" s="150"/>
      <c r="D10" s="144"/>
      <c r="E10" s="146" t="s">
        <v>17</v>
      </c>
      <c r="F10" s="147">
        <v>40909</v>
      </c>
      <c r="G10" s="110" t="str">
        <f t="shared" si="0"/>
        <v>B01AB09</v>
      </c>
      <c r="H10" s="94" t="s">
        <v>20</v>
      </c>
    </row>
    <row r="11" spans="1:8">
      <c r="A11" s="133" t="s">
        <v>20</v>
      </c>
      <c r="B11" s="262" t="s">
        <v>21</v>
      </c>
      <c r="C11" s="145"/>
      <c r="D11" s="144"/>
      <c r="E11" s="146" t="s">
        <v>22</v>
      </c>
      <c r="F11" s="147">
        <v>40179</v>
      </c>
      <c r="G11" s="110" t="str">
        <f t="shared" si="0"/>
        <v>B01AC11</v>
      </c>
      <c r="H11" s="94" t="s">
        <v>23</v>
      </c>
    </row>
    <row r="12" spans="1:8">
      <c r="A12" s="133" t="s">
        <v>23</v>
      </c>
      <c r="B12" s="262" t="s">
        <v>24</v>
      </c>
      <c r="C12" s="145"/>
      <c r="D12" s="144"/>
      <c r="E12" s="146" t="s">
        <v>16</v>
      </c>
      <c r="F12" s="147">
        <v>40179</v>
      </c>
      <c r="G12" s="110" t="str">
        <f t="shared" si="0"/>
        <v>B01AC13</v>
      </c>
      <c r="H12" s="94" t="s">
        <v>25</v>
      </c>
    </row>
    <row r="13" spans="1:8">
      <c r="A13" s="133" t="s">
        <v>25</v>
      </c>
      <c r="B13" s="262" t="s">
        <v>26</v>
      </c>
      <c r="C13" s="145"/>
      <c r="D13" s="144"/>
      <c r="E13" s="146" t="s">
        <v>16</v>
      </c>
      <c r="F13" s="147">
        <v>40179</v>
      </c>
      <c r="G13" s="110" t="str">
        <f t="shared" si="0"/>
        <v>B01AC16</v>
      </c>
      <c r="H13" s="94" t="s">
        <v>27</v>
      </c>
    </row>
    <row r="14" spans="1:8">
      <c r="A14" s="133" t="s">
        <v>27</v>
      </c>
      <c r="B14" s="262" t="s">
        <v>28</v>
      </c>
      <c r="C14" s="145"/>
      <c r="D14" s="144"/>
      <c r="E14" s="146" t="s">
        <v>16</v>
      </c>
      <c r="F14" s="147">
        <v>40179</v>
      </c>
      <c r="G14" s="110" t="str">
        <f t="shared" si="0"/>
        <v>B01AC17</v>
      </c>
      <c r="H14" s="94" t="s">
        <v>673</v>
      </c>
    </row>
    <row r="15" spans="1:8">
      <c r="A15" s="133" t="s">
        <v>673</v>
      </c>
      <c r="B15" s="262" t="s">
        <v>733</v>
      </c>
      <c r="C15" s="145"/>
      <c r="D15" s="144"/>
      <c r="E15" s="146" t="s">
        <v>16</v>
      </c>
      <c r="F15" s="147">
        <v>40179</v>
      </c>
      <c r="G15" s="110" t="str">
        <f t="shared" si="0"/>
        <v>B01AD02</v>
      </c>
      <c r="H15" s="94" t="s">
        <v>29</v>
      </c>
    </row>
    <row r="16" spans="1:8">
      <c r="A16" s="133" t="s">
        <v>29</v>
      </c>
      <c r="B16" s="262" t="s">
        <v>30</v>
      </c>
      <c r="C16" s="145"/>
      <c r="D16" s="144"/>
      <c r="E16" s="146" t="s">
        <v>17</v>
      </c>
      <c r="F16" s="147">
        <v>40179</v>
      </c>
      <c r="G16" s="110" t="str">
        <f t="shared" si="0"/>
        <v>B01AD11</v>
      </c>
      <c r="H16" s="95" t="s">
        <v>31</v>
      </c>
    </row>
    <row r="17" spans="1:8">
      <c r="A17" s="133" t="s">
        <v>31</v>
      </c>
      <c r="B17" s="262" t="s">
        <v>32</v>
      </c>
      <c r="C17" s="145"/>
      <c r="D17" s="144"/>
      <c r="E17" s="146" t="s">
        <v>16</v>
      </c>
      <c r="F17" s="147">
        <v>40909</v>
      </c>
      <c r="G17" s="110" t="str">
        <f t="shared" si="0"/>
        <v>B01AE03</v>
      </c>
      <c r="H17" s="94" t="s">
        <v>33</v>
      </c>
    </row>
    <row r="18" spans="1:8">
      <c r="A18" s="133" t="s">
        <v>33</v>
      </c>
      <c r="B18" s="262" t="s">
        <v>1122</v>
      </c>
      <c r="C18" s="145"/>
      <c r="D18" s="144"/>
      <c r="E18" s="146" t="s">
        <v>34</v>
      </c>
      <c r="F18" s="147">
        <v>40179</v>
      </c>
      <c r="G18" s="110" t="str">
        <f t="shared" si="0"/>
        <v>B02BB01</v>
      </c>
      <c r="H18" s="95" t="s">
        <v>35</v>
      </c>
    </row>
    <row r="19" spans="1:8">
      <c r="A19" s="133" t="s">
        <v>35</v>
      </c>
      <c r="B19" s="262" t="s">
        <v>1145</v>
      </c>
      <c r="C19" s="145"/>
      <c r="D19" s="151"/>
      <c r="E19" s="146" t="s">
        <v>734</v>
      </c>
      <c r="F19" s="147">
        <v>40179</v>
      </c>
      <c r="G19" s="110" t="str">
        <f t="shared" si="0"/>
        <v>B02BD01</v>
      </c>
      <c r="H19" s="95" t="s">
        <v>36</v>
      </c>
    </row>
    <row r="20" spans="1:8">
      <c r="A20" s="133" t="s">
        <v>36</v>
      </c>
      <c r="B20" s="262" t="s">
        <v>1146</v>
      </c>
      <c r="C20" s="145" t="s">
        <v>735</v>
      </c>
      <c r="D20" s="145" t="s">
        <v>735</v>
      </c>
      <c r="E20" s="146" t="s">
        <v>734</v>
      </c>
      <c r="F20" s="147">
        <v>40179</v>
      </c>
      <c r="G20" s="110" t="str">
        <f t="shared" si="0"/>
        <v>B02BD02</v>
      </c>
      <c r="H20" s="94" t="s">
        <v>37</v>
      </c>
    </row>
    <row r="21" spans="1:8">
      <c r="A21" s="133" t="s">
        <v>36</v>
      </c>
      <c r="B21" s="262" t="s">
        <v>1147</v>
      </c>
      <c r="C21" s="145" t="s">
        <v>736</v>
      </c>
      <c r="D21" s="145" t="s">
        <v>736</v>
      </c>
      <c r="E21" s="146" t="s">
        <v>734</v>
      </c>
      <c r="F21" s="147">
        <v>40179</v>
      </c>
      <c r="G21" s="110" t="str">
        <f t="shared" si="0"/>
        <v>B02BD02</v>
      </c>
      <c r="H21" s="94" t="s">
        <v>38</v>
      </c>
    </row>
    <row r="22" spans="1:8">
      <c r="A22" s="133" t="s">
        <v>37</v>
      </c>
      <c r="B22" s="262" t="s">
        <v>1148</v>
      </c>
      <c r="C22" s="145"/>
      <c r="D22" s="144"/>
      <c r="E22" s="146" t="s">
        <v>734</v>
      </c>
      <c r="F22" s="147">
        <v>40179</v>
      </c>
      <c r="G22" s="110" t="str">
        <f t="shared" si="0"/>
        <v>B02BD03</v>
      </c>
      <c r="H22" s="95" t="s">
        <v>39</v>
      </c>
    </row>
    <row r="23" spans="1:8">
      <c r="A23" s="133" t="s">
        <v>38</v>
      </c>
      <c r="B23" s="262" t="s">
        <v>1149</v>
      </c>
      <c r="C23" s="145"/>
      <c r="D23" s="145" t="s">
        <v>735</v>
      </c>
      <c r="E23" s="146" t="s">
        <v>734</v>
      </c>
      <c r="F23" s="147">
        <v>40179</v>
      </c>
      <c r="G23" s="110" t="str">
        <f t="shared" si="0"/>
        <v>B02BD04</v>
      </c>
      <c r="H23" s="94" t="s">
        <v>40</v>
      </c>
    </row>
    <row r="24" spans="1:8">
      <c r="A24" s="133" t="s">
        <v>39</v>
      </c>
      <c r="B24" s="262" t="s">
        <v>1150</v>
      </c>
      <c r="C24" s="145"/>
      <c r="D24" s="145" t="s">
        <v>735</v>
      </c>
      <c r="E24" s="146" t="s">
        <v>734</v>
      </c>
      <c r="F24" s="147">
        <v>40179</v>
      </c>
      <c r="G24" s="110" t="str">
        <f t="shared" si="0"/>
        <v>B02BD05</v>
      </c>
      <c r="H24" s="94" t="s">
        <v>41</v>
      </c>
    </row>
    <row r="25" spans="1:8">
      <c r="A25" s="133" t="s">
        <v>40</v>
      </c>
      <c r="B25" s="262" t="s">
        <v>1151</v>
      </c>
      <c r="C25" s="145"/>
      <c r="D25" s="144"/>
      <c r="E25" s="146" t="s">
        <v>734</v>
      </c>
      <c r="F25" s="147">
        <v>40179</v>
      </c>
      <c r="G25" s="110" t="str">
        <f t="shared" si="0"/>
        <v>B02BD06</v>
      </c>
      <c r="H25" s="94" t="s">
        <v>42</v>
      </c>
    </row>
    <row r="26" spans="1:8">
      <c r="A26" s="133" t="s">
        <v>41</v>
      </c>
      <c r="B26" s="262" t="s">
        <v>1123</v>
      </c>
      <c r="C26" s="145"/>
      <c r="D26" s="144"/>
      <c r="E26" s="146" t="s">
        <v>734</v>
      </c>
      <c r="F26" s="147">
        <v>40179</v>
      </c>
      <c r="G26" s="110" t="str">
        <f t="shared" si="0"/>
        <v>B02BD07</v>
      </c>
      <c r="H26" s="94" t="s">
        <v>43</v>
      </c>
    </row>
    <row r="27" spans="1:8">
      <c r="A27" s="133" t="s">
        <v>42</v>
      </c>
      <c r="B27" s="262" t="s">
        <v>1124</v>
      </c>
      <c r="C27" s="145"/>
      <c r="D27" s="145" t="s">
        <v>736</v>
      </c>
      <c r="E27" s="146" t="s">
        <v>16</v>
      </c>
      <c r="F27" s="147">
        <v>40179</v>
      </c>
      <c r="G27" s="110" t="str">
        <f t="shared" si="0"/>
        <v>B02BD08</v>
      </c>
      <c r="H27" s="94" t="s">
        <v>44</v>
      </c>
    </row>
    <row r="28" spans="1:8">
      <c r="A28" s="133" t="s">
        <v>43</v>
      </c>
      <c r="B28" s="262" t="s">
        <v>1125</v>
      </c>
      <c r="C28" s="145"/>
      <c r="D28" s="145" t="s">
        <v>736</v>
      </c>
      <c r="E28" s="146" t="s">
        <v>734</v>
      </c>
      <c r="F28" s="147">
        <v>40179</v>
      </c>
      <c r="G28" s="110" t="str">
        <f t="shared" si="0"/>
        <v>B02BD09</v>
      </c>
      <c r="H28" s="94" t="s">
        <v>674</v>
      </c>
    </row>
    <row r="29" spans="1:8">
      <c r="A29" s="133" t="s">
        <v>44</v>
      </c>
      <c r="B29" s="262" t="s">
        <v>45</v>
      </c>
      <c r="C29" s="145"/>
      <c r="D29" s="144"/>
      <c r="E29" s="146" t="s">
        <v>16</v>
      </c>
      <c r="F29" s="147">
        <v>40909</v>
      </c>
      <c r="G29" s="110" t="str">
        <f t="shared" si="0"/>
        <v>B02BX04</v>
      </c>
      <c r="H29" s="94" t="s">
        <v>685</v>
      </c>
    </row>
    <row r="30" spans="1:8">
      <c r="A30" s="133" t="s">
        <v>674</v>
      </c>
      <c r="B30" s="262" t="s">
        <v>1152</v>
      </c>
      <c r="C30" s="145"/>
      <c r="D30" s="144"/>
      <c r="E30" s="146" t="s">
        <v>734</v>
      </c>
      <c r="F30" s="147">
        <v>40179</v>
      </c>
      <c r="G30" s="110" t="str">
        <f t="shared" si="0"/>
        <v>B03XA01</v>
      </c>
      <c r="H30" s="94" t="s">
        <v>686</v>
      </c>
    </row>
    <row r="31" spans="1:8">
      <c r="A31" s="133" t="s">
        <v>685</v>
      </c>
      <c r="B31" s="262" t="s">
        <v>1153</v>
      </c>
      <c r="C31" s="145"/>
      <c r="D31" s="144"/>
      <c r="E31" s="146" t="s">
        <v>22</v>
      </c>
      <c r="F31" s="147">
        <v>40179</v>
      </c>
      <c r="G31" s="110" t="str">
        <f t="shared" si="0"/>
        <v>B03XA02</v>
      </c>
      <c r="H31" s="95" t="s">
        <v>46</v>
      </c>
    </row>
    <row r="32" spans="1:8">
      <c r="A32" s="133" t="s">
        <v>686</v>
      </c>
      <c r="B32" s="262" t="s">
        <v>737</v>
      </c>
      <c r="C32" s="145"/>
      <c r="D32" s="144"/>
      <c r="E32" s="146" t="s">
        <v>22</v>
      </c>
      <c r="F32" s="147">
        <v>40179</v>
      </c>
      <c r="G32" s="110" t="str">
        <f t="shared" si="0"/>
        <v>B03XA03</v>
      </c>
      <c r="H32" s="94" t="s">
        <v>689</v>
      </c>
    </row>
    <row r="33" spans="1:8">
      <c r="A33" s="133" t="s">
        <v>46</v>
      </c>
      <c r="B33" s="262" t="s">
        <v>1154</v>
      </c>
      <c r="C33" s="145"/>
      <c r="D33" s="144"/>
      <c r="E33" s="146" t="s">
        <v>734</v>
      </c>
      <c r="F33" s="147">
        <v>41275</v>
      </c>
      <c r="G33" s="110" t="str">
        <f t="shared" si="0"/>
        <v>B06AC01</v>
      </c>
      <c r="H33" s="94" t="s">
        <v>47</v>
      </c>
    </row>
    <row r="34" spans="1:8">
      <c r="A34" s="133" t="s">
        <v>689</v>
      </c>
      <c r="B34" s="262" t="s">
        <v>738</v>
      </c>
      <c r="C34" s="145"/>
      <c r="D34" s="144"/>
      <c r="E34" s="146" t="s">
        <v>16</v>
      </c>
      <c r="F34" s="147">
        <v>41275</v>
      </c>
      <c r="G34" s="110" t="str">
        <f t="shared" si="0"/>
        <v>B06AC02</v>
      </c>
      <c r="H34" s="94" t="s">
        <v>49</v>
      </c>
    </row>
    <row r="35" spans="1:8">
      <c r="A35" s="133" t="s">
        <v>47</v>
      </c>
      <c r="B35" s="262" t="s">
        <v>48</v>
      </c>
      <c r="C35" s="145"/>
      <c r="D35" s="144"/>
      <c r="E35" s="146" t="s">
        <v>16</v>
      </c>
      <c r="F35" s="147">
        <v>40909</v>
      </c>
      <c r="G35" s="110" t="str">
        <f t="shared" si="0"/>
        <v>C01CX08</v>
      </c>
      <c r="H35" s="94" t="s">
        <v>51</v>
      </c>
    </row>
    <row r="36" spans="1:8">
      <c r="A36" s="133" t="s">
        <v>49</v>
      </c>
      <c r="B36" s="262" t="s">
        <v>50</v>
      </c>
      <c r="C36" s="145"/>
      <c r="D36" s="144"/>
      <c r="E36" s="146" t="s">
        <v>22</v>
      </c>
      <c r="F36" s="147">
        <v>40179</v>
      </c>
      <c r="G36" s="110" t="str">
        <f t="shared" si="0"/>
        <v>C01EA01</v>
      </c>
      <c r="H36" s="94" t="s">
        <v>53</v>
      </c>
    </row>
    <row r="37" spans="1:8">
      <c r="A37" s="133" t="s">
        <v>51</v>
      </c>
      <c r="B37" s="262" t="s">
        <v>52</v>
      </c>
      <c r="C37" s="145"/>
      <c r="D37" s="144"/>
      <c r="E37" s="146" t="s">
        <v>16</v>
      </c>
      <c r="F37" s="147">
        <v>40179</v>
      </c>
      <c r="G37" s="110" t="str">
        <f t="shared" si="0"/>
        <v>C02KX01</v>
      </c>
      <c r="H37" s="94" t="s">
        <v>55</v>
      </c>
    </row>
    <row r="38" spans="1:8">
      <c r="A38" s="133" t="s">
        <v>53</v>
      </c>
      <c r="B38" s="262" t="s">
        <v>54</v>
      </c>
      <c r="C38" s="150"/>
      <c r="D38" s="144"/>
      <c r="E38" s="146" t="s">
        <v>16</v>
      </c>
      <c r="F38" s="147">
        <v>40909</v>
      </c>
      <c r="G38" s="110" t="str">
        <f t="shared" si="0"/>
        <v>C02KX02</v>
      </c>
      <c r="H38" s="94" t="s">
        <v>58</v>
      </c>
    </row>
    <row r="39" spans="1:8">
      <c r="A39" s="133" t="s">
        <v>55</v>
      </c>
      <c r="B39" s="262" t="s">
        <v>56</v>
      </c>
      <c r="C39" s="152"/>
      <c r="D39" s="144" t="s">
        <v>57</v>
      </c>
      <c r="E39" s="146" t="s">
        <v>16</v>
      </c>
      <c r="F39" s="147">
        <v>40179</v>
      </c>
      <c r="G39" s="110" t="str">
        <f t="shared" si="0"/>
        <v>G04BE03</v>
      </c>
      <c r="H39" s="95" t="s">
        <v>691</v>
      </c>
    </row>
    <row r="40" spans="1:8">
      <c r="A40" s="133" t="s">
        <v>58</v>
      </c>
      <c r="B40" s="262" t="s">
        <v>1126</v>
      </c>
      <c r="C40" s="145"/>
      <c r="D40" s="144"/>
      <c r="E40" s="146" t="s">
        <v>16</v>
      </c>
      <c r="F40" s="147">
        <v>40179</v>
      </c>
      <c r="G40" s="110" t="str">
        <f t="shared" si="0"/>
        <v>H01BA04</v>
      </c>
      <c r="H40" s="94" t="s">
        <v>59</v>
      </c>
    </row>
    <row r="41" spans="1:8">
      <c r="A41" s="133" t="s">
        <v>691</v>
      </c>
      <c r="B41" s="262" t="s">
        <v>739</v>
      </c>
      <c r="C41" s="145"/>
      <c r="D41" s="144" t="s">
        <v>740</v>
      </c>
      <c r="E41" s="146" t="s">
        <v>16</v>
      </c>
      <c r="F41" s="147">
        <v>42005</v>
      </c>
      <c r="G41" s="110" t="str">
        <f t="shared" si="0"/>
        <v>H01CB02</v>
      </c>
      <c r="H41" s="94" t="s">
        <v>692</v>
      </c>
    </row>
    <row r="42" spans="1:8">
      <c r="A42" s="133" t="s">
        <v>59</v>
      </c>
      <c r="B42" s="262" t="s">
        <v>60</v>
      </c>
      <c r="C42" s="150"/>
      <c r="D42" s="144"/>
      <c r="E42" s="146" t="s">
        <v>16</v>
      </c>
      <c r="F42" s="147">
        <v>40909</v>
      </c>
      <c r="G42" s="110" t="str">
        <f t="shared" si="0"/>
        <v>J01XX08</v>
      </c>
      <c r="H42" s="94" t="s">
        <v>61</v>
      </c>
    </row>
    <row r="43" spans="1:8">
      <c r="A43" s="133" t="s">
        <v>692</v>
      </c>
      <c r="B43" s="262" t="s">
        <v>741</v>
      </c>
      <c r="C43" s="150"/>
      <c r="D43" s="144"/>
      <c r="E43" s="146" t="s">
        <v>16</v>
      </c>
      <c r="F43" s="147">
        <v>40909</v>
      </c>
      <c r="G43" s="110" t="str">
        <f t="shared" si="0"/>
        <v>J01XX09</v>
      </c>
      <c r="H43" s="94" t="s">
        <v>62</v>
      </c>
    </row>
    <row r="44" spans="1:8">
      <c r="A44" s="133" t="s">
        <v>61</v>
      </c>
      <c r="B44" s="262" t="s">
        <v>1127</v>
      </c>
      <c r="C44" s="153"/>
      <c r="D44" s="144" t="s">
        <v>742</v>
      </c>
      <c r="E44" s="146" t="s">
        <v>16</v>
      </c>
      <c r="F44" s="147">
        <v>40179</v>
      </c>
      <c r="G44" s="110" t="str">
        <f t="shared" si="0"/>
        <v>J02AA01</v>
      </c>
      <c r="H44" s="94" t="s">
        <v>63</v>
      </c>
    </row>
    <row r="45" spans="1:8">
      <c r="A45" s="133" t="s">
        <v>62</v>
      </c>
      <c r="B45" s="262" t="s">
        <v>1128</v>
      </c>
      <c r="C45" s="144" t="s">
        <v>743</v>
      </c>
      <c r="D45" s="144" t="s">
        <v>743</v>
      </c>
      <c r="E45" s="146" t="s">
        <v>16</v>
      </c>
      <c r="F45" s="147">
        <v>40179</v>
      </c>
      <c r="G45" s="110" t="str">
        <f t="shared" si="0"/>
        <v>J02AC03</v>
      </c>
      <c r="H45" s="94" t="s">
        <v>64</v>
      </c>
    </row>
    <row r="46" spans="1:8">
      <c r="A46" s="133" t="s">
        <v>62</v>
      </c>
      <c r="B46" s="262" t="s">
        <v>1128</v>
      </c>
      <c r="C46" s="154" t="s">
        <v>744</v>
      </c>
      <c r="D46" s="154" t="s">
        <v>744</v>
      </c>
      <c r="E46" s="146" t="s">
        <v>16</v>
      </c>
      <c r="F46" s="147">
        <v>40179</v>
      </c>
      <c r="G46" s="110" t="str">
        <f t="shared" si="0"/>
        <v>J02AC03</v>
      </c>
      <c r="H46" s="94" t="s">
        <v>65</v>
      </c>
    </row>
    <row r="47" spans="1:8">
      <c r="A47" s="133" t="s">
        <v>63</v>
      </c>
      <c r="B47" s="262" t="s">
        <v>1129</v>
      </c>
      <c r="C47" s="145"/>
      <c r="D47" s="144"/>
      <c r="E47" s="146" t="s">
        <v>16</v>
      </c>
      <c r="F47" s="147">
        <v>40179</v>
      </c>
      <c r="G47" s="110" t="str">
        <f t="shared" si="0"/>
        <v>J02AC04</v>
      </c>
      <c r="H47" s="94" t="s">
        <v>67</v>
      </c>
    </row>
    <row r="48" spans="1:8">
      <c r="A48" s="133" t="s">
        <v>64</v>
      </c>
      <c r="B48" s="262" t="s">
        <v>1130</v>
      </c>
      <c r="C48" s="145"/>
      <c r="D48" s="144"/>
      <c r="E48" s="146" t="s">
        <v>16</v>
      </c>
      <c r="F48" s="147">
        <v>40179</v>
      </c>
      <c r="G48" s="110" t="str">
        <f t="shared" si="0"/>
        <v>J02AX04</v>
      </c>
      <c r="H48" s="94" t="s">
        <v>693</v>
      </c>
    </row>
    <row r="49" spans="1:8">
      <c r="A49" s="133" t="s">
        <v>65</v>
      </c>
      <c r="B49" s="262" t="s">
        <v>66</v>
      </c>
      <c r="C49" s="145"/>
      <c r="D49" s="153"/>
      <c r="E49" s="146" t="s">
        <v>16</v>
      </c>
      <c r="F49" s="147">
        <v>40909</v>
      </c>
      <c r="G49" s="110" t="str">
        <f t="shared" si="0"/>
        <v>J02AX05</v>
      </c>
      <c r="H49" s="94" t="s">
        <v>68</v>
      </c>
    </row>
    <row r="50" spans="1:8">
      <c r="A50" s="133" t="s">
        <v>67</v>
      </c>
      <c r="B50" s="262" t="s">
        <v>1131</v>
      </c>
      <c r="C50" s="145"/>
      <c r="D50" s="144"/>
      <c r="E50" s="146" t="s">
        <v>16</v>
      </c>
      <c r="F50" s="147">
        <v>40179</v>
      </c>
      <c r="G50" s="110" t="str">
        <f t="shared" si="0"/>
        <v>J02AX06</v>
      </c>
      <c r="H50" s="94" t="s">
        <v>70</v>
      </c>
    </row>
    <row r="51" spans="1:8">
      <c r="A51" s="133" t="s">
        <v>693</v>
      </c>
      <c r="B51" s="262" t="s">
        <v>745</v>
      </c>
      <c r="C51" s="145"/>
      <c r="D51" s="144"/>
      <c r="E51" s="146" t="s">
        <v>16</v>
      </c>
      <c r="F51" s="147">
        <v>40909</v>
      </c>
      <c r="G51" s="110" t="str">
        <f t="shared" si="0"/>
        <v>J05AB14</v>
      </c>
      <c r="H51" s="94" t="s">
        <v>71</v>
      </c>
    </row>
    <row r="52" spans="1:8">
      <c r="A52" s="133" t="s">
        <v>68</v>
      </c>
      <c r="B52" s="262" t="s">
        <v>69</v>
      </c>
      <c r="C52" s="145"/>
      <c r="D52" s="144"/>
      <c r="E52" s="146" t="s">
        <v>16</v>
      </c>
      <c r="F52" s="147">
        <v>40179</v>
      </c>
      <c r="G52" s="110" t="str">
        <f t="shared" si="0"/>
        <v>J05AD01</v>
      </c>
      <c r="H52" s="94" t="s">
        <v>73</v>
      </c>
    </row>
    <row r="53" spans="1:8">
      <c r="A53" s="133" t="s">
        <v>70</v>
      </c>
      <c r="B53" s="262" t="s">
        <v>1155</v>
      </c>
      <c r="C53" s="153"/>
      <c r="D53" s="144"/>
      <c r="E53" s="146" t="s">
        <v>16</v>
      </c>
      <c r="F53" s="147">
        <v>41275</v>
      </c>
      <c r="G53" s="110" t="str">
        <f t="shared" si="0"/>
        <v>J05AE11</v>
      </c>
      <c r="H53" s="94" t="s">
        <v>694</v>
      </c>
    </row>
    <row r="54" spans="1:8">
      <c r="A54" s="133" t="s">
        <v>71</v>
      </c>
      <c r="B54" s="262" t="s">
        <v>72</v>
      </c>
      <c r="C54" s="153"/>
      <c r="D54" s="144"/>
      <c r="E54" s="146" t="s">
        <v>34</v>
      </c>
      <c r="F54" s="147">
        <v>41640</v>
      </c>
      <c r="G54" s="110" t="str">
        <f t="shared" si="0"/>
        <v>J05AE12</v>
      </c>
      <c r="H54" s="94" t="s">
        <v>74</v>
      </c>
    </row>
    <row r="55" spans="1:8">
      <c r="A55" s="133" t="s">
        <v>73</v>
      </c>
      <c r="B55" s="262" t="s">
        <v>1132</v>
      </c>
      <c r="C55" s="145"/>
      <c r="D55" s="144"/>
      <c r="E55" s="146" t="s">
        <v>34</v>
      </c>
      <c r="F55" s="147">
        <v>40179</v>
      </c>
      <c r="G55" s="110" t="str">
        <f t="shared" si="0"/>
        <v>J06BA02</v>
      </c>
      <c r="H55" s="94" t="s">
        <v>75</v>
      </c>
    </row>
    <row r="56" spans="1:8">
      <c r="A56" s="133" t="s">
        <v>694</v>
      </c>
      <c r="B56" s="262" t="s">
        <v>1156</v>
      </c>
      <c r="C56" s="145"/>
      <c r="D56" s="144"/>
      <c r="E56" s="146" t="s">
        <v>734</v>
      </c>
      <c r="F56" s="147">
        <v>41275</v>
      </c>
      <c r="G56" s="110" t="str">
        <f t="shared" si="0"/>
        <v>J06BB03</v>
      </c>
      <c r="H56" s="94" t="s">
        <v>76</v>
      </c>
    </row>
    <row r="57" spans="1:8">
      <c r="A57" s="133" t="s">
        <v>74</v>
      </c>
      <c r="B57" s="262" t="s">
        <v>1133</v>
      </c>
      <c r="C57" s="145"/>
      <c r="D57" s="144"/>
      <c r="E57" s="146" t="s">
        <v>734</v>
      </c>
      <c r="F57" s="147">
        <v>41275</v>
      </c>
      <c r="G57" s="110" t="str">
        <f t="shared" si="0"/>
        <v>J06BB04</v>
      </c>
      <c r="H57" s="94" t="s">
        <v>78</v>
      </c>
    </row>
    <row r="58" spans="1:8">
      <c r="A58" s="133" t="s">
        <v>75</v>
      </c>
      <c r="B58" s="262" t="s">
        <v>1134</v>
      </c>
      <c r="C58" s="145"/>
      <c r="D58" s="144"/>
      <c r="E58" s="146" t="s">
        <v>17</v>
      </c>
      <c r="F58" s="147">
        <v>40179</v>
      </c>
      <c r="G58" s="110" t="str">
        <f t="shared" si="0"/>
        <v>J06BB09</v>
      </c>
      <c r="H58" s="94" t="s">
        <v>697</v>
      </c>
    </row>
    <row r="59" spans="1:8">
      <c r="A59" s="133" t="s">
        <v>76</v>
      </c>
      <c r="B59" s="262" t="s">
        <v>77</v>
      </c>
      <c r="C59" s="145"/>
      <c r="D59" s="144"/>
      <c r="E59" s="146" t="s">
        <v>16</v>
      </c>
      <c r="F59" s="147">
        <v>40179</v>
      </c>
      <c r="G59" s="110" t="str">
        <f t="shared" si="0"/>
        <v>J06BB16</v>
      </c>
      <c r="H59" s="94" t="s">
        <v>698</v>
      </c>
    </row>
    <row r="60" spans="1:8">
      <c r="A60" s="133" t="s">
        <v>78</v>
      </c>
      <c r="B60" s="262" t="s">
        <v>79</v>
      </c>
      <c r="C60" s="145"/>
      <c r="D60" s="144"/>
      <c r="E60" s="146" t="s">
        <v>16</v>
      </c>
      <c r="F60" s="147">
        <v>40179</v>
      </c>
      <c r="G60" s="110" t="str">
        <f t="shared" si="0"/>
        <v>L01AB01</v>
      </c>
      <c r="H60" s="94" t="s">
        <v>81</v>
      </c>
    </row>
    <row r="61" spans="1:8">
      <c r="A61" s="133" t="s">
        <v>80</v>
      </c>
      <c r="B61" s="262" t="s">
        <v>1135</v>
      </c>
      <c r="C61" s="153"/>
      <c r="D61" s="144" t="s">
        <v>746</v>
      </c>
      <c r="E61" s="146" t="s">
        <v>16</v>
      </c>
      <c r="F61" s="147">
        <v>40179</v>
      </c>
      <c r="G61" s="110" t="e">
        <f t="shared" si="0"/>
        <v>#N/A</v>
      </c>
      <c r="H61" s="94" t="s">
        <v>83</v>
      </c>
    </row>
    <row r="62" spans="1:8">
      <c r="A62" s="133" t="s">
        <v>697</v>
      </c>
      <c r="B62" s="262" t="s">
        <v>1157</v>
      </c>
      <c r="C62" s="153"/>
      <c r="D62" s="144"/>
      <c r="E62" s="146" t="s">
        <v>16</v>
      </c>
      <c r="F62" s="147">
        <v>40179</v>
      </c>
      <c r="G62" s="110" t="str">
        <f t="shared" si="0"/>
        <v>L01AX03</v>
      </c>
      <c r="H62" s="94" t="s">
        <v>84</v>
      </c>
    </row>
    <row r="63" spans="1:8">
      <c r="A63" s="133" t="s">
        <v>698</v>
      </c>
      <c r="B63" s="262" t="s">
        <v>1158</v>
      </c>
      <c r="C63" s="153"/>
      <c r="D63" s="144" t="s">
        <v>747</v>
      </c>
      <c r="E63" s="146" t="s">
        <v>16</v>
      </c>
      <c r="F63" s="147">
        <v>40179</v>
      </c>
      <c r="G63" s="110" t="str">
        <f t="shared" si="0"/>
        <v>L01BA01</v>
      </c>
      <c r="H63" s="94" t="s">
        <v>85</v>
      </c>
    </row>
    <row r="64" spans="1:8">
      <c r="A64" s="133" t="s">
        <v>81</v>
      </c>
      <c r="B64" s="262" t="s">
        <v>82</v>
      </c>
      <c r="C64" s="145"/>
      <c r="D64" s="144"/>
      <c r="E64" s="146" t="s">
        <v>16</v>
      </c>
      <c r="F64" s="147">
        <v>40179</v>
      </c>
      <c r="G64" s="110" t="str">
        <f t="shared" si="0"/>
        <v>L01BA04</v>
      </c>
      <c r="H64" s="94" t="s">
        <v>86</v>
      </c>
    </row>
    <row r="65" spans="1:8">
      <c r="A65" s="133" t="s">
        <v>83</v>
      </c>
      <c r="B65" s="262" t="s">
        <v>748</v>
      </c>
      <c r="C65" s="145"/>
      <c r="D65" s="144"/>
      <c r="E65" s="146" t="s">
        <v>16</v>
      </c>
      <c r="F65" s="147">
        <v>42005</v>
      </c>
      <c r="G65" s="110" t="str">
        <f t="shared" si="0"/>
        <v>L01BA05</v>
      </c>
      <c r="H65" s="94" t="s">
        <v>702</v>
      </c>
    </row>
    <row r="66" spans="1:8">
      <c r="A66" s="133" t="s">
        <v>84</v>
      </c>
      <c r="B66" s="262" t="s">
        <v>1136</v>
      </c>
      <c r="C66" s="145"/>
      <c r="D66" s="144"/>
      <c r="E66" s="146" t="s">
        <v>16</v>
      </c>
      <c r="F66" s="147">
        <v>40179</v>
      </c>
      <c r="G66" s="110" t="str">
        <f t="shared" si="0"/>
        <v>L01BB04</v>
      </c>
      <c r="H66" s="94" t="s">
        <v>87</v>
      </c>
    </row>
    <row r="67" spans="1:8">
      <c r="A67" s="133" t="s">
        <v>85</v>
      </c>
      <c r="B67" s="262" t="s">
        <v>1137</v>
      </c>
      <c r="C67" s="145"/>
      <c r="D67" s="144"/>
      <c r="E67" s="146" t="s">
        <v>16</v>
      </c>
      <c r="F67" s="147">
        <v>40179</v>
      </c>
      <c r="G67" s="110" t="str">
        <f t="shared" si="0"/>
        <v>L01BB06</v>
      </c>
      <c r="H67" s="94" t="s">
        <v>89</v>
      </c>
    </row>
    <row r="68" spans="1:8">
      <c r="A68" s="133" t="s">
        <v>86</v>
      </c>
      <c r="B68" s="262" t="s">
        <v>1159</v>
      </c>
      <c r="C68" s="145"/>
      <c r="D68" s="144"/>
      <c r="E68" s="146" t="s">
        <v>16</v>
      </c>
      <c r="F68" s="147">
        <v>40179</v>
      </c>
      <c r="G68" s="110" t="str">
        <f t="shared" si="0"/>
        <v>L01BB07</v>
      </c>
      <c r="H68" s="94" t="s">
        <v>91</v>
      </c>
    </row>
    <row r="69" spans="1:8">
      <c r="A69" s="133" t="s">
        <v>702</v>
      </c>
      <c r="B69" s="262" t="s">
        <v>1160</v>
      </c>
      <c r="C69" s="145"/>
      <c r="D69" s="144" t="s">
        <v>749</v>
      </c>
      <c r="E69" s="146" t="s">
        <v>16</v>
      </c>
      <c r="F69" s="147">
        <v>40179</v>
      </c>
      <c r="G69" s="110" t="str">
        <f t="shared" si="0"/>
        <v>L01BC01</v>
      </c>
      <c r="H69" s="94" t="s">
        <v>703</v>
      </c>
    </row>
    <row r="70" spans="1:8">
      <c r="A70" s="133" t="s">
        <v>87</v>
      </c>
      <c r="B70" s="262" t="s">
        <v>88</v>
      </c>
      <c r="C70" s="145"/>
      <c r="D70" s="144"/>
      <c r="E70" s="146" t="s">
        <v>16</v>
      </c>
      <c r="F70" s="147">
        <v>40909</v>
      </c>
      <c r="G70" s="110" t="str">
        <f t="shared" si="0"/>
        <v>L01BC07</v>
      </c>
      <c r="H70" s="94" t="s">
        <v>704</v>
      </c>
    </row>
    <row r="71" spans="1:8">
      <c r="A71" s="133" t="s">
        <v>89</v>
      </c>
      <c r="B71" s="262" t="s">
        <v>90</v>
      </c>
      <c r="C71" s="145"/>
      <c r="D71" s="144"/>
      <c r="E71" s="146" t="s">
        <v>16</v>
      </c>
      <c r="F71" s="147">
        <v>41275</v>
      </c>
      <c r="G71" s="110" t="str">
        <f t="shared" si="0"/>
        <v>L01CX01</v>
      </c>
      <c r="H71" s="94" t="s">
        <v>92</v>
      </c>
    </row>
    <row r="72" spans="1:8">
      <c r="A72" s="133" t="s">
        <v>91</v>
      </c>
      <c r="B72" s="262" t="s">
        <v>1138</v>
      </c>
      <c r="C72" s="145"/>
      <c r="D72" s="144"/>
      <c r="E72" s="146" t="s">
        <v>16</v>
      </c>
      <c r="F72" s="147">
        <v>40179</v>
      </c>
      <c r="G72" s="110" t="str">
        <f t="shared" ref="G72:G135" si="1">+VLOOKUP(A72,H:H,1,FALSE)</f>
        <v>L01DB06</v>
      </c>
      <c r="H72" s="94" t="s">
        <v>94</v>
      </c>
    </row>
    <row r="73" spans="1:8">
      <c r="A73" s="133" t="s">
        <v>703</v>
      </c>
      <c r="B73" s="262" t="s">
        <v>750</v>
      </c>
      <c r="C73" s="145"/>
      <c r="D73" s="144"/>
      <c r="E73" s="146" t="s">
        <v>16</v>
      </c>
      <c r="F73" s="147">
        <v>40909</v>
      </c>
      <c r="G73" s="110" t="str">
        <f t="shared" si="1"/>
        <v>L01DC04</v>
      </c>
      <c r="H73" s="94" t="s">
        <v>97</v>
      </c>
    </row>
    <row r="74" spans="1:8">
      <c r="A74" s="133" t="s">
        <v>704</v>
      </c>
      <c r="B74" s="262" t="s">
        <v>1161</v>
      </c>
      <c r="C74" s="145"/>
      <c r="D74" s="144"/>
      <c r="E74" s="146" t="s">
        <v>16</v>
      </c>
      <c r="F74" s="147">
        <v>40179</v>
      </c>
      <c r="G74" s="110" t="str">
        <f t="shared" si="1"/>
        <v>L01XA03</v>
      </c>
      <c r="H74" s="94" t="s">
        <v>99</v>
      </c>
    </row>
    <row r="75" spans="1:8">
      <c r="A75" s="133" t="s">
        <v>92</v>
      </c>
      <c r="B75" s="262" t="s">
        <v>93</v>
      </c>
      <c r="C75" s="145" t="s">
        <v>744</v>
      </c>
      <c r="D75" s="144" t="s">
        <v>744</v>
      </c>
      <c r="E75" s="146" t="s">
        <v>16</v>
      </c>
      <c r="F75" s="147">
        <v>40179</v>
      </c>
      <c r="G75" s="110" t="str">
        <f t="shared" si="1"/>
        <v>L01XC02</v>
      </c>
      <c r="H75" s="94" t="s">
        <v>101</v>
      </c>
    </row>
    <row r="76" spans="1:8">
      <c r="A76" s="133" t="s">
        <v>92</v>
      </c>
      <c r="B76" s="262" t="s">
        <v>93</v>
      </c>
      <c r="C76" s="145" t="s">
        <v>751</v>
      </c>
      <c r="D76" s="144" t="s">
        <v>751</v>
      </c>
      <c r="E76" s="146" t="s">
        <v>16</v>
      </c>
      <c r="F76" s="147">
        <v>40179</v>
      </c>
      <c r="G76" s="110" t="str">
        <f t="shared" si="1"/>
        <v>L01XC02</v>
      </c>
      <c r="H76" s="94" t="s">
        <v>103</v>
      </c>
    </row>
    <row r="77" spans="1:8">
      <c r="A77" s="133" t="s">
        <v>94</v>
      </c>
      <c r="B77" s="262" t="s">
        <v>95</v>
      </c>
      <c r="C77" s="145" t="s">
        <v>744</v>
      </c>
      <c r="D77" s="144" t="s">
        <v>744</v>
      </c>
      <c r="E77" s="146" t="s">
        <v>16</v>
      </c>
      <c r="F77" s="147">
        <v>40179</v>
      </c>
      <c r="G77" s="110" t="str">
        <f t="shared" si="1"/>
        <v>L01XC03</v>
      </c>
      <c r="H77" s="94" t="s">
        <v>705</v>
      </c>
    </row>
    <row r="78" spans="1:8">
      <c r="A78" s="133" t="s">
        <v>94</v>
      </c>
      <c r="B78" s="262" t="s">
        <v>95</v>
      </c>
      <c r="C78" s="145" t="s">
        <v>751</v>
      </c>
      <c r="D78" s="144" t="s">
        <v>751</v>
      </c>
      <c r="E78" s="146" t="s">
        <v>16</v>
      </c>
      <c r="F78" s="147">
        <v>40179</v>
      </c>
      <c r="G78" s="110" t="str">
        <f t="shared" si="1"/>
        <v>L01XC03</v>
      </c>
      <c r="H78" s="94" t="s">
        <v>105</v>
      </c>
    </row>
    <row r="79" spans="1:8">
      <c r="A79" s="133" t="s">
        <v>97</v>
      </c>
      <c r="B79" s="262" t="s">
        <v>98</v>
      </c>
      <c r="C79" s="145"/>
      <c r="D79" s="144"/>
      <c r="E79" s="146" t="s">
        <v>16</v>
      </c>
      <c r="F79" s="147">
        <v>40179</v>
      </c>
      <c r="G79" s="110" t="str">
        <f t="shared" si="1"/>
        <v>L01XC06</v>
      </c>
      <c r="H79" s="94" t="s">
        <v>107</v>
      </c>
    </row>
    <row r="80" spans="1:8">
      <c r="A80" s="133" t="s">
        <v>99</v>
      </c>
      <c r="B80" s="262" t="s">
        <v>100</v>
      </c>
      <c r="C80" s="145"/>
      <c r="D80" s="144"/>
      <c r="E80" s="146" t="s">
        <v>16</v>
      </c>
      <c r="F80" s="147">
        <v>40179</v>
      </c>
      <c r="G80" s="110" t="str">
        <f t="shared" si="1"/>
        <v>L01XC07</v>
      </c>
      <c r="H80" s="94" t="s">
        <v>109</v>
      </c>
    </row>
    <row r="81" spans="1:8">
      <c r="A81" s="133" t="s">
        <v>101</v>
      </c>
      <c r="B81" s="262" t="s">
        <v>102</v>
      </c>
      <c r="C81" s="145"/>
      <c r="D81" s="144"/>
      <c r="E81" s="146" t="s">
        <v>16</v>
      </c>
      <c r="F81" s="147">
        <v>40909</v>
      </c>
      <c r="G81" s="110" t="str">
        <f t="shared" si="1"/>
        <v>L01XC08</v>
      </c>
      <c r="H81" s="94" t="s">
        <v>111</v>
      </c>
    </row>
    <row r="82" spans="1:8">
      <c r="A82" s="133" t="s">
        <v>103</v>
      </c>
      <c r="B82" s="262" t="s">
        <v>104</v>
      </c>
      <c r="C82" s="145"/>
      <c r="D82" s="144"/>
      <c r="E82" s="146" t="s">
        <v>16</v>
      </c>
      <c r="F82" s="147">
        <v>41640</v>
      </c>
      <c r="G82" s="110" t="str">
        <f t="shared" si="1"/>
        <v>L01XC10</v>
      </c>
      <c r="H82" s="94" t="s">
        <v>113</v>
      </c>
    </row>
    <row r="83" spans="1:8">
      <c r="A83" s="133" t="s">
        <v>705</v>
      </c>
      <c r="B83" s="262" t="s">
        <v>752</v>
      </c>
      <c r="C83" s="145"/>
      <c r="D83" s="144"/>
      <c r="E83" s="146" t="s">
        <v>16</v>
      </c>
      <c r="F83" s="147">
        <v>41275</v>
      </c>
      <c r="G83" s="110" t="str">
        <f t="shared" si="1"/>
        <v>L01XC11</v>
      </c>
      <c r="H83" s="94" t="s">
        <v>115</v>
      </c>
    </row>
    <row r="84" spans="1:8">
      <c r="A84" s="133" t="s">
        <v>105</v>
      </c>
      <c r="B84" s="262" t="s">
        <v>106</v>
      </c>
      <c r="C84" s="145"/>
      <c r="D84" s="144"/>
      <c r="E84" s="146" t="s">
        <v>16</v>
      </c>
      <c r="F84" s="147">
        <v>41640</v>
      </c>
      <c r="G84" s="110" t="str">
        <f t="shared" si="1"/>
        <v>L01XC12</v>
      </c>
      <c r="H84" s="94" t="s">
        <v>117</v>
      </c>
    </row>
    <row r="85" spans="1:8">
      <c r="A85" s="133" t="s">
        <v>107</v>
      </c>
      <c r="B85" s="262" t="s">
        <v>108</v>
      </c>
      <c r="C85" s="145"/>
      <c r="D85" s="144"/>
      <c r="E85" s="146" t="s">
        <v>16</v>
      </c>
      <c r="F85" s="147">
        <v>41640</v>
      </c>
      <c r="G85" s="110" t="str">
        <f t="shared" si="1"/>
        <v>L01XC13</v>
      </c>
      <c r="H85" s="94" t="s">
        <v>119</v>
      </c>
    </row>
    <row r="86" spans="1:8">
      <c r="A86" s="133" t="s">
        <v>109</v>
      </c>
      <c r="B86" s="262" t="s">
        <v>110</v>
      </c>
      <c r="C86" s="145"/>
      <c r="D86" s="144"/>
      <c r="E86" s="146" t="s">
        <v>16</v>
      </c>
      <c r="F86" s="147">
        <v>41640</v>
      </c>
      <c r="G86" s="110" t="str">
        <f t="shared" si="1"/>
        <v>L01XC14</v>
      </c>
      <c r="H86" s="94" t="s">
        <v>121</v>
      </c>
    </row>
    <row r="87" spans="1:8">
      <c r="A87" s="133" t="s">
        <v>706</v>
      </c>
      <c r="B87" s="262" t="s">
        <v>1162</v>
      </c>
      <c r="C87" s="145"/>
      <c r="D87" s="144"/>
      <c r="E87" s="146" t="s">
        <v>16</v>
      </c>
      <c r="F87" s="147">
        <v>40909</v>
      </c>
      <c r="G87" s="110" t="e">
        <f t="shared" si="1"/>
        <v>#N/A</v>
      </c>
      <c r="H87" s="94" t="s">
        <v>123</v>
      </c>
    </row>
    <row r="88" spans="1:8">
      <c r="A88" s="133" t="s">
        <v>111</v>
      </c>
      <c r="B88" s="262" t="s">
        <v>112</v>
      </c>
      <c r="C88" s="145"/>
      <c r="D88" s="144"/>
      <c r="E88" s="146" t="s">
        <v>16</v>
      </c>
      <c r="F88" s="147">
        <v>40179</v>
      </c>
      <c r="G88" s="110" t="str">
        <f t="shared" si="1"/>
        <v>L01XE01</v>
      </c>
      <c r="H88" s="94" t="s">
        <v>125</v>
      </c>
    </row>
    <row r="89" spans="1:8">
      <c r="A89" s="133" t="s">
        <v>113</v>
      </c>
      <c r="B89" s="262" t="s">
        <v>114</v>
      </c>
      <c r="C89" s="134"/>
      <c r="D89" s="144"/>
      <c r="E89" s="146" t="s">
        <v>16</v>
      </c>
      <c r="F89" s="147">
        <v>41275</v>
      </c>
      <c r="G89" s="110" t="str">
        <f t="shared" si="1"/>
        <v>L01XE02</v>
      </c>
      <c r="H89" s="94" t="s">
        <v>707</v>
      </c>
    </row>
    <row r="90" spans="1:8">
      <c r="A90" s="133" t="s">
        <v>115</v>
      </c>
      <c r="B90" s="262" t="s">
        <v>116</v>
      </c>
      <c r="C90" s="145"/>
      <c r="D90" s="144"/>
      <c r="E90" s="146" t="s">
        <v>16</v>
      </c>
      <c r="F90" s="147">
        <v>41275</v>
      </c>
      <c r="G90" s="110" t="str">
        <f t="shared" si="1"/>
        <v>L01XE03</v>
      </c>
      <c r="H90" s="94" t="s">
        <v>708</v>
      </c>
    </row>
    <row r="91" spans="1:8">
      <c r="A91" s="133" t="s">
        <v>117</v>
      </c>
      <c r="B91" s="262" t="s">
        <v>118</v>
      </c>
      <c r="C91" s="145"/>
      <c r="D91" s="144"/>
      <c r="E91" s="146" t="s">
        <v>16</v>
      </c>
      <c r="F91" s="147">
        <v>40179</v>
      </c>
      <c r="G91" s="110" t="str">
        <f t="shared" si="1"/>
        <v>L01XE04</v>
      </c>
      <c r="H91" s="94" t="s">
        <v>127</v>
      </c>
    </row>
    <row r="92" spans="1:8">
      <c r="A92" s="133" t="s">
        <v>119</v>
      </c>
      <c r="B92" s="262" t="s">
        <v>120</v>
      </c>
      <c r="C92" s="145"/>
      <c r="D92" s="144"/>
      <c r="E92" s="146" t="s">
        <v>16</v>
      </c>
      <c r="F92" s="147">
        <v>40179</v>
      </c>
      <c r="G92" s="110" t="str">
        <f t="shared" si="1"/>
        <v>L01XE05</v>
      </c>
      <c r="H92" s="94" t="s">
        <v>129</v>
      </c>
    </row>
    <row r="93" spans="1:8">
      <c r="A93" s="133" t="s">
        <v>121</v>
      </c>
      <c r="B93" s="262" t="s">
        <v>122</v>
      </c>
      <c r="C93" s="145"/>
      <c r="D93" s="144"/>
      <c r="E93" s="146" t="s">
        <v>16</v>
      </c>
      <c r="F93" s="147">
        <v>40179</v>
      </c>
      <c r="G93" s="110" t="str">
        <f t="shared" si="1"/>
        <v>L01XE06</v>
      </c>
      <c r="H93" s="94" t="s">
        <v>131</v>
      </c>
    </row>
    <row r="94" spans="1:8">
      <c r="A94" s="133" t="s">
        <v>123</v>
      </c>
      <c r="B94" s="262" t="s">
        <v>124</v>
      </c>
      <c r="C94" s="134"/>
      <c r="D94" s="144"/>
      <c r="E94" s="146" t="s">
        <v>16</v>
      </c>
      <c r="F94" s="147">
        <v>40179</v>
      </c>
      <c r="G94" s="110" t="str">
        <f t="shared" si="1"/>
        <v>L01XE07</v>
      </c>
      <c r="H94" s="94" t="s">
        <v>132</v>
      </c>
    </row>
    <row r="95" spans="1:8">
      <c r="A95" s="133" t="s">
        <v>125</v>
      </c>
      <c r="B95" s="262" t="s">
        <v>126</v>
      </c>
      <c r="C95" s="145"/>
      <c r="D95" s="144"/>
      <c r="E95" s="146" t="s">
        <v>16</v>
      </c>
      <c r="F95" s="147">
        <v>40179</v>
      </c>
      <c r="G95" s="110" t="str">
        <f t="shared" si="1"/>
        <v>L01XE08</v>
      </c>
      <c r="H95" s="94" t="s">
        <v>134</v>
      </c>
    </row>
    <row r="96" spans="1:8">
      <c r="A96" s="133" t="s">
        <v>707</v>
      </c>
      <c r="B96" s="262" t="s">
        <v>753</v>
      </c>
      <c r="C96" s="145"/>
      <c r="D96" s="144"/>
      <c r="E96" s="146" t="s">
        <v>16</v>
      </c>
      <c r="F96" s="147">
        <v>40909</v>
      </c>
      <c r="G96" s="110" t="str">
        <f t="shared" si="1"/>
        <v>L01XE09</v>
      </c>
      <c r="H96" s="95" t="s">
        <v>135</v>
      </c>
    </row>
    <row r="97" spans="1:8">
      <c r="A97" s="133" t="s">
        <v>708</v>
      </c>
      <c r="B97" s="262" t="s">
        <v>754</v>
      </c>
      <c r="C97" s="145"/>
      <c r="D97" s="144"/>
      <c r="E97" s="146" t="s">
        <v>16</v>
      </c>
      <c r="F97" s="147">
        <v>40909</v>
      </c>
      <c r="G97" s="110" t="str">
        <f t="shared" si="1"/>
        <v>L01XE10</v>
      </c>
      <c r="H97" s="94" t="s">
        <v>136</v>
      </c>
    </row>
    <row r="98" spans="1:8">
      <c r="A98" s="133" t="s">
        <v>127</v>
      </c>
      <c r="B98" s="262" t="s">
        <v>128</v>
      </c>
      <c r="C98" s="145"/>
      <c r="D98" s="144"/>
      <c r="E98" s="146" t="s">
        <v>16</v>
      </c>
      <c r="F98" s="147">
        <v>41275</v>
      </c>
      <c r="G98" s="110" t="str">
        <f t="shared" si="1"/>
        <v>L01XE11</v>
      </c>
      <c r="H98" s="94" t="s">
        <v>709</v>
      </c>
    </row>
    <row r="99" spans="1:8">
      <c r="A99" s="133" t="s">
        <v>129</v>
      </c>
      <c r="B99" s="262" t="s">
        <v>130</v>
      </c>
      <c r="C99" s="145"/>
      <c r="D99" s="144"/>
      <c r="E99" s="146" t="s">
        <v>16</v>
      </c>
      <c r="F99" s="147">
        <v>41275</v>
      </c>
      <c r="G99" s="110" t="str">
        <f t="shared" si="1"/>
        <v>L01XE15</v>
      </c>
      <c r="H99" s="94" t="s">
        <v>138</v>
      </c>
    </row>
    <row r="100" spans="1:8">
      <c r="A100" s="133" t="s">
        <v>131</v>
      </c>
      <c r="B100" s="262" t="s">
        <v>755</v>
      </c>
      <c r="C100" s="145"/>
      <c r="D100" s="144"/>
      <c r="E100" s="146" t="s">
        <v>16</v>
      </c>
      <c r="F100" s="147">
        <v>42005</v>
      </c>
      <c r="G100" s="110" t="str">
        <f t="shared" si="1"/>
        <v>L01XE16</v>
      </c>
      <c r="H100" s="95" t="s">
        <v>140</v>
      </c>
    </row>
    <row r="101" spans="1:8">
      <c r="A101" s="133" t="s">
        <v>132</v>
      </c>
      <c r="B101" s="262" t="s">
        <v>133</v>
      </c>
      <c r="C101" s="145"/>
      <c r="D101" s="144"/>
      <c r="E101" s="146" t="s">
        <v>16</v>
      </c>
      <c r="F101" s="147">
        <v>41275</v>
      </c>
      <c r="G101" s="110" t="str">
        <f t="shared" si="1"/>
        <v>L01XE17</v>
      </c>
      <c r="H101" s="94" t="s">
        <v>142</v>
      </c>
    </row>
    <row r="102" spans="1:8">
      <c r="A102" s="133" t="s">
        <v>134</v>
      </c>
      <c r="B102" s="262" t="s">
        <v>756</v>
      </c>
      <c r="C102" s="145"/>
      <c r="D102" s="144"/>
      <c r="E102" s="146" t="s">
        <v>16</v>
      </c>
      <c r="F102" s="147">
        <v>42005</v>
      </c>
      <c r="G102" s="110" t="str">
        <f t="shared" si="1"/>
        <v>L01XE23</v>
      </c>
      <c r="H102" s="94" t="s">
        <v>143</v>
      </c>
    </row>
    <row r="103" spans="1:8">
      <c r="A103" s="133" t="s">
        <v>135</v>
      </c>
      <c r="B103" s="262" t="s">
        <v>1139</v>
      </c>
      <c r="C103" s="145"/>
      <c r="D103" s="144"/>
      <c r="E103" s="146" t="s">
        <v>16</v>
      </c>
      <c r="F103" s="147">
        <v>40179</v>
      </c>
      <c r="G103" s="110" t="str">
        <f t="shared" si="1"/>
        <v>L01XX01</v>
      </c>
      <c r="H103" s="94" t="s">
        <v>144</v>
      </c>
    </row>
    <row r="104" spans="1:8">
      <c r="A104" s="133" t="s">
        <v>136</v>
      </c>
      <c r="B104" s="262" t="s">
        <v>137</v>
      </c>
      <c r="C104" s="145"/>
      <c r="D104" s="144"/>
      <c r="E104" s="146" t="s">
        <v>734</v>
      </c>
      <c r="F104" s="147">
        <v>40179</v>
      </c>
      <c r="G104" s="110" t="str">
        <f t="shared" si="1"/>
        <v>L01XX02</v>
      </c>
      <c r="H104" s="95" t="s">
        <v>145</v>
      </c>
    </row>
    <row r="105" spans="1:8">
      <c r="A105" s="133" t="s">
        <v>709</v>
      </c>
      <c r="B105" s="262" t="s">
        <v>1163</v>
      </c>
      <c r="C105" s="145"/>
      <c r="D105" s="144"/>
      <c r="E105" s="146" t="s">
        <v>16</v>
      </c>
      <c r="F105" s="147">
        <v>40179</v>
      </c>
      <c r="G105" s="110" t="str">
        <f t="shared" si="1"/>
        <v>L01XX17</v>
      </c>
      <c r="H105" s="94" t="s">
        <v>710</v>
      </c>
    </row>
    <row r="106" spans="1:8">
      <c r="A106" s="133" t="s">
        <v>138</v>
      </c>
      <c r="B106" s="262" t="s">
        <v>139</v>
      </c>
      <c r="C106" s="145"/>
      <c r="D106" s="144"/>
      <c r="E106" s="146" t="s">
        <v>734</v>
      </c>
      <c r="F106" s="147">
        <v>41275</v>
      </c>
      <c r="G106" s="110" t="str">
        <f t="shared" si="1"/>
        <v>L01XX24</v>
      </c>
      <c r="H106" s="94" t="s">
        <v>712</v>
      </c>
    </row>
    <row r="107" spans="1:8">
      <c r="A107" s="133" t="s">
        <v>140</v>
      </c>
      <c r="B107" s="262" t="s">
        <v>141</v>
      </c>
      <c r="C107" s="145"/>
      <c r="D107" s="144"/>
      <c r="E107" s="146" t="s">
        <v>16</v>
      </c>
      <c r="F107" s="147">
        <v>40909</v>
      </c>
      <c r="G107" s="110" t="str">
        <f t="shared" si="1"/>
        <v>L01XX27</v>
      </c>
      <c r="H107" s="94" t="s">
        <v>713</v>
      </c>
    </row>
    <row r="108" spans="1:8">
      <c r="A108" s="133" t="s">
        <v>142</v>
      </c>
      <c r="B108" s="262" t="s">
        <v>1140</v>
      </c>
      <c r="C108" s="145"/>
      <c r="D108" s="144"/>
      <c r="E108" s="146" t="s">
        <v>16</v>
      </c>
      <c r="F108" s="147">
        <v>40179</v>
      </c>
      <c r="G108" s="110" t="str">
        <f t="shared" si="1"/>
        <v>L01XX32</v>
      </c>
      <c r="H108" s="94" t="s">
        <v>714</v>
      </c>
    </row>
    <row r="109" spans="1:8">
      <c r="A109" s="133" t="s">
        <v>143</v>
      </c>
      <c r="B109" s="262" t="s">
        <v>757</v>
      </c>
      <c r="C109" s="145"/>
      <c r="D109" s="144"/>
      <c r="E109" s="146" t="s">
        <v>16</v>
      </c>
      <c r="F109" s="147">
        <v>42005</v>
      </c>
      <c r="G109" s="110" t="str">
        <f t="shared" si="1"/>
        <v>L01XX43</v>
      </c>
      <c r="H109" s="94" t="s">
        <v>715</v>
      </c>
    </row>
    <row r="110" spans="1:8">
      <c r="A110" s="133" t="s">
        <v>144</v>
      </c>
      <c r="B110" s="262" t="s">
        <v>1164</v>
      </c>
      <c r="C110" s="145"/>
      <c r="D110" s="144"/>
      <c r="E110" s="146" t="s">
        <v>34</v>
      </c>
      <c r="F110" s="147">
        <v>41640</v>
      </c>
      <c r="G110" s="110" t="str">
        <f t="shared" si="1"/>
        <v>L02BX03</v>
      </c>
      <c r="H110" s="94" t="s">
        <v>716</v>
      </c>
    </row>
    <row r="111" spans="1:8">
      <c r="A111" s="133" t="s">
        <v>145</v>
      </c>
      <c r="B111" s="262" t="s">
        <v>146</v>
      </c>
      <c r="C111" s="145"/>
      <c r="D111" s="144"/>
      <c r="E111" s="146" t="s">
        <v>16</v>
      </c>
      <c r="F111" s="147">
        <v>40179</v>
      </c>
      <c r="G111" s="110" t="str">
        <f t="shared" si="1"/>
        <v>L03AA13</v>
      </c>
      <c r="H111" s="94" t="s">
        <v>717</v>
      </c>
    </row>
    <row r="112" spans="1:8">
      <c r="A112" s="133" t="s">
        <v>710</v>
      </c>
      <c r="B112" s="262" t="s">
        <v>1165</v>
      </c>
      <c r="C112" s="145"/>
      <c r="D112" s="144"/>
      <c r="E112" s="146" t="s">
        <v>22</v>
      </c>
      <c r="F112" s="147">
        <v>40179</v>
      </c>
      <c r="G112" s="110" t="str">
        <f t="shared" si="1"/>
        <v>L03AB03</v>
      </c>
      <c r="H112" s="95" t="s">
        <v>147</v>
      </c>
    </row>
    <row r="113" spans="1:8">
      <c r="A113" s="133" t="s">
        <v>712</v>
      </c>
      <c r="B113" s="262" t="s">
        <v>1166</v>
      </c>
      <c r="C113" s="145"/>
      <c r="D113" s="144" t="s">
        <v>758</v>
      </c>
      <c r="E113" s="146" t="s">
        <v>759</v>
      </c>
      <c r="F113" s="147">
        <v>40179</v>
      </c>
      <c r="G113" s="110" t="str">
        <f t="shared" si="1"/>
        <v>L03AB04</v>
      </c>
      <c r="H113" s="94" t="s">
        <v>150</v>
      </c>
    </row>
    <row r="114" spans="1:8">
      <c r="A114" s="133" t="s">
        <v>713</v>
      </c>
      <c r="B114" s="262" t="s">
        <v>1167</v>
      </c>
      <c r="C114" s="145"/>
      <c r="D114" s="144" t="s">
        <v>758</v>
      </c>
      <c r="E114" s="146" t="s">
        <v>759</v>
      </c>
      <c r="F114" s="147">
        <v>40179</v>
      </c>
      <c r="G114" s="110" t="str">
        <f t="shared" si="1"/>
        <v>L03AB05</v>
      </c>
      <c r="H114" s="94" t="s">
        <v>151</v>
      </c>
    </row>
    <row r="115" spans="1:8">
      <c r="A115" s="133" t="s">
        <v>714</v>
      </c>
      <c r="B115" s="262" t="s">
        <v>1168</v>
      </c>
      <c r="C115" s="145"/>
      <c r="D115" s="144"/>
      <c r="E115" s="146" t="s">
        <v>759</v>
      </c>
      <c r="F115" s="147">
        <v>40179</v>
      </c>
      <c r="G115" s="110" t="str">
        <f t="shared" si="1"/>
        <v>L03AB08</v>
      </c>
      <c r="H115" s="94" t="s">
        <v>153</v>
      </c>
    </row>
    <row r="116" spans="1:8">
      <c r="A116" s="133" t="s">
        <v>715</v>
      </c>
      <c r="B116" s="262" t="s">
        <v>1169</v>
      </c>
      <c r="C116" s="145"/>
      <c r="D116" s="144" t="s">
        <v>760</v>
      </c>
      <c r="E116" s="146" t="s">
        <v>22</v>
      </c>
      <c r="F116" s="147">
        <v>40179</v>
      </c>
      <c r="G116" s="110" t="str">
        <f t="shared" si="1"/>
        <v>L03AB10</v>
      </c>
      <c r="H116" s="94" t="s">
        <v>155</v>
      </c>
    </row>
    <row r="117" spans="1:8">
      <c r="A117" s="133" t="s">
        <v>716</v>
      </c>
      <c r="B117" s="262" t="s">
        <v>1170</v>
      </c>
      <c r="C117" s="145"/>
      <c r="D117" s="144" t="s">
        <v>760</v>
      </c>
      <c r="E117" s="146" t="s">
        <v>22</v>
      </c>
      <c r="F117" s="147">
        <v>40179</v>
      </c>
      <c r="G117" s="110" t="str">
        <f t="shared" si="1"/>
        <v>L03AB11</v>
      </c>
      <c r="H117" s="94" t="s">
        <v>718</v>
      </c>
    </row>
    <row r="118" spans="1:8">
      <c r="A118" s="133" t="s">
        <v>717</v>
      </c>
      <c r="B118" s="262" t="s">
        <v>1171</v>
      </c>
      <c r="C118" s="145"/>
      <c r="D118" s="144"/>
      <c r="E118" s="146" t="s">
        <v>759</v>
      </c>
      <c r="F118" s="147">
        <v>40179</v>
      </c>
      <c r="G118" s="110" t="str">
        <f t="shared" si="1"/>
        <v>L03AC01</v>
      </c>
      <c r="H118" s="95" t="s">
        <v>566</v>
      </c>
    </row>
    <row r="119" spans="1:8">
      <c r="A119" s="133" t="s">
        <v>147</v>
      </c>
      <c r="B119" s="262" t="s">
        <v>148</v>
      </c>
      <c r="C119" s="145"/>
      <c r="D119" s="144"/>
      <c r="E119" s="146" t="s">
        <v>16</v>
      </c>
      <c r="F119" s="147">
        <v>40909</v>
      </c>
      <c r="G119" s="110" t="str">
        <f t="shared" si="1"/>
        <v>L03AX16</v>
      </c>
      <c r="H119" s="94" t="s">
        <v>157</v>
      </c>
    </row>
    <row r="120" spans="1:8">
      <c r="A120" s="133" t="s">
        <v>149</v>
      </c>
      <c r="B120" s="262" t="s">
        <v>1172</v>
      </c>
      <c r="C120" s="145"/>
      <c r="D120" s="144"/>
      <c r="E120" s="146" t="s">
        <v>16</v>
      </c>
      <c r="F120" s="147">
        <v>40179</v>
      </c>
      <c r="G120" s="110" t="e">
        <f t="shared" si="1"/>
        <v>#N/A</v>
      </c>
      <c r="H120" s="94" t="s">
        <v>159</v>
      </c>
    </row>
    <row r="121" spans="1:8">
      <c r="A121" s="133" t="s">
        <v>150</v>
      </c>
      <c r="B121" s="262" t="s">
        <v>1141</v>
      </c>
      <c r="C121" s="145"/>
      <c r="D121" s="144"/>
      <c r="E121" s="146" t="s">
        <v>16</v>
      </c>
      <c r="F121" s="147">
        <v>41640</v>
      </c>
      <c r="G121" s="110" t="str">
        <f t="shared" si="1"/>
        <v>L04AA04</v>
      </c>
      <c r="H121" s="95" t="s">
        <v>161</v>
      </c>
    </row>
    <row r="122" spans="1:8">
      <c r="A122" s="134" t="s">
        <v>151</v>
      </c>
      <c r="B122" s="262" t="s">
        <v>152</v>
      </c>
      <c r="C122" s="145"/>
      <c r="D122" s="144"/>
      <c r="E122" s="146" t="s">
        <v>16</v>
      </c>
      <c r="F122" s="147">
        <v>40179</v>
      </c>
      <c r="G122" s="110" t="str">
        <f t="shared" si="1"/>
        <v>L04AA23</v>
      </c>
      <c r="H122" s="94" t="s">
        <v>163</v>
      </c>
    </row>
    <row r="123" spans="1:8">
      <c r="A123" s="134" t="s">
        <v>153</v>
      </c>
      <c r="B123" s="262" t="s">
        <v>154</v>
      </c>
      <c r="C123" s="145" t="s">
        <v>744</v>
      </c>
      <c r="D123" s="144" t="s">
        <v>744</v>
      </c>
      <c r="E123" s="146" t="s">
        <v>16</v>
      </c>
      <c r="F123" s="147">
        <v>40179</v>
      </c>
      <c r="G123" s="110" t="str">
        <f t="shared" si="1"/>
        <v>L04AA24</v>
      </c>
      <c r="H123" s="94" t="s">
        <v>165</v>
      </c>
    </row>
    <row r="124" spans="1:8">
      <c r="A124" s="134" t="s">
        <v>153</v>
      </c>
      <c r="B124" s="262" t="s">
        <v>154</v>
      </c>
      <c r="C124" s="145" t="s">
        <v>751</v>
      </c>
      <c r="D124" s="144" t="s">
        <v>751</v>
      </c>
      <c r="E124" s="146" t="s">
        <v>16</v>
      </c>
      <c r="F124" s="147">
        <v>40179</v>
      </c>
      <c r="G124" s="110" t="str">
        <f t="shared" si="1"/>
        <v>L04AA24</v>
      </c>
      <c r="H124" s="94" t="s">
        <v>719</v>
      </c>
    </row>
    <row r="125" spans="1:8">
      <c r="A125" s="134" t="s">
        <v>155</v>
      </c>
      <c r="B125" s="262" t="s">
        <v>156</v>
      </c>
      <c r="C125" s="145"/>
      <c r="D125" s="153"/>
      <c r="E125" s="146" t="s">
        <v>16</v>
      </c>
      <c r="F125" s="147">
        <v>40179</v>
      </c>
      <c r="G125" s="110" t="str">
        <f t="shared" si="1"/>
        <v>L04AA25</v>
      </c>
      <c r="H125" s="94" t="s">
        <v>167</v>
      </c>
    </row>
    <row r="126" spans="1:8">
      <c r="A126" s="134" t="s">
        <v>718</v>
      </c>
      <c r="B126" s="262" t="s">
        <v>761</v>
      </c>
      <c r="C126" s="145"/>
      <c r="D126" s="153"/>
      <c r="E126" s="146" t="s">
        <v>16</v>
      </c>
      <c r="F126" s="147">
        <v>41275</v>
      </c>
      <c r="G126" s="110" t="str">
        <f t="shared" si="1"/>
        <v>L04AA26</v>
      </c>
      <c r="H126" s="94" t="s">
        <v>169</v>
      </c>
    </row>
    <row r="127" spans="1:8">
      <c r="A127" s="133" t="s">
        <v>566</v>
      </c>
      <c r="B127" s="262" t="s">
        <v>96</v>
      </c>
      <c r="C127" s="145"/>
      <c r="D127" s="144"/>
      <c r="E127" s="146" t="s">
        <v>16</v>
      </c>
      <c r="F127" s="147">
        <v>40179</v>
      </c>
      <c r="G127" s="110" t="str">
        <f t="shared" si="1"/>
        <v>L04AA34</v>
      </c>
      <c r="H127" s="94" t="s">
        <v>171</v>
      </c>
    </row>
    <row r="128" spans="1:8">
      <c r="A128" s="134" t="s">
        <v>157</v>
      </c>
      <c r="B128" s="262" t="s">
        <v>158</v>
      </c>
      <c r="C128" s="145"/>
      <c r="D128" s="153"/>
      <c r="E128" s="146" t="s">
        <v>16</v>
      </c>
      <c r="F128" s="147">
        <v>40179</v>
      </c>
      <c r="G128" s="110" t="str">
        <f t="shared" si="1"/>
        <v>L04AB01</v>
      </c>
      <c r="H128" s="94" t="s">
        <v>720</v>
      </c>
    </row>
    <row r="129" spans="1:8">
      <c r="A129" s="134" t="s">
        <v>159</v>
      </c>
      <c r="B129" s="262" t="s">
        <v>160</v>
      </c>
      <c r="C129" s="145"/>
      <c r="D129" s="153"/>
      <c r="E129" s="146" t="s">
        <v>16</v>
      </c>
      <c r="F129" s="147">
        <v>40179</v>
      </c>
      <c r="G129" s="110" t="str">
        <f t="shared" si="1"/>
        <v>L04AB02</v>
      </c>
      <c r="H129" s="94" t="s">
        <v>173</v>
      </c>
    </row>
    <row r="130" spans="1:8">
      <c r="A130" s="134" t="s">
        <v>161</v>
      </c>
      <c r="B130" s="262" t="s">
        <v>162</v>
      </c>
      <c r="C130" s="145"/>
      <c r="D130" s="153"/>
      <c r="E130" s="146" t="s">
        <v>16</v>
      </c>
      <c r="F130" s="147">
        <v>40179</v>
      </c>
      <c r="G130" s="110" t="str">
        <f t="shared" si="1"/>
        <v>L04AB04</v>
      </c>
      <c r="H130" s="94" t="s">
        <v>175</v>
      </c>
    </row>
    <row r="131" spans="1:8">
      <c r="A131" s="134" t="s">
        <v>163</v>
      </c>
      <c r="B131" s="262" t="s">
        <v>164</v>
      </c>
      <c r="C131" s="145"/>
      <c r="D131" s="153"/>
      <c r="E131" s="146" t="s">
        <v>16</v>
      </c>
      <c r="F131" s="147">
        <v>40179</v>
      </c>
      <c r="G131" s="110" t="str">
        <f t="shared" si="1"/>
        <v>L04AB05</v>
      </c>
      <c r="H131" s="94" t="s">
        <v>176</v>
      </c>
    </row>
    <row r="132" spans="1:8">
      <c r="A132" s="134" t="s">
        <v>165</v>
      </c>
      <c r="B132" s="262" t="s">
        <v>166</v>
      </c>
      <c r="C132" s="145"/>
      <c r="D132" s="153"/>
      <c r="E132" s="146" t="s">
        <v>16</v>
      </c>
      <c r="F132" s="147">
        <v>40179</v>
      </c>
      <c r="G132" s="110" t="str">
        <f t="shared" si="1"/>
        <v>L04AB06</v>
      </c>
      <c r="H132" s="94" t="s">
        <v>721</v>
      </c>
    </row>
    <row r="133" spans="1:8">
      <c r="A133" s="134" t="s">
        <v>719</v>
      </c>
      <c r="B133" s="262" t="s">
        <v>762</v>
      </c>
      <c r="C133" s="156"/>
      <c r="D133" s="155"/>
      <c r="E133" s="157" t="s">
        <v>16</v>
      </c>
      <c r="F133" s="147">
        <v>40179</v>
      </c>
      <c r="G133" s="110" t="str">
        <f t="shared" si="1"/>
        <v>L04AC02</v>
      </c>
      <c r="H133" s="94" t="s">
        <v>178</v>
      </c>
    </row>
    <row r="134" spans="1:8">
      <c r="A134" s="134" t="s">
        <v>167</v>
      </c>
      <c r="B134" s="262" t="s">
        <v>168</v>
      </c>
      <c r="C134" s="156"/>
      <c r="D134" s="155"/>
      <c r="E134" s="157" t="s">
        <v>16</v>
      </c>
      <c r="F134" s="147">
        <v>40179</v>
      </c>
      <c r="G134" s="110" t="str">
        <f t="shared" si="1"/>
        <v>L04AC03</v>
      </c>
      <c r="H134" s="95" t="s">
        <v>180</v>
      </c>
    </row>
    <row r="135" spans="1:8">
      <c r="A135" s="134" t="s">
        <v>169</v>
      </c>
      <c r="B135" s="262" t="s">
        <v>170</v>
      </c>
      <c r="C135" s="156"/>
      <c r="D135" s="155"/>
      <c r="E135" s="157" t="s">
        <v>16</v>
      </c>
      <c r="F135" s="147">
        <v>40909</v>
      </c>
      <c r="G135" s="110" t="str">
        <f t="shared" si="1"/>
        <v>L04AC05</v>
      </c>
      <c r="H135" s="94" t="s">
        <v>182</v>
      </c>
    </row>
    <row r="136" spans="1:8">
      <c r="A136" s="134" t="s">
        <v>171</v>
      </c>
      <c r="B136" s="262" t="s">
        <v>172</v>
      </c>
      <c r="C136" s="156"/>
      <c r="D136" s="158"/>
      <c r="E136" s="157" t="s">
        <v>16</v>
      </c>
      <c r="F136" s="147">
        <v>40179</v>
      </c>
      <c r="G136" s="110" t="str">
        <f t="shared" ref="G136:G146" si="2">+VLOOKUP(A136,H:H,1,FALSE)</f>
        <v>L04AC07</v>
      </c>
      <c r="H136" s="94" t="s">
        <v>722</v>
      </c>
    </row>
    <row r="137" spans="1:8">
      <c r="A137" s="134" t="s">
        <v>720</v>
      </c>
      <c r="B137" s="262" t="s">
        <v>763</v>
      </c>
      <c r="C137" s="156"/>
      <c r="D137" s="155"/>
      <c r="E137" s="157" t="s">
        <v>16</v>
      </c>
      <c r="F137" s="147">
        <v>40909</v>
      </c>
      <c r="G137" s="110" t="str">
        <f t="shared" si="2"/>
        <v>L04AC08</v>
      </c>
      <c r="H137" s="94" t="s">
        <v>723</v>
      </c>
    </row>
    <row r="138" spans="1:8">
      <c r="A138" s="134" t="s">
        <v>173</v>
      </c>
      <c r="B138" s="262" t="s">
        <v>174</v>
      </c>
      <c r="C138" s="156"/>
      <c r="D138" s="155"/>
      <c r="E138" s="157" t="s">
        <v>16</v>
      </c>
      <c r="F138" s="147">
        <v>40179</v>
      </c>
      <c r="G138" s="110" t="str">
        <f t="shared" si="2"/>
        <v>L04AX04</v>
      </c>
    </row>
    <row r="139" spans="1:8">
      <c r="A139" s="134" t="s">
        <v>175</v>
      </c>
      <c r="B139" s="262" t="s">
        <v>1173</v>
      </c>
      <c r="C139" s="156"/>
      <c r="D139" s="155"/>
      <c r="E139" s="157" t="s">
        <v>16</v>
      </c>
      <c r="F139" s="147">
        <v>40179</v>
      </c>
      <c r="G139" s="110" t="str">
        <f t="shared" si="2"/>
        <v>M05BC01</v>
      </c>
    </row>
    <row r="140" spans="1:8">
      <c r="A140" s="134" t="s">
        <v>176</v>
      </c>
      <c r="B140" s="262" t="s">
        <v>177</v>
      </c>
      <c r="C140" s="156"/>
      <c r="D140" s="155"/>
      <c r="E140" s="157" t="s">
        <v>16</v>
      </c>
      <c r="F140" s="147">
        <v>40909</v>
      </c>
      <c r="G140" s="110" t="str">
        <f t="shared" si="2"/>
        <v>M05BX04</v>
      </c>
    </row>
    <row r="141" spans="1:8">
      <c r="A141" s="134" t="s">
        <v>721</v>
      </c>
      <c r="B141" s="262" t="s">
        <v>764</v>
      </c>
      <c r="C141" s="156"/>
      <c r="D141" s="155"/>
      <c r="E141" s="157" t="s">
        <v>16</v>
      </c>
      <c r="F141" s="147">
        <v>40179</v>
      </c>
      <c r="G141" s="110" t="str">
        <f t="shared" si="2"/>
        <v>R03DX05</v>
      </c>
    </row>
    <row r="142" spans="1:8">
      <c r="A142" s="134" t="s">
        <v>178</v>
      </c>
      <c r="B142" s="262" t="s">
        <v>179</v>
      </c>
      <c r="C142" s="156"/>
      <c r="D142" s="155"/>
      <c r="E142" s="157" t="s">
        <v>16</v>
      </c>
      <c r="F142" s="147">
        <v>40179</v>
      </c>
      <c r="G142" s="110" t="str">
        <f t="shared" si="2"/>
        <v>R07AA02</v>
      </c>
    </row>
    <row r="143" spans="1:8">
      <c r="A143" s="134" t="s">
        <v>180</v>
      </c>
      <c r="B143" s="262" t="s">
        <v>181</v>
      </c>
      <c r="C143" s="156"/>
      <c r="D143" s="155"/>
      <c r="E143" s="157" t="s">
        <v>16</v>
      </c>
      <c r="F143" s="147">
        <v>40179</v>
      </c>
      <c r="G143" s="110" t="str">
        <f t="shared" si="2"/>
        <v>S01LA04</v>
      </c>
    </row>
    <row r="144" spans="1:8">
      <c r="A144" s="134" t="s">
        <v>182</v>
      </c>
      <c r="B144" s="262" t="s">
        <v>183</v>
      </c>
      <c r="C144" s="156"/>
      <c r="D144" s="155"/>
      <c r="E144" s="157" t="s">
        <v>16</v>
      </c>
      <c r="F144" s="147">
        <v>40179</v>
      </c>
      <c r="G144" s="110" t="str">
        <f t="shared" si="2"/>
        <v>V03AF07</v>
      </c>
    </row>
    <row r="145" spans="1:7">
      <c r="A145" s="134" t="s">
        <v>722</v>
      </c>
      <c r="B145" s="262" t="s">
        <v>765</v>
      </c>
      <c r="C145" s="156"/>
      <c r="D145" s="155"/>
      <c r="E145" s="157" t="s">
        <v>16</v>
      </c>
      <c r="F145" s="147">
        <v>40909</v>
      </c>
      <c r="G145" s="110" t="str">
        <f t="shared" si="2"/>
        <v>V04CJ01</v>
      </c>
    </row>
    <row r="146" spans="1:7">
      <c r="A146" s="134" t="s">
        <v>723</v>
      </c>
      <c r="B146" s="262" t="s">
        <v>766</v>
      </c>
      <c r="C146" s="156"/>
      <c r="D146" s="155" t="s">
        <v>767</v>
      </c>
      <c r="E146" s="157" t="s">
        <v>16</v>
      </c>
      <c r="F146" s="147">
        <v>40179</v>
      </c>
      <c r="G146" s="110" t="str">
        <f t="shared" si="2"/>
        <v>V04CX</v>
      </c>
    </row>
  </sheetData>
  <sheetProtection selectLockedCells="1" selectUnlockedCell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1"/>
  <sheetViews>
    <sheetView showGridLines="0" showZeros="0" zoomScaleNormal="100" workbookViewId="0"/>
  </sheetViews>
  <sheetFormatPr baseColWidth="10" defaultColWidth="0" defaultRowHeight="14.4" zeroHeight="1"/>
  <cols>
    <col min="1" max="1" width="4.77734375" style="121" customWidth="1"/>
    <col min="2" max="2" width="11.5546875" style="121" bestFit="1" customWidth="1"/>
    <col min="3" max="3" width="29.77734375" style="121" customWidth="1"/>
    <col min="4" max="4" width="9.109375" style="121" customWidth="1"/>
    <col min="5" max="5" width="14" style="121" bestFit="1" customWidth="1"/>
    <col min="6" max="6" width="49.33203125" style="121" bestFit="1" customWidth="1"/>
    <col min="7" max="7" width="15.88671875" style="121" customWidth="1"/>
    <col min="8" max="8" width="22.77734375" style="121" customWidth="1"/>
    <col min="9" max="9" width="29.109375" style="121" customWidth="1"/>
    <col min="10" max="10" width="4.77734375" style="121" customWidth="1"/>
    <col min="11" max="11" width="16.109375" style="121" hidden="1" customWidth="1"/>
    <col min="12" max="16384" width="11.5546875" style="121" hidden="1"/>
  </cols>
  <sheetData>
    <row r="1" spans="1:25" customFormat="1">
      <c r="A1" s="121"/>
      <c r="C1" s="30"/>
      <c r="K1" s="91" t="s">
        <v>653</v>
      </c>
      <c r="L1" s="91"/>
      <c r="M1" s="91"/>
      <c r="N1" s="91"/>
      <c r="O1" s="91"/>
      <c r="P1" s="91"/>
      <c r="Q1" s="91"/>
      <c r="R1" s="91"/>
      <c r="S1" s="91"/>
      <c r="T1" s="91"/>
      <c r="U1" s="91"/>
      <c r="V1" s="91"/>
      <c r="W1" s="91"/>
      <c r="X1" s="91"/>
      <c r="Y1" s="91"/>
    </row>
    <row r="2" spans="1:25" customFormat="1" ht="21">
      <c r="A2" s="121"/>
      <c r="B2" s="43" t="s">
        <v>1932</v>
      </c>
      <c r="C2" s="43"/>
      <c r="K2" s="110"/>
    </row>
    <row r="3" spans="1:25" s="30" customFormat="1" ht="21">
      <c r="A3" s="121"/>
      <c r="B3" s="44" t="s">
        <v>1930</v>
      </c>
      <c r="C3" s="44"/>
      <c r="J3"/>
      <c r="K3" s="110"/>
    </row>
    <row r="4" spans="1:25" s="30" customFormat="1" ht="15.6">
      <c r="A4" s="121"/>
      <c r="B4" s="34"/>
      <c r="C4" s="34"/>
      <c r="J4"/>
      <c r="K4" s="110"/>
    </row>
    <row r="5" spans="1:25" customFormat="1" ht="15.6">
      <c r="A5" s="121"/>
      <c r="B5" s="71" t="s">
        <v>1971</v>
      </c>
      <c r="C5" s="17"/>
      <c r="K5" s="110"/>
    </row>
    <row r="6" spans="1:25" customFormat="1">
      <c r="A6" s="121"/>
      <c r="C6" s="30"/>
      <c r="K6" s="110"/>
    </row>
    <row r="7" spans="1:25" customFormat="1">
      <c r="A7" s="121"/>
      <c r="B7" s="22" t="s">
        <v>1081</v>
      </c>
      <c r="C7" s="56"/>
      <c r="D7" s="23"/>
      <c r="E7" s="23"/>
      <c r="F7" s="23"/>
      <c r="G7" s="23"/>
      <c r="H7" s="23"/>
      <c r="I7" s="36"/>
      <c r="K7" s="110"/>
    </row>
    <row r="8" spans="1:25" customFormat="1">
      <c r="A8" s="121"/>
      <c r="B8" s="114" t="s">
        <v>1085</v>
      </c>
      <c r="C8" s="15"/>
      <c r="D8" s="14"/>
      <c r="E8" s="14"/>
      <c r="F8" s="14"/>
      <c r="G8" s="14"/>
      <c r="H8" s="14"/>
      <c r="I8" s="38"/>
      <c r="K8" s="110"/>
    </row>
    <row r="9" spans="1:25" s="30" customFormat="1">
      <c r="A9" s="121"/>
      <c r="B9" s="114" t="s">
        <v>1937</v>
      </c>
      <c r="C9" s="15"/>
      <c r="D9" s="14"/>
      <c r="E9" s="14"/>
      <c r="F9" s="14"/>
      <c r="G9" s="14"/>
      <c r="H9" s="14"/>
      <c r="I9" s="38"/>
      <c r="J9"/>
      <c r="K9" s="110"/>
    </row>
    <row r="10" spans="1:25" s="30" customFormat="1">
      <c r="A10" s="121"/>
      <c r="B10" s="114" t="s">
        <v>1939</v>
      </c>
      <c r="C10" s="15"/>
      <c r="D10" s="14"/>
      <c r="E10" s="14"/>
      <c r="F10" s="14"/>
      <c r="G10" s="14"/>
      <c r="H10" s="14"/>
      <c r="I10" s="38"/>
      <c r="J10"/>
      <c r="K10" s="110"/>
    </row>
    <row r="11" spans="1:25" customFormat="1">
      <c r="A11" s="121"/>
      <c r="B11" s="28" t="s">
        <v>1086</v>
      </c>
      <c r="C11" s="15"/>
      <c r="D11" s="14"/>
      <c r="E11" s="14"/>
      <c r="F11" s="14"/>
      <c r="G11" s="14"/>
      <c r="H11" s="14"/>
      <c r="I11" s="38"/>
      <c r="K11" s="110"/>
    </row>
    <row r="12" spans="1:25" s="30" customFormat="1">
      <c r="A12" s="121"/>
      <c r="B12" s="114" t="s">
        <v>1082</v>
      </c>
      <c r="C12" s="15"/>
      <c r="D12" s="14"/>
      <c r="E12" s="14"/>
      <c r="F12" s="14"/>
      <c r="G12" s="14"/>
      <c r="H12" s="14"/>
      <c r="I12" s="38"/>
      <c r="J12"/>
      <c r="K12" s="110"/>
    </row>
    <row r="13" spans="1:25" customFormat="1">
      <c r="A13" s="121"/>
      <c r="B13" s="114" t="s">
        <v>1087</v>
      </c>
      <c r="C13" s="15"/>
      <c r="D13" s="14"/>
      <c r="E13" s="14"/>
      <c r="F13" s="14"/>
      <c r="G13" s="37"/>
      <c r="H13" s="37"/>
      <c r="I13" s="208"/>
      <c r="K13" s="110"/>
      <c r="M13" s="66"/>
    </row>
    <row r="14" spans="1:25" customFormat="1">
      <c r="A14" s="121"/>
      <c r="B14" s="114" t="s">
        <v>1945</v>
      </c>
      <c r="C14" s="15"/>
      <c r="D14" s="14"/>
      <c r="E14" s="14"/>
      <c r="F14" s="14"/>
      <c r="G14" s="14"/>
      <c r="H14" s="14"/>
      <c r="I14" s="201" t="s">
        <v>1931</v>
      </c>
      <c r="K14" s="110"/>
    </row>
    <row r="15" spans="1:25" customFormat="1">
      <c r="A15" s="121"/>
      <c r="B15" s="114" t="s">
        <v>1083</v>
      </c>
      <c r="C15" s="15"/>
      <c r="D15" s="14"/>
      <c r="E15" s="14"/>
      <c r="F15" s="14"/>
      <c r="G15" s="14"/>
      <c r="H15" s="14"/>
      <c r="I15" s="38"/>
      <c r="K15" s="110"/>
    </row>
    <row r="16" spans="1:25" customFormat="1">
      <c r="A16" s="121"/>
      <c r="B16" s="11" t="s">
        <v>1084</v>
      </c>
      <c r="C16" s="27"/>
      <c r="D16" s="26"/>
      <c r="E16" s="26"/>
      <c r="F16" s="26"/>
      <c r="G16" s="26"/>
      <c r="H16" s="26"/>
      <c r="I16" s="40"/>
      <c r="K16" s="110"/>
    </row>
    <row r="17" spans="1:25" customFormat="1">
      <c r="A17" s="121"/>
      <c r="C17" s="30"/>
      <c r="K17" s="110"/>
    </row>
    <row r="18" spans="1:25" customFormat="1">
      <c r="A18" s="121"/>
      <c r="B18" s="10" t="s">
        <v>1958</v>
      </c>
      <c r="C18" s="10"/>
      <c r="I18" s="121"/>
      <c r="K18" s="110"/>
    </row>
    <row r="19" spans="1:25" s="66" customFormat="1">
      <c r="A19" s="121"/>
      <c r="B19" s="55" t="s">
        <v>1933</v>
      </c>
      <c r="C19" s="55" t="s">
        <v>1934</v>
      </c>
      <c r="D19" s="55" t="s">
        <v>0</v>
      </c>
      <c r="E19" s="55" t="s">
        <v>561</v>
      </c>
      <c r="F19" s="55" t="s">
        <v>1935</v>
      </c>
      <c r="G19" s="55" t="s">
        <v>1940</v>
      </c>
      <c r="H19" s="55" t="s">
        <v>1938</v>
      </c>
      <c r="I19" s="55" t="s">
        <v>1936</v>
      </c>
      <c r="J19"/>
      <c r="K19" s="127" t="s">
        <v>659</v>
      </c>
      <c r="L19" s="55" t="s">
        <v>662</v>
      </c>
      <c r="M19" s="55" t="s">
        <v>1</v>
      </c>
      <c r="N19" s="55" t="s">
        <v>2</v>
      </c>
      <c r="O19" s="55" t="s">
        <v>3</v>
      </c>
      <c r="P19" s="55" t="s">
        <v>4</v>
      </c>
      <c r="Q19" s="55" t="s">
        <v>5</v>
      </c>
      <c r="R19" s="55" t="s">
        <v>7</v>
      </c>
      <c r="S19" s="55" t="s">
        <v>8</v>
      </c>
      <c r="T19" s="55" t="s">
        <v>9</v>
      </c>
      <c r="U19" s="55" t="s">
        <v>10</v>
      </c>
      <c r="V19" s="55" t="s">
        <v>11</v>
      </c>
      <c r="W19" s="55" t="s">
        <v>4</v>
      </c>
      <c r="X19" s="55" t="s">
        <v>12</v>
      </c>
      <c r="Y19" s="55" t="s">
        <v>13</v>
      </c>
    </row>
    <row r="20" spans="1:25" s="66" customFormat="1" ht="15.6">
      <c r="A20" s="121"/>
      <c r="B20" s="95" t="s">
        <v>15</v>
      </c>
      <c r="C20" s="94" t="s">
        <v>731</v>
      </c>
      <c r="D20" s="95">
        <v>6008296</v>
      </c>
      <c r="E20" s="75">
        <v>7680629570011</v>
      </c>
      <c r="F20" s="261" t="s">
        <v>1174</v>
      </c>
      <c r="G20" s="100"/>
      <c r="H20" s="99">
        <f t="shared" ref="H20:H83" si="0">+IF(OR(X20=1,Y20=1),G20/Q20/O20/M20,G20/Q20/M20)</f>
        <v>0</v>
      </c>
      <c r="I20" s="98"/>
      <c r="J20"/>
      <c r="K20" s="110" t="s">
        <v>770</v>
      </c>
      <c r="L20" s="124" t="str">
        <f t="shared" ref="L20:L83" si="1">+B20&amp;"_"&amp;K20</f>
        <v>A07AA12_nr</v>
      </c>
      <c r="M20" s="73">
        <v>200</v>
      </c>
      <c r="N20" s="73" t="s">
        <v>188</v>
      </c>
      <c r="O20" s="73">
        <v>20</v>
      </c>
      <c r="P20" s="73" t="s">
        <v>6</v>
      </c>
      <c r="Q20" s="73">
        <v>1</v>
      </c>
      <c r="R20" s="94" t="s">
        <v>16</v>
      </c>
      <c r="S20" s="73" t="str">
        <f t="shared" ref="S20:S83" si="2">IF(ISERR(SEARCH("/",$N20)-1),$N20,LEFT($N20,SEARCH("/",$N20)-1))</f>
        <v>MG</v>
      </c>
      <c r="T20" s="73">
        <f t="shared" ref="T20:T83" si="3">IF(ISERR(SEARCH("/",$N20)-1),0,RIGHT($N20,LEN($N20)-SEARCH("/",$N20)))</f>
        <v>0</v>
      </c>
      <c r="U20" s="73" t="str">
        <f t="shared" ref="U20:U83" si="4">+IF(OR(S20=R20,AND(S20="E",R20="U"),AND(S20="IE",R20="IU"),AND(S20="IE",R20="U"),AND(S20="E",R20="IU"),AND(S20="MIOE",R20="MIU")),R20,S20)</f>
        <v>mg</v>
      </c>
      <c r="V20" s="7">
        <f t="shared" ref="V20:V83" si="5">+IF(T20=0,1,IF(LEFT(T20,1)="M","1"&amp;T20,T20))</f>
        <v>1</v>
      </c>
      <c r="W20" s="73">
        <f t="shared" ref="W20:W83" si="6">+IF(U20=R20,0,1)</f>
        <v>0</v>
      </c>
      <c r="X20" s="73">
        <f t="shared" ref="X20:X83" si="7">+IF(P20="Stk",1,0)</f>
        <v>1</v>
      </c>
      <c r="Y20" s="73">
        <f t="shared" ref="Y20:Y83" si="8">+IF(OR(X20=1,V20=1),0,IF((O20&amp;P20)=V20,0,1))</f>
        <v>0</v>
      </c>
    </row>
    <row r="21" spans="1:25" s="66" customFormat="1" ht="15.6">
      <c r="A21" s="121"/>
      <c r="B21" s="94" t="s">
        <v>18</v>
      </c>
      <c r="C21" s="94" t="s">
        <v>1143</v>
      </c>
      <c r="D21" s="94">
        <v>5771558</v>
      </c>
      <c r="E21" s="75">
        <v>7680476040408</v>
      </c>
      <c r="F21" s="261" t="s">
        <v>1177</v>
      </c>
      <c r="G21" s="100"/>
      <c r="H21" s="99">
        <f t="shared" si="0"/>
        <v>0</v>
      </c>
      <c r="I21" s="98"/>
      <c r="J21"/>
      <c r="K21" s="110" t="s">
        <v>770</v>
      </c>
      <c r="L21" s="124" t="str">
        <f t="shared" si="1"/>
        <v>B01AB02_nr</v>
      </c>
      <c r="M21" s="73">
        <v>500</v>
      </c>
      <c r="N21" s="73" t="s">
        <v>185</v>
      </c>
      <c r="O21" s="73">
        <v>1</v>
      </c>
      <c r="P21" s="73" t="s">
        <v>6</v>
      </c>
      <c r="Q21" s="73">
        <v>1</v>
      </c>
      <c r="R21" s="94" t="s">
        <v>17</v>
      </c>
      <c r="S21" s="73" t="str">
        <f t="shared" si="2"/>
        <v>IE</v>
      </c>
      <c r="T21" s="73">
        <f t="shared" si="3"/>
        <v>0</v>
      </c>
      <c r="U21" s="73" t="str">
        <f t="shared" si="4"/>
        <v>U</v>
      </c>
      <c r="V21" s="7">
        <f t="shared" si="5"/>
        <v>1</v>
      </c>
      <c r="W21" s="73">
        <f t="shared" si="6"/>
        <v>0</v>
      </c>
      <c r="X21" s="73">
        <f t="shared" si="7"/>
        <v>1</v>
      </c>
      <c r="Y21" s="73">
        <f t="shared" si="8"/>
        <v>0</v>
      </c>
    </row>
    <row r="22" spans="1:25" s="66" customFormat="1" ht="15.6">
      <c r="A22" s="121"/>
      <c r="B22" s="94" t="s">
        <v>18</v>
      </c>
      <c r="C22" s="94" t="s">
        <v>1143</v>
      </c>
      <c r="D22" s="94">
        <v>2599366</v>
      </c>
      <c r="E22" s="75">
        <v>7680469280248</v>
      </c>
      <c r="F22" s="261" t="s">
        <v>1176</v>
      </c>
      <c r="G22" s="100"/>
      <c r="H22" s="99">
        <f t="shared" si="0"/>
        <v>0</v>
      </c>
      <c r="I22" s="98"/>
      <c r="J22"/>
      <c r="K22" s="110" t="s">
        <v>770</v>
      </c>
      <c r="L22" s="124" t="str">
        <f t="shared" si="1"/>
        <v>B01AB02_nr</v>
      </c>
      <c r="M22" s="73">
        <v>1000</v>
      </c>
      <c r="N22" s="73" t="s">
        <v>185</v>
      </c>
      <c r="O22" s="73">
        <v>1</v>
      </c>
      <c r="P22" s="73" t="s">
        <v>6</v>
      </c>
      <c r="Q22" s="73">
        <v>1</v>
      </c>
      <c r="R22" s="94" t="s">
        <v>17</v>
      </c>
      <c r="S22" s="73" t="str">
        <f t="shared" si="2"/>
        <v>IE</v>
      </c>
      <c r="T22" s="73">
        <f t="shared" si="3"/>
        <v>0</v>
      </c>
      <c r="U22" s="73" t="str">
        <f t="shared" si="4"/>
        <v>U</v>
      </c>
      <c r="V22" s="7">
        <f t="shared" si="5"/>
        <v>1</v>
      </c>
      <c r="W22" s="73">
        <f t="shared" si="6"/>
        <v>0</v>
      </c>
      <c r="X22" s="73">
        <f t="shared" si="7"/>
        <v>1</v>
      </c>
      <c r="Y22" s="73">
        <f t="shared" si="8"/>
        <v>0</v>
      </c>
    </row>
    <row r="23" spans="1:25" s="66" customFormat="1" ht="15.6">
      <c r="A23" s="121"/>
      <c r="B23" s="94" t="s">
        <v>18</v>
      </c>
      <c r="C23" s="94" t="s">
        <v>1143</v>
      </c>
      <c r="D23" s="94">
        <v>2599343</v>
      </c>
      <c r="E23" s="75">
        <v>7680469280163</v>
      </c>
      <c r="F23" s="261" t="s">
        <v>1175</v>
      </c>
      <c r="G23" s="100"/>
      <c r="H23" s="99">
        <f t="shared" si="0"/>
        <v>0</v>
      </c>
      <c r="I23" s="98"/>
      <c r="J23"/>
      <c r="K23" s="110" t="s">
        <v>770</v>
      </c>
      <c r="L23" s="124" t="str">
        <f t="shared" si="1"/>
        <v>B01AB02_nr</v>
      </c>
      <c r="M23" s="73">
        <v>500</v>
      </c>
      <c r="N23" s="73" t="s">
        <v>185</v>
      </c>
      <c r="O23" s="73">
        <v>1</v>
      </c>
      <c r="P23" s="73" t="s">
        <v>6</v>
      </c>
      <c r="Q23" s="73">
        <v>1</v>
      </c>
      <c r="R23" s="94" t="s">
        <v>17</v>
      </c>
      <c r="S23" s="73" t="str">
        <f t="shared" si="2"/>
        <v>IE</v>
      </c>
      <c r="T23" s="73">
        <f t="shared" si="3"/>
        <v>0</v>
      </c>
      <c r="U23" s="73" t="str">
        <f t="shared" si="4"/>
        <v>U</v>
      </c>
      <c r="V23" s="7">
        <f t="shared" si="5"/>
        <v>1</v>
      </c>
      <c r="W23" s="73">
        <f t="shared" si="6"/>
        <v>0</v>
      </c>
      <c r="X23" s="73">
        <f t="shared" si="7"/>
        <v>1</v>
      </c>
      <c r="Y23" s="73">
        <f t="shared" si="8"/>
        <v>0</v>
      </c>
    </row>
    <row r="24" spans="1:25" s="66" customFormat="1" ht="15.6">
      <c r="A24" s="121"/>
      <c r="B24" s="94" t="s">
        <v>19</v>
      </c>
      <c r="C24" s="94" t="s">
        <v>1144</v>
      </c>
      <c r="D24" s="94">
        <v>2626034</v>
      </c>
      <c r="E24" s="75">
        <v>7680518090170</v>
      </c>
      <c r="F24" s="261" t="s">
        <v>1178</v>
      </c>
      <c r="G24" s="100"/>
      <c r="H24" s="99">
        <f t="shared" si="0"/>
        <v>0</v>
      </c>
      <c r="I24" s="98"/>
      <c r="J24"/>
      <c r="K24" s="110" t="s">
        <v>770</v>
      </c>
      <c r="L24" s="124" t="str">
        <f t="shared" si="1"/>
        <v>B01AB09_nr</v>
      </c>
      <c r="M24" s="73">
        <v>750</v>
      </c>
      <c r="N24" s="73" t="s">
        <v>199</v>
      </c>
      <c r="O24" s="73">
        <v>0.6</v>
      </c>
      <c r="P24" s="73" t="s">
        <v>187</v>
      </c>
      <c r="Q24" s="73">
        <v>10</v>
      </c>
      <c r="R24" s="94" t="s">
        <v>17</v>
      </c>
      <c r="S24" s="73" t="str">
        <f t="shared" si="2"/>
        <v>E</v>
      </c>
      <c r="T24" s="73" t="str">
        <f t="shared" si="3"/>
        <v>0.6ML</v>
      </c>
      <c r="U24" s="73" t="str">
        <f t="shared" si="4"/>
        <v>U</v>
      </c>
      <c r="V24" s="7" t="str">
        <f t="shared" si="5"/>
        <v>0.6ML</v>
      </c>
      <c r="W24" s="73">
        <f t="shared" si="6"/>
        <v>0</v>
      </c>
      <c r="X24" s="73">
        <f t="shared" si="7"/>
        <v>0</v>
      </c>
      <c r="Y24" s="73">
        <f t="shared" si="8"/>
        <v>0</v>
      </c>
    </row>
    <row r="25" spans="1:25" s="66" customFormat="1" ht="15.6">
      <c r="A25" s="121"/>
      <c r="B25" s="94" t="s">
        <v>20</v>
      </c>
      <c r="C25" s="94" t="s">
        <v>21</v>
      </c>
      <c r="D25" s="94">
        <v>2343715</v>
      </c>
      <c r="E25" s="75">
        <v>7680500640505</v>
      </c>
      <c r="F25" s="261" t="s">
        <v>1179</v>
      </c>
      <c r="G25" s="100"/>
      <c r="H25" s="99">
        <f t="shared" si="0"/>
        <v>0</v>
      </c>
      <c r="I25" s="98"/>
      <c r="J25"/>
      <c r="K25" s="110" t="s">
        <v>770</v>
      </c>
      <c r="L25" s="124" t="str">
        <f t="shared" si="1"/>
        <v>B01AC11_nr</v>
      </c>
      <c r="M25" s="73">
        <v>20</v>
      </c>
      <c r="N25" s="73" t="s">
        <v>190</v>
      </c>
      <c r="O25" s="73">
        <v>1</v>
      </c>
      <c r="P25" s="73" t="s">
        <v>187</v>
      </c>
      <c r="Q25" s="73">
        <v>1</v>
      </c>
      <c r="R25" s="94" t="s">
        <v>22</v>
      </c>
      <c r="S25" s="73" t="str">
        <f t="shared" si="2"/>
        <v>MCG</v>
      </c>
      <c r="T25" s="73" t="str">
        <f t="shared" si="3"/>
        <v>ML</v>
      </c>
      <c r="U25" s="73" t="str">
        <f t="shared" si="4"/>
        <v>mcg</v>
      </c>
      <c r="V25" s="7" t="str">
        <f t="shared" si="5"/>
        <v>1ML</v>
      </c>
      <c r="W25" s="73">
        <f t="shared" si="6"/>
        <v>0</v>
      </c>
      <c r="X25" s="73">
        <f t="shared" si="7"/>
        <v>0</v>
      </c>
      <c r="Y25" s="73">
        <f t="shared" si="8"/>
        <v>0</v>
      </c>
    </row>
    <row r="26" spans="1:25" s="66" customFormat="1" ht="15.6">
      <c r="A26" s="121"/>
      <c r="B26" s="94" t="s">
        <v>20</v>
      </c>
      <c r="C26" s="94" t="s">
        <v>21</v>
      </c>
      <c r="D26" s="94">
        <v>2343721</v>
      </c>
      <c r="E26" s="75">
        <v>7680500640932</v>
      </c>
      <c r="F26" s="261" t="s">
        <v>1180</v>
      </c>
      <c r="G26" s="100"/>
      <c r="H26" s="99">
        <f t="shared" si="0"/>
        <v>0</v>
      </c>
      <c r="I26" s="98"/>
      <c r="J26"/>
      <c r="K26" s="110" t="s">
        <v>770</v>
      </c>
      <c r="L26" s="124" t="str">
        <f t="shared" si="1"/>
        <v>B01AC11_nr</v>
      </c>
      <c r="M26" s="73">
        <v>50</v>
      </c>
      <c r="N26" s="73" t="s">
        <v>191</v>
      </c>
      <c r="O26" s="73">
        <v>2.5</v>
      </c>
      <c r="P26" s="73" t="s">
        <v>187</v>
      </c>
      <c r="Q26" s="73">
        <v>1</v>
      </c>
      <c r="R26" s="94" t="s">
        <v>22</v>
      </c>
      <c r="S26" s="73" t="str">
        <f t="shared" si="2"/>
        <v>MCG</v>
      </c>
      <c r="T26" s="73" t="str">
        <f t="shared" si="3"/>
        <v>2.5ML</v>
      </c>
      <c r="U26" s="73" t="str">
        <f t="shared" si="4"/>
        <v>mcg</v>
      </c>
      <c r="V26" s="7" t="str">
        <f t="shared" si="5"/>
        <v>2.5ML</v>
      </c>
      <c r="W26" s="73">
        <f t="shared" si="6"/>
        <v>0</v>
      </c>
      <c r="X26" s="73">
        <f t="shared" si="7"/>
        <v>0</v>
      </c>
      <c r="Y26" s="73">
        <f t="shared" si="8"/>
        <v>0</v>
      </c>
    </row>
    <row r="27" spans="1:25" s="66" customFormat="1" ht="15.6">
      <c r="A27" s="121"/>
      <c r="B27" s="94" t="s">
        <v>20</v>
      </c>
      <c r="C27" s="94" t="s">
        <v>21</v>
      </c>
      <c r="D27" s="94">
        <v>5234524</v>
      </c>
      <c r="E27" s="75">
        <v>7680562130082</v>
      </c>
      <c r="F27" s="261" t="s">
        <v>1183</v>
      </c>
      <c r="G27" s="100"/>
      <c r="H27" s="99">
        <f t="shared" si="0"/>
        <v>0</v>
      </c>
      <c r="I27" s="98"/>
      <c r="J27"/>
      <c r="K27" s="110" t="s">
        <v>770</v>
      </c>
      <c r="L27" s="124" t="str">
        <f t="shared" si="1"/>
        <v>B01AC11_nr</v>
      </c>
      <c r="M27" s="73">
        <v>20</v>
      </c>
      <c r="N27" s="73" t="s">
        <v>192</v>
      </c>
      <c r="O27" s="73">
        <v>30</v>
      </c>
      <c r="P27" s="73" t="s">
        <v>6</v>
      </c>
      <c r="Q27" s="73">
        <v>10</v>
      </c>
      <c r="R27" s="94" t="s">
        <v>22</v>
      </c>
      <c r="S27" s="73" t="str">
        <f t="shared" si="2"/>
        <v>MCG</v>
      </c>
      <c r="T27" s="73" t="str">
        <f t="shared" si="3"/>
        <v>2ML</v>
      </c>
      <c r="U27" s="73" t="str">
        <f t="shared" si="4"/>
        <v>mcg</v>
      </c>
      <c r="V27" s="7" t="str">
        <f t="shared" si="5"/>
        <v>2ML</v>
      </c>
      <c r="W27" s="73">
        <f t="shared" si="6"/>
        <v>0</v>
      </c>
      <c r="X27" s="73">
        <f t="shared" si="7"/>
        <v>1</v>
      </c>
      <c r="Y27" s="73">
        <f t="shared" si="8"/>
        <v>0</v>
      </c>
    </row>
    <row r="28" spans="1:25" s="66" customFormat="1" ht="15.6">
      <c r="A28" s="121"/>
      <c r="B28" s="94" t="s">
        <v>20</v>
      </c>
      <c r="C28" s="94" t="s">
        <v>21</v>
      </c>
      <c r="D28" s="94">
        <v>3729351</v>
      </c>
      <c r="E28" s="75">
        <v>7680562130020</v>
      </c>
      <c r="F28" s="261" t="s">
        <v>1181</v>
      </c>
      <c r="G28" s="100"/>
      <c r="H28" s="99">
        <f t="shared" si="0"/>
        <v>0</v>
      </c>
      <c r="I28" s="98"/>
      <c r="J28"/>
      <c r="K28" s="110" t="s">
        <v>770</v>
      </c>
      <c r="L28" s="124" t="str">
        <f t="shared" si="1"/>
        <v>B01AC11_nr</v>
      </c>
      <c r="M28" s="73">
        <v>20</v>
      </c>
      <c r="N28" s="73" t="s">
        <v>192</v>
      </c>
      <c r="O28" s="73">
        <v>30</v>
      </c>
      <c r="P28" s="73" t="s">
        <v>6</v>
      </c>
      <c r="Q28" s="73">
        <v>1</v>
      </c>
      <c r="R28" s="94" t="s">
        <v>22</v>
      </c>
      <c r="S28" s="73" t="str">
        <f t="shared" si="2"/>
        <v>MCG</v>
      </c>
      <c r="T28" s="73" t="str">
        <f t="shared" si="3"/>
        <v>2ML</v>
      </c>
      <c r="U28" s="73" t="str">
        <f t="shared" si="4"/>
        <v>mcg</v>
      </c>
      <c r="V28" s="7" t="str">
        <f t="shared" si="5"/>
        <v>2ML</v>
      </c>
      <c r="W28" s="73">
        <f t="shared" si="6"/>
        <v>0</v>
      </c>
      <c r="X28" s="73">
        <f t="shared" si="7"/>
        <v>1</v>
      </c>
      <c r="Y28" s="73">
        <f t="shared" si="8"/>
        <v>0</v>
      </c>
    </row>
    <row r="29" spans="1:25" s="66" customFormat="1" ht="15.6">
      <c r="A29" s="121"/>
      <c r="B29" s="94" t="s">
        <v>20</v>
      </c>
      <c r="C29" s="94" t="s">
        <v>21</v>
      </c>
      <c r="D29" s="94">
        <v>3729405</v>
      </c>
      <c r="E29" s="75">
        <v>7680562130068</v>
      </c>
      <c r="F29" s="261" t="s">
        <v>1182</v>
      </c>
      <c r="G29" s="100"/>
      <c r="H29" s="99">
        <f t="shared" si="0"/>
        <v>0</v>
      </c>
      <c r="I29" s="98"/>
      <c r="J29"/>
      <c r="K29" s="110" t="s">
        <v>770</v>
      </c>
      <c r="L29" s="124" t="str">
        <f t="shared" si="1"/>
        <v>B01AC11_nr</v>
      </c>
      <c r="M29" s="73">
        <v>20</v>
      </c>
      <c r="N29" s="73" t="s">
        <v>192</v>
      </c>
      <c r="O29" s="73">
        <v>300</v>
      </c>
      <c r="P29" s="73" t="s">
        <v>6</v>
      </c>
      <c r="Q29" s="73">
        <v>1</v>
      </c>
      <c r="R29" s="94" t="s">
        <v>22</v>
      </c>
      <c r="S29" s="73" t="str">
        <f t="shared" si="2"/>
        <v>MCG</v>
      </c>
      <c r="T29" s="73" t="str">
        <f t="shared" si="3"/>
        <v>2ML</v>
      </c>
      <c r="U29" s="73" t="str">
        <f t="shared" si="4"/>
        <v>mcg</v>
      </c>
      <c r="V29" s="7" t="str">
        <f t="shared" si="5"/>
        <v>2ML</v>
      </c>
      <c r="W29" s="73">
        <f t="shared" si="6"/>
        <v>0</v>
      </c>
      <c r="X29" s="73">
        <f t="shared" si="7"/>
        <v>1</v>
      </c>
      <c r="Y29" s="73">
        <f t="shared" si="8"/>
        <v>0</v>
      </c>
    </row>
    <row r="30" spans="1:25" s="66" customFormat="1" ht="15.6">
      <c r="A30" s="121"/>
      <c r="B30" s="94" t="s">
        <v>23</v>
      </c>
      <c r="C30" s="94" t="s">
        <v>24</v>
      </c>
      <c r="D30" s="94">
        <v>1826601</v>
      </c>
      <c r="E30" s="75">
        <v>7680530180170</v>
      </c>
      <c r="F30" s="261" t="s">
        <v>1184</v>
      </c>
      <c r="G30" s="100"/>
      <c r="H30" s="99">
        <f t="shared" si="0"/>
        <v>0</v>
      </c>
      <c r="I30" s="98"/>
      <c r="J30"/>
      <c r="K30" s="110" t="s">
        <v>770</v>
      </c>
      <c r="L30" s="124" t="str">
        <f t="shared" si="1"/>
        <v>B01AC13_nr</v>
      </c>
      <c r="M30" s="73">
        <v>10</v>
      </c>
      <c r="N30" s="73" t="s">
        <v>216</v>
      </c>
      <c r="O30" s="73">
        <v>5</v>
      </c>
      <c r="P30" s="73" t="s">
        <v>187</v>
      </c>
      <c r="Q30" s="73">
        <v>1</v>
      </c>
      <c r="R30" s="94" t="s">
        <v>16</v>
      </c>
      <c r="S30" s="73" t="str">
        <f t="shared" si="2"/>
        <v>MG</v>
      </c>
      <c r="T30" s="73" t="str">
        <f t="shared" si="3"/>
        <v>5ML</v>
      </c>
      <c r="U30" s="73" t="str">
        <f t="shared" si="4"/>
        <v>mg</v>
      </c>
      <c r="V30" s="7" t="str">
        <f t="shared" si="5"/>
        <v>5ML</v>
      </c>
      <c r="W30" s="73">
        <f t="shared" si="6"/>
        <v>0</v>
      </c>
      <c r="X30" s="73">
        <f t="shared" si="7"/>
        <v>0</v>
      </c>
      <c r="Y30" s="73">
        <f t="shared" si="8"/>
        <v>0</v>
      </c>
    </row>
    <row r="31" spans="1:25" s="66" customFormat="1" ht="15.6">
      <c r="A31" s="121"/>
      <c r="B31" s="94" t="s">
        <v>25</v>
      </c>
      <c r="C31" s="94" t="s">
        <v>26</v>
      </c>
      <c r="D31" s="94">
        <v>1906731</v>
      </c>
      <c r="E31" s="75">
        <v>7680540540179</v>
      </c>
      <c r="F31" s="261" t="s">
        <v>1185</v>
      </c>
      <c r="G31" s="100"/>
      <c r="H31" s="99">
        <f t="shared" si="0"/>
        <v>0</v>
      </c>
      <c r="I31" s="98"/>
      <c r="J31"/>
      <c r="K31" s="110" t="s">
        <v>770</v>
      </c>
      <c r="L31" s="124" t="str">
        <f t="shared" si="1"/>
        <v>B01AC16_nr</v>
      </c>
      <c r="M31" s="73">
        <v>75</v>
      </c>
      <c r="N31" s="73" t="s">
        <v>193</v>
      </c>
      <c r="O31" s="73">
        <v>1</v>
      </c>
      <c r="P31" s="73" t="s">
        <v>6</v>
      </c>
      <c r="Q31" s="73">
        <v>1</v>
      </c>
      <c r="R31" s="94" t="s">
        <v>16</v>
      </c>
      <c r="S31" s="73" t="str">
        <f t="shared" si="2"/>
        <v>MG</v>
      </c>
      <c r="T31" s="73" t="str">
        <f t="shared" si="3"/>
        <v>100ML</v>
      </c>
      <c r="U31" s="73" t="str">
        <f t="shared" si="4"/>
        <v>mg</v>
      </c>
      <c r="V31" s="7" t="str">
        <f t="shared" si="5"/>
        <v>100ML</v>
      </c>
      <c r="W31" s="73">
        <f t="shared" si="6"/>
        <v>0</v>
      </c>
      <c r="X31" s="73">
        <f t="shared" si="7"/>
        <v>1</v>
      </c>
      <c r="Y31" s="73">
        <f t="shared" si="8"/>
        <v>0</v>
      </c>
    </row>
    <row r="32" spans="1:25" s="66" customFormat="1" ht="15.6">
      <c r="A32" s="121"/>
      <c r="B32" s="94" t="s">
        <v>25</v>
      </c>
      <c r="C32" s="94" t="s">
        <v>26</v>
      </c>
      <c r="D32" s="94">
        <v>1906760</v>
      </c>
      <c r="E32" s="75">
        <v>7680540500111</v>
      </c>
      <c r="F32" s="261" t="s">
        <v>1186</v>
      </c>
      <c r="G32" s="100"/>
      <c r="H32" s="99">
        <f t="shared" si="0"/>
        <v>0</v>
      </c>
      <c r="I32" s="98"/>
      <c r="J32"/>
      <c r="K32" s="110" t="s">
        <v>770</v>
      </c>
      <c r="L32" s="124" t="str">
        <f t="shared" si="1"/>
        <v>B01AC16_nr</v>
      </c>
      <c r="M32" s="73">
        <v>20</v>
      </c>
      <c r="N32" s="73" t="s">
        <v>194</v>
      </c>
      <c r="O32" s="73">
        <v>1</v>
      </c>
      <c r="P32" s="73" t="s">
        <v>6</v>
      </c>
      <c r="Q32" s="73">
        <v>1</v>
      </c>
      <c r="R32" s="94" t="s">
        <v>16</v>
      </c>
      <c r="S32" s="73" t="str">
        <f t="shared" si="2"/>
        <v>MG</v>
      </c>
      <c r="T32" s="73" t="str">
        <f t="shared" si="3"/>
        <v>10ML</v>
      </c>
      <c r="U32" s="73" t="str">
        <f t="shared" si="4"/>
        <v>mg</v>
      </c>
      <c r="V32" s="7" t="str">
        <f t="shared" si="5"/>
        <v>10ML</v>
      </c>
      <c r="W32" s="73">
        <f t="shared" si="6"/>
        <v>0</v>
      </c>
      <c r="X32" s="73">
        <f t="shared" si="7"/>
        <v>1</v>
      </c>
      <c r="Y32" s="73">
        <f t="shared" si="8"/>
        <v>0</v>
      </c>
    </row>
    <row r="33" spans="1:25" s="66" customFormat="1" ht="15.6">
      <c r="A33" s="121"/>
      <c r="B33" s="94" t="s">
        <v>27</v>
      </c>
      <c r="C33" s="94" t="s">
        <v>28</v>
      </c>
      <c r="D33" s="94">
        <v>2074267</v>
      </c>
      <c r="E33" s="75"/>
      <c r="F33" s="261" t="s">
        <v>1187</v>
      </c>
      <c r="G33" s="100"/>
      <c r="H33" s="99">
        <f t="shared" si="0"/>
        <v>0</v>
      </c>
      <c r="I33" s="98"/>
      <c r="J33"/>
      <c r="K33" s="110" t="s">
        <v>770</v>
      </c>
      <c r="L33" s="124" t="str">
        <f t="shared" si="1"/>
        <v>B01AC17_nr</v>
      </c>
      <c r="M33" s="73">
        <v>12.5</v>
      </c>
      <c r="N33" s="73" t="s">
        <v>570</v>
      </c>
      <c r="O33" s="73">
        <v>50</v>
      </c>
      <c r="P33" s="73" t="s">
        <v>187</v>
      </c>
      <c r="Q33" s="73">
        <v>1</v>
      </c>
      <c r="R33" s="94" t="s">
        <v>16</v>
      </c>
      <c r="S33" s="73" t="str">
        <f t="shared" si="2"/>
        <v>MG</v>
      </c>
      <c r="T33" s="73" t="str">
        <f t="shared" si="3"/>
        <v>50ML</v>
      </c>
      <c r="U33" s="73" t="str">
        <f t="shared" si="4"/>
        <v>mg</v>
      </c>
      <c r="V33" s="7" t="str">
        <f t="shared" si="5"/>
        <v>50ML</v>
      </c>
      <c r="W33" s="73">
        <f t="shared" si="6"/>
        <v>0</v>
      </c>
      <c r="X33" s="73">
        <f t="shared" si="7"/>
        <v>0</v>
      </c>
      <c r="Y33" s="73">
        <f t="shared" si="8"/>
        <v>0</v>
      </c>
    </row>
    <row r="34" spans="1:25" s="66" customFormat="1" ht="15.6">
      <c r="A34" s="121"/>
      <c r="B34" s="94" t="s">
        <v>27</v>
      </c>
      <c r="C34" s="94" t="s">
        <v>28</v>
      </c>
      <c r="D34" s="94">
        <v>2534183</v>
      </c>
      <c r="E34" s="75"/>
      <c r="F34" s="261" t="s">
        <v>1188</v>
      </c>
      <c r="G34" s="100"/>
      <c r="H34" s="99">
        <f t="shared" si="0"/>
        <v>0</v>
      </c>
      <c r="I34" s="98"/>
      <c r="J34"/>
      <c r="K34" s="110" t="s">
        <v>770</v>
      </c>
      <c r="L34" s="124" t="str">
        <f t="shared" si="1"/>
        <v>B01AC17_nr</v>
      </c>
      <c r="M34" s="73">
        <v>12.5</v>
      </c>
      <c r="N34" s="73" t="s">
        <v>195</v>
      </c>
      <c r="O34" s="73">
        <v>250</v>
      </c>
      <c r="P34" s="73" t="s">
        <v>187</v>
      </c>
      <c r="Q34" s="73">
        <v>1</v>
      </c>
      <c r="R34" s="94" t="s">
        <v>16</v>
      </c>
      <c r="S34" s="73" t="str">
        <f t="shared" si="2"/>
        <v>MG</v>
      </c>
      <c r="T34" s="73" t="str">
        <f t="shared" si="3"/>
        <v>250ML</v>
      </c>
      <c r="U34" s="73" t="str">
        <f t="shared" si="4"/>
        <v>mg</v>
      </c>
      <c r="V34" s="7" t="str">
        <f t="shared" si="5"/>
        <v>250ML</v>
      </c>
      <c r="W34" s="73">
        <f t="shared" si="6"/>
        <v>0</v>
      </c>
      <c r="X34" s="73">
        <f t="shared" si="7"/>
        <v>0</v>
      </c>
      <c r="Y34" s="73">
        <f t="shared" si="8"/>
        <v>0</v>
      </c>
    </row>
    <row r="35" spans="1:25" s="66" customFormat="1" ht="15.6">
      <c r="A35" s="121"/>
      <c r="B35" s="94" t="s">
        <v>673</v>
      </c>
      <c r="C35" s="94" t="s">
        <v>733</v>
      </c>
      <c r="D35" s="94">
        <v>4407767</v>
      </c>
      <c r="E35" s="75">
        <v>7680586650023</v>
      </c>
      <c r="F35" s="261" t="s">
        <v>1192</v>
      </c>
      <c r="G35" s="100"/>
      <c r="H35" s="99">
        <f t="shared" si="0"/>
        <v>0</v>
      </c>
      <c r="I35" s="98"/>
      <c r="J35"/>
      <c r="K35" s="110" t="s">
        <v>770</v>
      </c>
      <c r="L35" s="124" t="str">
        <f t="shared" si="1"/>
        <v>B01AD02_nr</v>
      </c>
      <c r="M35" s="73">
        <v>2</v>
      </c>
      <c r="N35" s="73" t="s">
        <v>188</v>
      </c>
      <c r="O35" s="73">
        <v>5</v>
      </c>
      <c r="P35" s="73" t="s">
        <v>6</v>
      </c>
      <c r="Q35" s="73">
        <v>1</v>
      </c>
      <c r="R35" s="94" t="s">
        <v>16</v>
      </c>
      <c r="S35" s="73" t="str">
        <f t="shared" si="2"/>
        <v>MG</v>
      </c>
      <c r="T35" s="73">
        <f t="shared" si="3"/>
        <v>0</v>
      </c>
      <c r="U35" s="73" t="str">
        <f t="shared" si="4"/>
        <v>mg</v>
      </c>
      <c r="V35" s="7">
        <f t="shared" si="5"/>
        <v>1</v>
      </c>
      <c r="W35" s="73">
        <f t="shared" si="6"/>
        <v>0</v>
      </c>
      <c r="X35" s="73">
        <f t="shared" si="7"/>
        <v>1</v>
      </c>
      <c r="Y35" s="73">
        <f t="shared" si="8"/>
        <v>0</v>
      </c>
    </row>
    <row r="36" spans="1:25" s="66" customFormat="1" ht="15.6">
      <c r="A36" s="121"/>
      <c r="B36" s="94" t="s">
        <v>673</v>
      </c>
      <c r="C36" s="94" t="s">
        <v>733</v>
      </c>
      <c r="D36" s="94">
        <v>2822806</v>
      </c>
      <c r="E36" s="75">
        <v>7680483130352</v>
      </c>
      <c r="F36" s="261" t="s">
        <v>1190</v>
      </c>
      <c r="G36" s="100"/>
      <c r="H36" s="99">
        <f t="shared" si="0"/>
        <v>0</v>
      </c>
      <c r="I36" s="98"/>
      <c r="J36"/>
      <c r="K36" s="110" t="s">
        <v>770</v>
      </c>
      <c r="L36" s="124" t="str">
        <f t="shared" si="1"/>
        <v>B01AD02_nr</v>
      </c>
      <c r="M36" s="73">
        <v>10</v>
      </c>
      <c r="N36" s="73" t="s">
        <v>188</v>
      </c>
      <c r="O36" s="73">
        <v>1</v>
      </c>
      <c r="P36" s="73" t="s">
        <v>6</v>
      </c>
      <c r="Q36" s="73">
        <v>1</v>
      </c>
      <c r="R36" s="94" t="s">
        <v>16</v>
      </c>
      <c r="S36" s="73" t="str">
        <f t="shared" si="2"/>
        <v>MG</v>
      </c>
      <c r="T36" s="73">
        <f t="shared" si="3"/>
        <v>0</v>
      </c>
      <c r="U36" s="73" t="str">
        <f t="shared" si="4"/>
        <v>mg</v>
      </c>
      <c r="V36" s="7">
        <f t="shared" si="5"/>
        <v>1</v>
      </c>
      <c r="W36" s="73">
        <f t="shared" si="6"/>
        <v>0</v>
      </c>
      <c r="X36" s="73">
        <f t="shared" si="7"/>
        <v>1</v>
      </c>
      <c r="Y36" s="73">
        <f t="shared" si="8"/>
        <v>0</v>
      </c>
    </row>
    <row r="37" spans="1:25" s="66" customFormat="1" ht="15.6">
      <c r="A37" s="121"/>
      <c r="B37" s="94" t="s">
        <v>673</v>
      </c>
      <c r="C37" s="94" t="s">
        <v>733</v>
      </c>
      <c r="D37" s="94">
        <v>2822812</v>
      </c>
      <c r="E37" s="75">
        <v>7680483130277</v>
      </c>
      <c r="F37" s="261" t="s">
        <v>1191</v>
      </c>
      <c r="G37" s="100"/>
      <c r="H37" s="99">
        <f t="shared" si="0"/>
        <v>0</v>
      </c>
      <c r="I37" s="98"/>
      <c r="J37"/>
      <c r="K37" s="110" t="s">
        <v>770</v>
      </c>
      <c r="L37" s="124" t="str">
        <f t="shared" si="1"/>
        <v>B01AD02_nr</v>
      </c>
      <c r="M37" s="73">
        <v>20</v>
      </c>
      <c r="N37" s="73" t="s">
        <v>188</v>
      </c>
      <c r="O37" s="73">
        <v>1</v>
      </c>
      <c r="P37" s="73" t="s">
        <v>6</v>
      </c>
      <c r="Q37" s="73">
        <v>1</v>
      </c>
      <c r="R37" s="94" t="s">
        <v>16</v>
      </c>
      <c r="S37" s="73" t="str">
        <f t="shared" si="2"/>
        <v>MG</v>
      </c>
      <c r="T37" s="73">
        <f t="shared" si="3"/>
        <v>0</v>
      </c>
      <c r="U37" s="73" t="str">
        <f t="shared" si="4"/>
        <v>mg</v>
      </c>
      <c r="V37" s="7">
        <f t="shared" si="5"/>
        <v>1</v>
      </c>
      <c r="W37" s="73">
        <f t="shared" si="6"/>
        <v>0</v>
      </c>
      <c r="X37" s="73">
        <f t="shared" si="7"/>
        <v>1</v>
      </c>
      <c r="Y37" s="73">
        <f t="shared" si="8"/>
        <v>0</v>
      </c>
    </row>
    <row r="38" spans="1:25" s="66" customFormat="1" ht="15.6">
      <c r="A38" s="121"/>
      <c r="B38" s="94" t="s">
        <v>673</v>
      </c>
      <c r="C38" s="94" t="s">
        <v>733</v>
      </c>
      <c r="D38" s="94">
        <v>2613907</v>
      </c>
      <c r="E38" s="74">
        <v>7680483130192</v>
      </c>
      <c r="F38" s="261" t="s">
        <v>1189</v>
      </c>
      <c r="G38" s="100"/>
      <c r="H38" s="99">
        <f t="shared" si="0"/>
        <v>0</v>
      </c>
      <c r="I38" s="98"/>
      <c r="J38"/>
      <c r="K38" s="110" t="s">
        <v>770</v>
      </c>
      <c r="L38" s="124" t="str">
        <f t="shared" si="1"/>
        <v>B01AD02_nr</v>
      </c>
      <c r="M38" s="7">
        <v>50</v>
      </c>
      <c r="N38" s="7" t="s">
        <v>188</v>
      </c>
      <c r="O38" s="7">
        <v>1</v>
      </c>
      <c r="P38" s="7" t="s">
        <v>6</v>
      </c>
      <c r="Q38" s="7">
        <v>1</v>
      </c>
      <c r="R38" s="94" t="s">
        <v>16</v>
      </c>
      <c r="S38" s="73" t="str">
        <f t="shared" si="2"/>
        <v>MG</v>
      </c>
      <c r="T38" s="73">
        <f t="shared" si="3"/>
        <v>0</v>
      </c>
      <c r="U38" s="73" t="str">
        <f t="shared" si="4"/>
        <v>mg</v>
      </c>
      <c r="V38" s="7">
        <f t="shared" si="5"/>
        <v>1</v>
      </c>
      <c r="W38" s="73">
        <f t="shared" si="6"/>
        <v>0</v>
      </c>
      <c r="X38" s="73">
        <f t="shared" si="7"/>
        <v>1</v>
      </c>
      <c r="Y38" s="73">
        <f t="shared" si="8"/>
        <v>0</v>
      </c>
    </row>
    <row r="39" spans="1:25" s="66" customFormat="1" ht="15.6">
      <c r="A39" s="121"/>
      <c r="B39" s="94" t="s">
        <v>29</v>
      </c>
      <c r="C39" s="94" t="s">
        <v>30</v>
      </c>
      <c r="D39" s="94">
        <v>2748234</v>
      </c>
      <c r="E39" s="75">
        <v>7680554180057</v>
      </c>
      <c r="F39" s="261" t="s">
        <v>1194</v>
      </c>
      <c r="G39" s="100"/>
      <c r="H39" s="99">
        <f t="shared" si="0"/>
        <v>0</v>
      </c>
      <c r="I39" s="98"/>
      <c r="J39"/>
      <c r="K39" s="110" t="s">
        <v>770</v>
      </c>
      <c r="L39" s="124" t="str">
        <f t="shared" si="1"/>
        <v>B01AD11_nr</v>
      </c>
      <c r="M39" s="73">
        <v>10000</v>
      </c>
      <c r="N39" s="73" t="s">
        <v>186</v>
      </c>
      <c r="O39" s="73">
        <v>1</v>
      </c>
      <c r="P39" s="73" t="s">
        <v>6</v>
      </c>
      <c r="Q39" s="73">
        <v>1</v>
      </c>
      <c r="R39" s="94" t="s">
        <v>17</v>
      </c>
      <c r="S39" s="73" t="str">
        <f t="shared" si="2"/>
        <v>E</v>
      </c>
      <c r="T39" s="73">
        <f t="shared" si="3"/>
        <v>0</v>
      </c>
      <c r="U39" s="73" t="str">
        <f t="shared" si="4"/>
        <v>U</v>
      </c>
      <c r="V39" s="7">
        <f t="shared" si="5"/>
        <v>1</v>
      </c>
      <c r="W39" s="73">
        <f t="shared" si="6"/>
        <v>0</v>
      </c>
      <c r="X39" s="73">
        <f t="shared" si="7"/>
        <v>1</v>
      </c>
      <c r="Y39" s="73">
        <f t="shared" si="8"/>
        <v>0</v>
      </c>
    </row>
    <row r="40" spans="1:25" s="66" customFormat="1" ht="15.6">
      <c r="A40" s="121"/>
      <c r="B40" s="94" t="s">
        <v>29</v>
      </c>
      <c r="C40" s="94" t="s">
        <v>30</v>
      </c>
      <c r="D40" s="94">
        <v>2748228</v>
      </c>
      <c r="E40" s="75">
        <v>7680554180033</v>
      </c>
      <c r="F40" s="261" t="s">
        <v>1193</v>
      </c>
      <c r="G40" s="100"/>
      <c r="H40" s="99">
        <f t="shared" si="0"/>
        <v>0</v>
      </c>
      <c r="I40" s="98"/>
      <c r="J40"/>
      <c r="K40" s="110" t="s">
        <v>770</v>
      </c>
      <c r="L40" s="124" t="str">
        <f t="shared" si="1"/>
        <v>B01AD11_nr</v>
      </c>
      <c r="M40" s="73">
        <v>8000</v>
      </c>
      <c r="N40" s="73" t="s">
        <v>186</v>
      </c>
      <c r="O40" s="73">
        <v>1</v>
      </c>
      <c r="P40" s="73" t="s">
        <v>6</v>
      </c>
      <c r="Q40" s="73">
        <v>1</v>
      </c>
      <c r="R40" s="94" t="s">
        <v>17</v>
      </c>
      <c r="S40" s="73" t="str">
        <f t="shared" si="2"/>
        <v>E</v>
      </c>
      <c r="T40" s="73">
        <f t="shared" si="3"/>
        <v>0</v>
      </c>
      <c r="U40" s="73" t="str">
        <f t="shared" si="4"/>
        <v>U</v>
      </c>
      <c r="V40" s="7">
        <f t="shared" si="5"/>
        <v>1</v>
      </c>
      <c r="W40" s="73">
        <f t="shared" si="6"/>
        <v>0</v>
      </c>
      <c r="X40" s="73">
        <f t="shared" si="7"/>
        <v>1</v>
      </c>
      <c r="Y40" s="73">
        <f t="shared" si="8"/>
        <v>0</v>
      </c>
    </row>
    <row r="41" spans="1:25" s="66" customFormat="1" ht="15.6">
      <c r="A41" s="121"/>
      <c r="B41" s="95" t="s">
        <v>31</v>
      </c>
      <c r="C41" s="94" t="s">
        <v>32</v>
      </c>
      <c r="D41" s="95">
        <v>6031421</v>
      </c>
      <c r="E41" s="75"/>
      <c r="F41" s="261" t="s">
        <v>562</v>
      </c>
      <c r="G41" s="100"/>
      <c r="H41" s="99">
        <f t="shared" si="0"/>
        <v>0</v>
      </c>
      <c r="I41" s="98"/>
      <c r="J41"/>
      <c r="K41" s="110" t="s">
        <v>770</v>
      </c>
      <c r="L41" s="124" t="str">
        <f t="shared" si="1"/>
        <v>B01AE03_nr</v>
      </c>
      <c r="M41" s="73">
        <v>250</v>
      </c>
      <c r="N41" s="73" t="s">
        <v>563</v>
      </c>
      <c r="O41" s="73">
        <v>2.5</v>
      </c>
      <c r="P41" s="73" t="s">
        <v>187</v>
      </c>
      <c r="Q41" s="73">
        <v>1</v>
      </c>
      <c r="R41" s="94" t="s">
        <v>16</v>
      </c>
      <c r="S41" s="73" t="str">
        <f t="shared" si="2"/>
        <v>MG</v>
      </c>
      <c r="T41" s="73" t="str">
        <f t="shared" si="3"/>
        <v>2.5ML</v>
      </c>
      <c r="U41" s="73" t="str">
        <f t="shared" si="4"/>
        <v>mg</v>
      </c>
      <c r="V41" s="7" t="str">
        <f t="shared" si="5"/>
        <v>2.5ML</v>
      </c>
      <c r="W41" s="73">
        <f t="shared" si="6"/>
        <v>0</v>
      </c>
      <c r="X41" s="73">
        <f t="shared" si="7"/>
        <v>0</v>
      </c>
      <c r="Y41" s="73">
        <f t="shared" si="8"/>
        <v>0</v>
      </c>
    </row>
    <row r="42" spans="1:25" s="66" customFormat="1" ht="15.6">
      <c r="A42" s="121"/>
      <c r="B42" s="94" t="s">
        <v>33</v>
      </c>
      <c r="C42" s="94" t="s">
        <v>1122</v>
      </c>
      <c r="D42" s="94">
        <v>3602001</v>
      </c>
      <c r="E42" s="75">
        <v>7680502030182</v>
      </c>
      <c r="F42" s="261" t="s">
        <v>1195</v>
      </c>
      <c r="G42" s="100"/>
      <c r="H42" s="99">
        <f t="shared" si="0"/>
        <v>0</v>
      </c>
      <c r="I42" s="98"/>
      <c r="J42"/>
      <c r="K42" s="110" t="s">
        <v>770</v>
      </c>
      <c r="L42" s="124" t="str">
        <f t="shared" si="1"/>
        <v>B02BB01_nr</v>
      </c>
      <c r="M42" s="73">
        <v>1</v>
      </c>
      <c r="N42" s="73" t="s">
        <v>197</v>
      </c>
      <c r="O42" s="73">
        <v>1</v>
      </c>
      <c r="P42" s="73" t="s">
        <v>6</v>
      </c>
      <c r="Q42" s="73">
        <v>1</v>
      </c>
      <c r="R42" s="94" t="s">
        <v>34</v>
      </c>
      <c r="S42" s="73" t="str">
        <f t="shared" si="2"/>
        <v>G</v>
      </c>
      <c r="T42" s="73">
        <f t="shared" si="3"/>
        <v>0</v>
      </c>
      <c r="U42" s="73" t="str">
        <f t="shared" si="4"/>
        <v>g</v>
      </c>
      <c r="V42" s="7">
        <f t="shared" si="5"/>
        <v>1</v>
      </c>
      <c r="W42" s="73">
        <f t="shared" si="6"/>
        <v>0</v>
      </c>
      <c r="X42" s="73">
        <f t="shared" si="7"/>
        <v>1</v>
      </c>
      <c r="Y42" s="73">
        <f t="shared" si="8"/>
        <v>0</v>
      </c>
    </row>
    <row r="43" spans="1:25" s="66" customFormat="1" ht="15.6">
      <c r="A43" s="121"/>
      <c r="B43" s="94" t="s">
        <v>33</v>
      </c>
      <c r="C43" s="94" t="s">
        <v>1122</v>
      </c>
      <c r="D43" s="94">
        <v>3602165</v>
      </c>
      <c r="E43" s="75">
        <v>7680502030267</v>
      </c>
      <c r="F43" s="261" t="s">
        <v>1196</v>
      </c>
      <c r="G43" s="100"/>
      <c r="H43" s="99">
        <f t="shared" si="0"/>
        <v>0</v>
      </c>
      <c r="I43" s="98"/>
      <c r="J43"/>
      <c r="K43" s="110" t="s">
        <v>770</v>
      </c>
      <c r="L43" s="124" t="str">
        <f t="shared" si="1"/>
        <v>B02BB01_nr</v>
      </c>
      <c r="M43" s="73">
        <v>2</v>
      </c>
      <c r="N43" s="73" t="s">
        <v>197</v>
      </c>
      <c r="O43" s="73">
        <v>1</v>
      </c>
      <c r="P43" s="73" t="s">
        <v>6</v>
      </c>
      <c r="Q43" s="73">
        <v>1</v>
      </c>
      <c r="R43" s="94" t="s">
        <v>34</v>
      </c>
      <c r="S43" s="73" t="str">
        <f t="shared" si="2"/>
        <v>G</v>
      </c>
      <c r="T43" s="73">
        <f t="shared" si="3"/>
        <v>0</v>
      </c>
      <c r="U43" s="73" t="str">
        <f t="shared" si="4"/>
        <v>g</v>
      </c>
      <c r="V43" s="7">
        <f t="shared" si="5"/>
        <v>1</v>
      </c>
      <c r="W43" s="73">
        <f t="shared" si="6"/>
        <v>0</v>
      </c>
      <c r="X43" s="73">
        <f t="shared" si="7"/>
        <v>1</v>
      </c>
      <c r="Y43" s="73">
        <f t="shared" si="8"/>
        <v>0</v>
      </c>
    </row>
    <row r="44" spans="1:25" s="66" customFormat="1" ht="15.6">
      <c r="A44" s="121"/>
      <c r="B44" s="95" t="s">
        <v>35</v>
      </c>
      <c r="C44" s="94" t="s">
        <v>2054</v>
      </c>
      <c r="D44" s="95">
        <v>5975120</v>
      </c>
      <c r="E44" s="74">
        <v>7680006650022</v>
      </c>
      <c r="F44" s="261" t="s">
        <v>1200</v>
      </c>
      <c r="G44" s="100"/>
      <c r="H44" s="99">
        <f t="shared" si="0"/>
        <v>0</v>
      </c>
      <c r="I44" s="98"/>
      <c r="J44"/>
      <c r="K44" s="110" t="s">
        <v>770</v>
      </c>
      <c r="L44" s="124" t="str">
        <f t="shared" si="1"/>
        <v>B02BD01_nr</v>
      </c>
      <c r="M44" s="160">
        <v>1000</v>
      </c>
      <c r="N44" s="160" t="s">
        <v>185</v>
      </c>
      <c r="O44" s="7">
        <v>1</v>
      </c>
      <c r="P44" s="7" t="s">
        <v>6</v>
      </c>
      <c r="Q44" s="7">
        <v>1</v>
      </c>
      <c r="R44" s="94" t="s">
        <v>734</v>
      </c>
      <c r="S44" s="73" t="str">
        <f t="shared" si="2"/>
        <v>IE</v>
      </c>
      <c r="T44" s="73">
        <f t="shared" si="3"/>
        <v>0</v>
      </c>
      <c r="U44" s="73" t="str">
        <f t="shared" si="4"/>
        <v>IU</v>
      </c>
      <c r="V44" s="7">
        <f t="shared" si="5"/>
        <v>1</v>
      </c>
      <c r="W44" s="73">
        <f t="shared" si="6"/>
        <v>0</v>
      </c>
      <c r="X44" s="73">
        <f t="shared" si="7"/>
        <v>1</v>
      </c>
      <c r="Y44" s="73">
        <f t="shared" si="8"/>
        <v>0</v>
      </c>
    </row>
    <row r="45" spans="1:25" s="66" customFormat="1" ht="15.6">
      <c r="A45" s="121"/>
      <c r="B45" s="94" t="s">
        <v>35</v>
      </c>
      <c r="C45" s="258" t="s">
        <v>2054</v>
      </c>
      <c r="D45" s="94">
        <v>2986838</v>
      </c>
      <c r="E45" s="75">
        <v>7680006650015</v>
      </c>
      <c r="F45" s="261" t="s">
        <v>1197</v>
      </c>
      <c r="G45" s="100"/>
      <c r="H45" s="99">
        <f t="shared" si="0"/>
        <v>0</v>
      </c>
      <c r="I45" s="98"/>
      <c r="J45"/>
      <c r="K45" s="110" t="s">
        <v>770</v>
      </c>
      <c r="L45" s="124" t="str">
        <f t="shared" si="1"/>
        <v>B02BD01_nr</v>
      </c>
      <c r="M45" s="160">
        <v>500</v>
      </c>
      <c r="N45" s="160" t="s">
        <v>185</v>
      </c>
      <c r="O45" s="73">
        <v>20</v>
      </c>
      <c r="P45" s="73" t="s">
        <v>187</v>
      </c>
      <c r="Q45" s="73">
        <v>1</v>
      </c>
      <c r="R45" s="94" t="s">
        <v>734</v>
      </c>
      <c r="S45" s="73" t="str">
        <f t="shared" si="2"/>
        <v>IE</v>
      </c>
      <c r="T45" s="73">
        <f t="shared" si="3"/>
        <v>0</v>
      </c>
      <c r="U45" s="73" t="str">
        <f t="shared" si="4"/>
        <v>IU</v>
      </c>
      <c r="V45" s="7">
        <f t="shared" si="5"/>
        <v>1</v>
      </c>
      <c r="W45" s="73">
        <f t="shared" si="6"/>
        <v>0</v>
      </c>
      <c r="X45" s="73">
        <f t="shared" si="7"/>
        <v>0</v>
      </c>
      <c r="Y45" s="73">
        <f t="shared" si="8"/>
        <v>0</v>
      </c>
    </row>
    <row r="46" spans="1:25" s="66" customFormat="1" ht="15.6">
      <c r="A46" s="121"/>
      <c r="B46" s="94" t="s">
        <v>35</v>
      </c>
      <c r="C46" s="258" t="s">
        <v>2054</v>
      </c>
      <c r="D46" s="94">
        <v>3388163</v>
      </c>
      <c r="E46" s="75">
        <v>7680579180018</v>
      </c>
      <c r="F46" s="261" t="s">
        <v>1198</v>
      </c>
      <c r="G46" s="100"/>
      <c r="H46" s="99">
        <f t="shared" si="0"/>
        <v>0</v>
      </c>
      <c r="I46" s="98"/>
      <c r="J46"/>
      <c r="K46" s="110" t="s">
        <v>770</v>
      </c>
      <c r="L46" s="124" t="str">
        <f t="shared" si="1"/>
        <v>B02BD01_nr</v>
      </c>
      <c r="M46" s="160">
        <v>500</v>
      </c>
      <c r="N46" s="160" t="s">
        <v>185</v>
      </c>
      <c r="O46" s="73">
        <v>1</v>
      </c>
      <c r="P46" s="73" t="s">
        <v>6</v>
      </c>
      <c r="Q46" s="73">
        <v>1</v>
      </c>
      <c r="R46" s="94" t="s">
        <v>734</v>
      </c>
      <c r="S46" s="73" t="str">
        <f t="shared" si="2"/>
        <v>IE</v>
      </c>
      <c r="T46" s="73">
        <f t="shared" si="3"/>
        <v>0</v>
      </c>
      <c r="U46" s="73" t="str">
        <f t="shared" si="4"/>
        <v>IU</v>
      </c>
      <c r="V46" s="7">
        <f t="shared" si="5"/>
        <v>1</v>
      </c>
      <c r="W46" s="73">
        <f t="shared" si="6"/>
        <v>0</v>
      </c>
      <c r="X46" s="73">
        <f t="shared" si="7"/>
        <v>1</v>
      </c>
      <c r="Y46" s="73">
        <f t="shared" si="8"/>
        <v>0</v>
      </c>
    </row>
    <row r="47" spans="1:25" s="66" customFormat="1" ht="15.6">
      <c r="A47" s="121"/>
      <c r="B47" s="94" t="s">
        <v>35</v>
      </c>
      <c r="C47" s="258" t="s">
        <v>2054</v>
      </c>
      <c r="D47" s="94">
        <v>3973387</v>
      </c>
      <c r="E47" s="75">
        <v>7680413300589</v>
      </c>
      <c r="F47" s="261" t="s">
        <v>1199</v>
      </c>
      <c r="G47" s="100"/>
      <c r="H47" s="99">
        <f t="shared" si="0"/>
        <v>0</v>
      </c>
      <c r="I47" s="98"/>
      <c r="J47"/>
      <c r="K47" s="110" t="s">
        <v>770</v>
      </c>
      <c r="L47" s="124" t="str">
        <f t="shared" si="1"/>
        <v>B02BD01_nr</v>
      </c>
      <c r="M47" s="160">
        <v>600</v>
      </c>
      <c r="N47" s="160" t="s">
        <v>185</v>
      </c>
      <c r="O47" s="73">
        <v>20</v>
      </c>
      <c r="P47" s="73" t="s">
        <v>187</v>
      </c>
      <c r="Q47" s="73">
        <v>1</v>
      </c>
      <c r="R47" s="94" t="s">
        <v>734</v>
      </c>
      <c r="S47" s="73" t="str">
        <f t="shared" si="2"/>
        <v>IE</v>
      </c>
      <c r="T47" s="73">
        <f t="shared" si="3"/>
        <v>0</v>
      </c>
      <c r="U47" s="73" t="str">
        <f t="shared" si="4"/>
        <v>IU</v>
      </c>
      <c r="V47" s="7">
        <f t="shared" si="5"/>
        <v>1</v>
      </c>
      <c r="W47" s="73">
        <f t="shared" si="6"/>
        <v>0</v>
      </c>
      <c r="X47" s="73">
        <f t="shared" si="7"/>
        <v>0</v>
      </c>
      <c r="Y47" s="73">
        <f t="shared" si="8"/>
        <v>0</v>
      </c>
    </row>
    <row r="48" spans="1:25" s="66" customFormat="1" ht="15.6">
      <c r="A48" s="121"/>
      <c r="B48" s="95" t="s">
        <v>36</v>
      </c>
      <c r="C48" s="94" t="s">
        <v>2055</v>
      </c>
      <c r="D48" s="95">
        <v>6477157</v>
      </c>
      <c r="E48" s="75">
        <v>7680563520196</v>
      </c>
      <c r="F48" s="261" t="s">
        <v>1235</v>
      </c>
      <c r="G48" s="100"/>
      <c r="H48" s="99">
        <f t="shared" si="0"/>
        <v>0</v>
      </c>
      <c r="I48" s="98"/>
      <c r="J48"/>
      <c r="K48" s="110" t="s">
        <v>771</v>
      </c>
      <c r="L48" s="124" t="str">
        <f t="shared" si="1"/>
        <v>B02BD02_re</v>
      </c>
      <c r="M48" s="73">
        <v>1000</v>
      </c>
      <c r="N48" s="73" t="s">
        <v>185</v>
      </c>
      <c r="O48" s="73">
        <v>1</v>
      </c>
      <c r="P48" s="73" t="s">
        <v>6</v>
      </c>
      <c r="Q48" s="73">
        <v>1</v>
      </c>
      <c r="R48" s="94" t="s">
        <v>734</v>
      </c>
      <c r="S48" s="73" t="str">
        <f t="shared" si="2"/>
        <v>IE</v>
      </c>
      <c r="T48" s="73">
        <f t="shared" si="3"/>
        <v>0</v>
      </c>
      <c r="U48" s="73" t="str">
        <f t="shared" si="4"/>
        <v>IU</v>
      </c>
      <c r="V48" s="7">
        <f t="shared" si="5"/>
        <v>1</v>
      </c>
      <c r="W48" s="73">
        <f t="shared" si="6"/>
        <v>0</v>
      </c>
      <c r="X48" s="73">
        <f t="shared" si="7"/>
        <v>1</v>
      </c>
      <c r="Y48" s="73">
        <f t="shared" si="8"/>
        <v>0</v>
      </c>
    </row>
    <row r="49" spans="1:25" s="66" customFormat="1" ht="15.6">
      <c r="A49" s="121"/>
      <c r="B49" s="95" t="s">
        <v>36</v>
      </c>
      <c r="C49" s="258" t="s">
        <v>2055</v>
      </c>
      <c r="D49" s="95">
        <v>6477186</v>
      </c>
      <c r="E49" s="75">
        <v>7680563520202</v>
      </c>
      <c r="F49" s="261" t="s">
        <v>1236</v>
      </c>
      <c r="G49" s="100"/>
      <c r="H49" s="99">
        <f t="shared" si="0"/>
        <v>0</v>
      </c>
      <c r="I49" s="98"/>
      <c r="J49"/>
      <c r="K49" s="110" t="s">
        <v>771</v>
      </c>
      <c r="L49" s="124" t="str">
        <f t="shared" si="1"/>
        <v>B02BD02_re</v>
      </c>
      <c r="M49" s="73">
        <v>1500</v>
      </c>
      <c r="N49" s="73" t="s">
        <v>185</v>
      </c>
      <c r="O49" s="73">
        <v>1</v>
      </c>
      <c r="P49" s="73" t="s">
        <v>6</v>
      </c>
      <c r="Q49" s="73">
        <v>1</v>
      </c>
      <c r="R49" s="94" t="s">
        <v>734</v>
      </c>
      <c r="S49" s="73" t="str">
        <f t="shared" si="2"/>
        <v>IE</v>
      </c>
      <c r="T49" s="73">
        <f t="shared" si="3"/>
        <v>0</v>
      </c>
      <c r="U49" s="73" t="str">
        <f t="shared" si="4"/>
        <v>IU</v>
      </c>
      <c r="V49" s="7">
        <f t="shared" si="5"/>
        <v>1</v>
      </c>
      <c r="W49" s="73">
        <f t="shared" si="6"/>
        <v>0</v>
      </c>
      <c r="X49" s="73">
        <f t="shared" si="7"/>
        <v>1</v>
      </c>
      <c r="Y49" s="73">
        <f t="shared" si="8"/>
        <v>0</v>
      </c>
    </row>
    <row r="50" spans="1:25" s="66" customFormat="1" ht="15.6">
      <c r="A50" s="121"/>
      <c r="B50" s="95" t="s">
        <v>36</v>
      </c>
      <c r="C50" s="258" t="s">
        <v>2055</v>
      </c>
      <c r="D50" s="95">
        <v>6477200</v>
      </c>
      <c r="E50" s="75">
        <v>7680563520158</v>
      </c>
      <c r="F50" s="261" t="s">
        <v>1237</v>
      </c>
      <c r="G50" s="100"/>
      <c r="H50" s="99">
        <f t="shared" si="0"/>
        <v>0</v>
      </c>
      <c r="I50" s="98"/>
      <c r="J50"/>
      <c r="K50" s="110" t="s">
        <v>771</v>
      </c>
      <c r="L50" s="124" t="str">
        <f t="shared" si="1"/>
        <v>B02BD02_re</v>
      </c>
      <c r="M50" s="73">
        <v>2000</v>
      </c>
      <c r="N50" s="73" t="s">
        <v>185</v>
      </c>
      <c r="O50" s="73">
        <v>1</v>
      </c>
      <c r="P50" s="73" t="s">
        <v>6</v>
      </c>
      <c r="Q50" s="73">
        <v>1</v>
      </c>
      <c r="R50" s="94" t="s">
        <v>734</v>
      </c>
      <c r="S50" s="73" t="str">
        <f t="shared" si="2"/>
        <v>IE</v>
      </c>
      <c r="T50" s="73">
        <f t="shared" si="3"/>
        <v>0</v>
      </c>
      <c r="U50" s="73" t="str">
        <f t="shared" si="4"/>
        <v>IU</v>
      </c>
      <c r="V50" s="7">
        <f t="shared" si="5"/>
        <v>1</v>
      </c>
      <c r="W50" s="73">
        <f t="shared" si="6"/>
        <v>0</v>
      </c>
      <c r="X50" s="73">
        <f t="shared" si="7"/>
        <v>1</v>
      </c>
      <c r="Y50" s="73">
        <f t="shared" si="8"/>
        <v>0</v>
      </c>
    </row>
    <row r="51" spans="1:25" s="66" customFormat="1" ht="15.6">
      <c r="A51" s="121"/>
      <c r="B51" s="95" t="s">
        <v>36</v>
      </c>
      <c r="C51" s="258" t="s">
        <v>2055</v>
      </c>
      <c r="D51" s="95">
        <v>6477223</v>
      </c>
      <c r="E51" s="75">
        <v>7680563520172</v>
      </c>
      <c r="F51" s="261" t="s">
        <v>1238</v>
      </c>
      <c r="G51" s="100"/>
      <c r="H51" s="99">
        <f t="shared" si="0"/>
        <v>0</v>
      </c>
      <c r="I51" s="98"/>
      <c r="J51"/>
      <c r="K51" s="110" t="s">
        <v>771</v>
      </c>
      <c r="L51" s="124" t="str">
        <f t="shared" si="1"/>
        <v>B02BD02_re</v>
      </c>
      <c r="M51" s="73">
        <v>250</v>
      </c>
      <c r="N51" s="73" t="s">
        <v>185</v>
      </c>
      <c r="O51" s="73">
        <v>1</v>
      </c>
      <c r="P51" s="73" t="s">
        <v>6</v>
      </c>
      <c r="Q51" s="73">
        <v>1</v>
      </c>
      <c r="R51" s="94" t="s">
        <v>734</v>
      </c>
      <c r="S51" s="73" t="str">
        <f t="shared" si="2"/>
        <v>IE</v>
      </c>
      <c r="T51" s="73">
        <f t="shared" si="3"/>
        <v>0</v>
      </c>
      <c r="U51" s="73" t="str">
        <f t="shared" si="4"/>
        <v>IU</v>
      </c>
      <c r="V51" s="7">
        <f t="shared" si="5"/>
        <v>1</v>
      </c>
      <c r="W51" s="73">
        <f t="shared" si="6"/>
        <v>0</v>
      </c>
      <c r="X51" s="73">
        <f t="shared" si="7"/>
        <v>1</v>
      </c>
      <c r="Y51" s="73">
        <f t="shared" si="8"/>
        <v>0</v>
      </c>
    </row>
    <row r="52" spans="1:25" s="66" customFormat="1" ht="15.6">
      <c r="A52" s="121"/>
      <c r="B52" s="95" t="s">
        <v>36</v>
      </c>
      <c r="C52" s="258" t="s">
        <v>2055</v>
      </c>
      <c r="D52" s="95">
        <v>6477252</v>
      </c>
      <c r="E52" s="75">
        <v>7680563520165</v>
      </c>
      <c r="F52" s="261" t="s">
        <v>1239</v>
      </c>
      <c r="G52" s="100"/>
      <c r="H52" s="99">
        <f t="shared" si="0"/>
        <v>0</v>
      </c>
      <c r="I52" s="98"/>
      <c r="J52"/>
      <c r="K52" s="110" t="s">
        <v>771</v>
      </c>
      <c r="L52" s="124" t="str">
        <f t="shared" si="1"/>
        <v>B02BD02_re</v>
      </c>
      <c r="M52" s="73">
        <v>3000</v>
      </c>
      <c r="N52" s="73" t="s">
        <v>185</v>
      </c>
      <c r="O52" s="73">
        <v>1</v>
      </c>
      <c r="P52" s="73" t="s">
        <v>6</v>
      </c>
      <c r="Q52" s="73">
        <v>1</v>
      </c>
      <c r="R52" s="94" t="s">
        <v>734</v>
      </c>
      <c r="S52" s="73" t="str">
        <f t="shared" si="2"/>
        <v>IE</v>
      </c>
      <c r="T52" s="73">
        <f t="shared" si="3"/>
        <v>0</v>
      </c>
      <c r="U52" s="73" t="str">
        <f t="shared" si="4"/>
        <v>IU</v>
      </c>
      <c r="V52" s="7">
        <f t="shared" si="5"/>
        <v>1</v>
      </c>
      <c r="W52" s="73">
        <f t="shared" si="6"/>
        <v>0</v>
      </c>
      <c r="X52" s="73">
        <f t="shared" si="7"/>
        <v>1</v>
      </c>
      <c r="Y52" s="73">
        <f t="shared" si="8"/>
        <v>0</v>
      </c>
    </row>
    <row r="53" spans="1:25" s="66" customFormat="1" ht="15.6">
      <c r="A53" s="121"/>
      <c r="B53" s="95" t="s">
        <v>36</v>
      </c>
      <c r="C53" s="258" t="s">
        <v>2055</v>
      </c>
      <c r="D53" s="95">
        <v>6477275</v>
      </c>
      <c r="E53" s="75">
        <v>7680563520189</v>
      </c>
      <c r="F53" s="261" t="s">
        <v>1240</v>
      </c>
      <c r="G53" s="100"/>
      <c r="H53" s="99">
        <f t="shared" si="0"/>
        <v>0</v>
      </c>
      <c r="I53" s="98"/>
      <c r="J53"/>
      <c r="K53" s="110" t="s">
        <v>771</v>
      </c>
      <c r="L53" s="124" t="str">
        <f t="shared" si="1"/>
        <v>B02BD02_re</v>
      </c>
      <c r="M53" s="73">
        <v>500</v>
      </c>
      <c r="N53" s="73" t="s">
        <v>185</v>
      </c>
      <c r="O53" s="73">
        <v>1</v>
      </c>
      <c r="P53" s="73" t="s">
        <v>6</v>
      </c>
      <c r="Q53" s="73">
        <v>1</v>
      </c>
      <c r="R53" s="94" t="s">
        <v>734</v>
      </c>
      <c r="S53" s="73" t="str">
        <f t="shared" si="2"/>
        <v>IE</v>
      </c>
      <c r="T53" s="73">
        <f t="shared" si="3"/>
        <v>0</v>
      </c>
      <c r="U53" s="73" t="str">
        <f t="shared" si="4"/>
        <v>IU</v>
      </c>
      <c r="V53" s="7">
        <f t="shared" si="5"/>
        <v>1</v>
      </c>
      <c r="W53" s="73">
        <f t="shared" si="6"/>
        <v>0</v>
      </c>
      <c r="X53" s="73">
        <f t="shared" si="7"/>
        <v>1</v>
      </c>
      <c r="Y53" s="73">
        <f t="shared" si="8"/>
        <v>0</v>
      </c>
    </row>
    <row r="54" spans="1:25" s="66" customFormat="1" ht="15.6">
      <c r="A54" s="121"/>
      <c r="B54" s="94" t="s">
        <v>36</v>
      </c>
      <c r="C54" s="258" t="s">
        <v>2055</v>
      </c>
      <c r="D54" s="94">
        <v>2599219</v>
      </c>
      <c r="E54" s="75">
        <v>7680548240330</v>
      </c>
      <c r="F54" s="261" t="s">
        <v>1203</v>
      </c>
      <c r="G54" s="100"/>
      <c r="H54" s="99">
        <f t="shared" si="0"/>
        <v>0</v>
      </c>
      <c r="I54" s="98"/>
      <c r="J54"/>
      <c r="K54" s="110" t="s">
        <v>772</v>
      </c>
      <c r="L54" s="124" t="str">
        <f t="shared" si="1"/>
        <v>B02BD02_pl</v>
      </c>
      <c r="M54" s="73">
        <v>1000</v>
      </c>
      <c r="N54" s="73" t="s">
        <v>185</v>
      </c>
      <c r="O54" s="73">
        <v>1</v>
      </c>
      <c r="P54" s="73" t="s">
        <v>6</v>
      </c>
      <c r="Q54" s="73">
        <v>1</v>
      </c>
      <c r="R54" s="94" t="s">
        <v>734</v>
      </c>
      <c r="S54" s="73" t="str">
        <f t="shared" si="2"/>
        <v>IE</v>
      </c>
      <c r="T54" s="73">
        <f t="shared" si="3"/>
        <v>0</v>
      </c>
      <c r="U54" s="73" t="str">
        <f t="shared" si="4"/>
        <v>IU</v>
      </c>
      <c r="V54" s="7">
        <f t="shared" si="5"/>
        <v>1</v>
      </c>
      <c r="W54" s="73">
        <f t="shared" si="6"/>
        <v>0</v>
      </c>
      <c r="X54" s="73">
        <f t="shared" si="7"/>
        <v>1</v>
      </c>
      <c r="Y54" s="73">
        <f t="shared" si="8"/>
        <v>0</v>
      </c>
    </row>
    <row r="55" spans="1:25" s="66" customFormat="1" ht="15.6">
      <c r="A55" s="121"/>
      <c r="B55" s="94" t="s">
        <v>36</v>
      </c>
      <c r="C55" s="258" t="s">
        <v>2055</v>
      </c>
      <c r="D55" s="94">
        <v>2599194</v>
      </c>
      <c r="E55" s="75">
        <v>7680548240170</v>
      </c>
      <c r="F55" s="261" t="s">
        <v>1201</v>
      </c>
      <c r="G55" s="100"/>
      <c r="H55" s="99">
        <f t="shared" si="0"/>
        <v>0</v>
      </c>
      <c r="I55" s="98"/>
      <c r="J55"/>
      <c r="K55" s="110" t="s">
        <v>772</v>
      </c>
      <c r="L55" s="124" t="str">
        <f t="shared" si="1"/>
        <v>B02BD02_pl</v>
      </c>
      <c r="M55" s="73">
        <v>250</v>
      </c>
      <c r="N55" s="73" t="s">
        <v>185</v>
      </c>
      <c r="O55" s="73">
        <v>1</v>
      </c>
      <c r="P55" s="73" t="s">
        <v>6</v>
      </c>
      <c r="Q55" s="73">
        <v>1</v>
      </c>
      <c r="R55" s="94" t="s">
        <v>734</v>
      </c>
      <c r="S55" s="73" t="str">
        <f t="shared" si="2"/>
        <v>IE</v>
      </c>
      <c r="T55" s="73">
        <f t="shared" si="3"/>
        <v>0</v>
      </c>
      <c r="U55" s="73" t="str">
        <f t="shared" si="4"/>
        <v>IU</v>
      </c>
      <c r="V55" s="7">
        <f t="shared" si="5"/>
        <v>1</v>
      </c>
      <c r="W55" s="73">
        <f t="shared" si="6"/>
        <v>0</v>
      </c>
      <c r="X55" s="73">
        <f t="shared" si="7"/>
        <v>1</v>
      </c>
      <c r="Y55" s="73">
        <f t="shared" si="8"/>
        <v>0</v>
      </c>
    </row>
    <row r="56" spans="1:25" s="66" customFormat="1" ht="15.6">
      <c r="A56" s="121"/>
      <c r="B56" s="94" t="s">
        <v>36</v>
      </c>
      <c r="C56" s="258" t="s">
        <v>2055</v>
      </c>
      <c r="D56" s="94">
        <v>2599202</v>
      </c>
      <c r="E56" s="75">
        <v>7680548240255</v>
      </c>
      <c r="F56" s="261" t="s">
        <v>1202</v>
      </c>
      <c r="G56" s="100"/>
      <c r="H56" s="99">
        <f t="shared" si="0"/>
        <v>0</v>
      </c>
      <c r="I56" s="98"/>
      <c r="J56"/>
      <c r="K56" s="110" t="s">
        <v>772</v>
      </c>
      <c r="L56" s="124" t="str">
        <f t="shared" si="1"/>
        <v>B02BD02_pl</v>
      </c>
      <c r="M56" s="73">
        <v>500</v>
      </c>
      <c r="N56" s="73" t="s">
        <v>185</v>
      </c>
      <c r="O56" s="73">
        <v>1</v>
      </c>
      <c r="P56" s="73" t="s">
        <v>6</v>
      </c>
      <c r="Q56" s="73">
        <v>1</v>
      </c>
      <c r="R56" s="94" t="s">
        <v>734</v>
      </c>
      <c r="S56" s="73" t="str">
        <f t="shared" si="2"/>
        <v>IE</v>
      </c>
      <c r="T56" s="73">
        <f t="shared" si="3"/>
        <v>0</v>
      </c>
      <c r="U56" s="73" t="str">
        <f t="shared" si="4"/>
        <v>IU</v>
      </c>
      <c r="V56" s="7">
        <f t="shared" si="5"/>
        <v>1</v>
      </c>
      <c r="W56" s="73">
        <f t="shared" si="6"/>
        <v>0</v>
      </c>
      <c r="X56" s="73">
        <f t="shared" si="7"/>
        <v>1</v>
      </c>
      <c r="Y56" s="73">
        <f t="shared" si="8"/>
        <v>0</v>
      </c>
    </row>
    <row r="57" spans="1:25" s="66" customFormat="1" ht="15.6">
      <c r="A57" s="121"/>
      <c r="B57" s="94" t="s">
        <v>36</v>
      </c>
      <c r="C57" s="258" t="s">
        <v>2055</v>
      </c>
      <c r="D57" s="94">
        <v>5212273</v>
      </c>
      <c r="E57" s="75">
        <v>7680548240347</v>
      </c>
      <c r="F57" s="261" t="s">
        <v>1227</v>
      </c>
      <c r="G57" s="100"/>
      <c r="H57" s="99">
        <f t="shared" si="0"/>
        <v>0</v>
      </c>
      <c r="I57" s="98"/>
      <c r="J57"/>
      <c r="K57" s="110" t="s">
        <v>772</v>
      </c>
      <c r="L57" s="124" t="str">
        <f t="shared" si="1"/>
        <v>B02BD02_pl</v>
      </c>
      <c r="M57" s="73">
        <v>1000</v>
      </c>
      <c r="N57" s="73" t="s">
        <v>185</v>
      </c>
      <c r="O57" s="73">
        <v>1</v>
      </c>
      <c r="P57" s="73" t="s">
        <v>6</v>
      </c>
      <c r="Q57" s="73">
        <v>1</v>
      </c>
      <c r="R57" s="94" t="s">
        <v>734</v>
      </c>
      <c r="S57" s="73" t="str">
        <f t="shared" si="2"/>
        <v>IE</v>
      </c>
      <c r="T57" s="73">
        <f t="shared" si="3"/>
        <v>0</v>
      </c>
      <c r="U57" s="73" t="str">
        <f t="shared" si="4"/>
        <v>IU</v>
      </c>
      <c r="V57" s="7">
        <f t="shared" si="5"/>
        <v>1</v>
      </c>
      <c r="W57" s="73">
        <f t="shared" si="6"/>
        <v>0</v>
      </c>
      <c r="X57" s="73">
        <f t="shared" si="7"/>
        <v>1</v>
      </c>
      <c r="Y57" s="73">
        <f t="shared" si="8"/>
        <v>0</v>
      </c>
    </row>
    <row r="58" spans="1:25" s="66" customFormat="1" ht="15.6">
      <c r="A58" s="121"/>
      <c r="B58" s="94" t="s">
        <v>36</v>
      </c>
      <c r="C58" s="258" t="s">
        <v>2055</v>
      </c>
      <c r="D58" s="94">
        <v>5212250</v>
      </c>
      <c r="E58" s="75">
        <v>7680548240187</v>
      </c>
      <c r="F58" s="261" t="s">
        <v>1225</v>
      </c>
      <c r="G58" s="100"/>
      <c r="H58" s="99">
        <f t="shared" si="0"/>
        <v>0</v>
      </c>
      <c r="I58" s="98"/>
      <c r="J58"/>
      <c r="K58" s="110" t="s">
        <v>772</v>
      </c>
      <c r="L58" s="124" t="str">
        <f t="shared" si="1"/>
        <v>B02BD02_pl</v>
      </c>
      <c r="M58" s="73">
        <v>250</v>
      </c>
      <c r="N58" s="73" t="s">
        <v>185</v>
      </c>
      <c r="O58" s="73">
        <v>1</v>
      </c>
      <c r="P58" s="73" t="s">
        <v>6</v>
      </c>
      <c r="Q58" s="73">
        <v>1</v>
      </c>
      <c r="R58" s="94" t="s">
        <v>734</v>
      </c>
      <c r="S58" s="73" t="str">
        <f t="shared" si="2"/>
        <v>IE</v>
      </c>
      <c r="T58" s="73">
        <f t="shared" si="3"/>
        <v>0</v>
      </c>
      <c r="U58" s="73" t="str">
        <f t="shared" si="4"/>
        <v>IU</v>
      </c>
      <c r="V58" s="7">
        <f t="shared" si="5"/>
        <v>1</v>
      </c>
      <c r="W58" s="73">
        <f t="shared" si="6"/>
        <v>0</v>
      </c>
      <c r="X58" s="73">
        <f t="shared" si="7"/>
        <v>1</v>
      </c>
      <c r="Y58" s="73">
        <f t="shared" si="8"/>
        <v>0</v>
      </c>
    </row>
    <row r="59" spans="1:25" s="66" customFormat="1" ht="15.6">
      <c r="A59" s="121"/>
      <c r="B59" s="94" t="s">
        <v>36</v>
      </c>
      <c r="C59" s="258" t="s">
        <v>2055</v>
      </c>
      <c r="D59" s="94">
        <v>5212267</v>
      </c>
      <c r="E59" s="75">
        <v>7680548240262</v>
      </c>
      <c r="F59" s="261" t="s">
        <v>1226</v>
      </c>
      <c r="G59" s="100"/>
      <c r="H59" s="99">
        <f t="shared" si="0"/>
        <v>0</v>
      </c>
      <c r="I59" s="98"/>
      <c r="J59"/>
      <c r="K59" s="110" t="s">
        <v>772</v>
      </c>
      <c r="L59" s="124" t="str">
        <f t="shared" si="1"/>
        <v>B02BD02_pl</v>
      </c>
      <c r="M59" s="73">
        <v>500</v>
      </c>
      <c r="N59" s="73" t="s">
        <v>185</v>
      </c>
      <c r="O59" s="73">
        <v>1</v>
      </c>
      <c r="P59" s="73" t="s">
        <v>6</v>
      </c>
      <c r="Q59" s="73">
        <v>1</v>
      </c>
      <c r="R59" s="94" t="s">
        <v>734</v>
      </c>
      <c r="S59" s="73" t="str">
        <f t="shared" si="2"/>
        <v>IE</v>
      </c>
      <c r="T59" s="73">
        <f t="shared" si="3"/>
        <v>0</v>
      </c>
      <c r="U59" s="73" t="str">
        <f t="shared" si="4"/>
        <v>IU</v>
      </c>
      <c r="V59" s="7">
        <f t="shared" si="5"/>
        <v>1</v>
      </c>
      <c r="W59" s="73">
        <f t="shared" si="6"/>
        <v>0</v>
      </c>
      <c r="X59" s="73">
        <f t="shared" si="7"/>
        <v>1</v>
      </c>
      <c r="Y59" s="73">
        <f t="shared" si="8"/>
        <v>0</v>
      </c>
    </row>
    <row r="60" spans="1:25" s="66" customFormat="1" ht="15.6">
      <c r="A60" s="121"/>
      <c r="B60" s="94" t="s">
        <v>36</v>
      </c>
      <c r="C60" s="258" t="s">
        <v>2055</v>
      </c>
      <c r="D60" s="94">
        <v>4793724</v>
      </c>
      <c r="E60" s="75">
        <v>7680600940031</v>
      </c>
      <c r="F60" s="261" t="s">
        <v>1220</v>
      </c>
      <c r="G60" s="100"/>
      <c r="H60" s="99">
        <f t="shared" si="0"/>
        <v>0</v>
      </c>
      <c r="I60" s="98"/>
      <c r="J60"/>
      <c r="K60" s="110" t="s">
        <v>772</v>
      </c>
      <c r="L60" s="124" t="str">
        <f t="shared" si="1"/>
        <v>B02BD02_pl</v>
      </c>
      <c r="M60" s="73">
        <v>1000</v>
      </c>
      <c r="N60" s="73" t="s">
        <v>185</v>
      </c>
      <c r="O60" s="73">
        <v>1</v>
      </c>
      <c r="P60" s="73" t="s">
        <v>6</v>
      </c>
      <c r="Q60" s="73">
        <v>1</v>
      </c>
      <c r="R60" s="94" t="s">
        <v>734</v>
      </c>
      <c r="S60" s="73" t="str">
        <f t="shared" si="2"/>
        <v>IE</v>
      </c>
      <c r="T60" s="73">
        <f t="shared" si="3"/>
        <v>0</v>
      </c>
      <c r="U60" s="73" t="str">
        <f t="shared" si="4"/>
        <v>IU</v>
      </c>
      <c r="V60" s="7">
        <f t="shared" si="5"/>
        <v>1</v>
      </c>
      <c r="W60" s="73">
        <f t="shared" si="6"/>
        <v>0</v>
      </c>
      <c r="X60" s="73">
        <f t="shared" si="7"/>
        <v>1</v>
      </c>
      <c r="Y60" s="73">
        <f t="shared" si="8"/>
        <v>0</v>
      </c>
    </row>
    <row r="61" spans="1:25" s="66" customFormat="1" ht="15.6">
      <c r="A61" s="121"/>
      <c r="B61" s="94" t="s">
        <v>36</v>
      </c>
      <c r="C61" s="258" t="s">
        <v>2055</v>
      </c>
      <c r="D61" s="94">
        <v>4793701</v>
      </c>
      <c r="E61" s="75">
        <v>7680600940017</v>
      </c>
      <c r="F61" s="261" t="s">
        <v>1219</v>
      </c>
      <c r="G61" s="100"/>
      <c r="H61" s="99">
        <f t="shared" si="0"/>
        <v>0</v>
      </c>
      <c r="I61" s="98"/>
      <c r="J61"/>
      <c r="K61" s="110" t="s">
        <v>772</v>
      </c>
      <c r="L61" s="124" t="str">
        <f t="shared" si="1"/>
        <v>B02BD02_pl</v>
      </c>
      <c r="M61" s="73">
        <v>250</v>
      </c>
      <c r="N61" s="73" t="s">
        <v>185</v>
      </c>
      <c r="O61" s="73">
        <v>1</v>
      </c>
      <c r="P61" s="73" t="s">
        <v>6</v>
      </c>
      <c r="Q61" s="73">
        <v>1</v>
      </c>
      <c r="R61" s="94" t="s">
        <v>734</v>
      </c>
      <c r="S61" s="73" t="str">
        <f t="shared" si="2"/>
        <v>IE</v>
      </c>
      <c r="T61" s="73">
        <f t="shared" si="3"/>
        <v>0</v>
      </c>
      <c r="U61" s="73" t="str">
        <f t="shared" si="4"/>
        <v>IU</v>
      </c>
      <c r="V61" s="7">
        <f t="shared" si="5"/>
        <v>1</v>
      </c>
      <c r="W61" s="73">
        <f t="shared" si="6"/>
        <v>0</v>
      </c>
      <c r="X61" s="73">
        <f t="shared" si="7"/>
        <v>1</v>
      </c>
      <c r="Y61" s="73">
        <f t="shared" si="8"/>
        <v>0</v>
      </c>
    </row>
    <row r="62" spans="1:25" s="66" customFormat="1" ht="15.6">
      <c r="A62" s="121"/>
      <c r="B62" s="94" t="s">
        <v>36</v>
      </c>
      <c r="C62" s="258" t="s">
        <v>2055</v>
      </c>
      <c r="D62" s="94">
        <v>4793718</v>
      </c>
      <c r="E62" s="75">
        <v>7680600940024</v>
      </c>
      <c r="F62" s="261" t="s">
        <v>1218</v>
      </c>
      <c r="G62" s="100"/>
      <c r="H62" s="99">
        <f t="shared" si="0"/>
        <v>0</v>
      </c>
      <c r="I62" s="98"/>
      <c r="J62"/>
      <c r="K62" s="110" t="s">
        <v>772</v>
      </c>
      <c r="L62" s="124" t="str">
        <f t="shared" si="1"/>
        <v>B02BD02_pl</v>
      </c>
      <c r="M62" s="73">
        <v>500</v>
      </c>
      <c r="N62" s="73" t="s">
        <v>185</v>
      </c>
      <c r="O62" s="73">
        <v>1</v>
      </c>
      <c r="P62" s="73" t="s">
        <v>6</v>
      </c>
      <c r="Q62" s="73">
        <v>1</v>
      </c>
      <c r="R62" s="94" t="s">
        <v>734</v>
      </c>
      <c r="S62" s="73" t="str">
        <f t="shared" si="2"/>
        <v>IE</v>
      </c>
      <c r="T62" s="73">
        <f t="shared" si="3"/>
        <v>0</v>
      </c>
      <c r="U62" s="73" t="str">
        <f t="shared" si="4"/>
        <v>IU</v>
      </c>
      <c r="V62" s="7">
        <f t="shared" si="5"/>
        <v>1</v>
      </c>
      <c r="W62" s="73">
        <f t="shared" si="6"/>
        <v>0</v>
      </c>
      <c r="X62" s="73">
        <f t="shared" si="7"/>
        <v>1</v>
      </c>
      <c r="Y62" s="73">
        <f t="shared" si="8"/>
        <v>0</v>
      </c>
    </row>
    <row r="63" spans="1:25" s="66" customFormat="1" ht="15.6">
      <c r="A63" s="121"/>
      <c r="B63" s="94" t="s">
        <v>36</v>
      </c>
      <c r="C63" s="258" t="s">
        <v>2055</v>
      </c>
      <c r="D63" s="94">
        <v>4128317</v>
      </c>
      <c r="E63" s="75">
        <v>7680601810036</v>
      </c>
      <c r="F63" s="261" t="s">
        <v>1212</v>
      </c>
      <c r="G63" s="100"/>
      <c r="H63" s="99">
        <f t="shared" si="0"/>
        <v>0</v>
      </c>
      <c r="I63" s="98"/>
      <c r="J63"/>
      <c r="K63" s="110" t="s">
        <v>771</v>
      </c>
      <c r="L63" s="124" t="str">
        <f t="shared" si="1"/>
        <v>B02BD02_re</v>
      </c>
      <c r="M63" s="73">
        <v>1000</v>
      </c>
      <c r="N63" s="73" t="s">
        <v>185</v>
      </c>
      <c r="O63" s="73">
        <v>1</v>
      </c>
      <c r="P63" s="73" t="s">
        <v>6</v>
      </c>
      <c r="Q63" s="73">
        <v>1</v>
      </c>
      <c r="R63" s="94" t="s">
        <v>734</v>
      </c>
      <c r="S63" s="73" t="str">
        <f t="shared" si="2"/>
        <v>IE</v>
      </c>
      <c r="T63" s="73">
        <f t="shared" si="3"/>
        <v>0</v>
      </c>
      <c r="U63" s="73" t="str">
        <f t="shared" si="4"/>
        <v>IU</v>
      </c>
      <c r="V63" s="7">
        <f t="shared" si="5"/>
        <v>1</v>
      </c>
      <c r="W63" s="73">
        <f t="shared" si="6"/>
        <v>0</v>
      </c>
      <c r="X63" s="73">
        <f t="shared" si="7"/>
        <v>1</v>
      </c>
      <c r="Y63" s="73">
        <f t="shared" si="8"/>
        <v>0</v>
      </c>
    </row>
    <row r="64" spans="1:25" s="66" customFormat="1" ht="15.6">
      <c r="A64" s="121"/>
      <c r="B64" s="94" t="s">
        <v>36</v>
      </c>
      <c r="C64" s="258" t="s">
        <v>2055</v>
      </c>
      <c r="D64" s="94">
        <v>4128346</v>
      </c>
      <c r="E64" s="75">
        <v>7680601810043</v>
      </c>
      <c r="F64" s="261" t="s">
        <v>1213</v>
      </c>
      <c r="G64" s="100"/>
      <c r="H64" s="99">
        <f t="shared" si="0"/>
        <v>0</v>
      </c>
      <c r="I64" s="98"/>
      <c r="J64"/>
      <c r="K64" s="110" t="s">
        <v>771</v>
      </c>
      <c r="L64" s="124" t="str">
        <f t="shared" si="1"/>
        <v>B02BD02_re</v>
      </c>
      <c r="M64" s="73">
        <v>2000</v>
      </c>
      <c r="N64" s="73" t="s">
        <v>185</v>
      </c>
      <c r="O64" s="73">
        <v>1</v>
      </c>
      <c r="P64" s="73" t="s">
        <v>6</v>
      </c>
      <c r="Q64" s="73">
        <v>1</v>
      </c>
      <c r="R64" s="94" t="s">
        <v>734</v>
      </c>
      <c r="S64" s="73" t="str">
        <f t="shared" si="2"/>
        <v>IE</v>
      </c>
      <c r="T64" s="73">
        <f t="shared" si="3"/>
        <v>0</v>
      </c>
      <c r="U64" s="73" t="str">
        <f t="shared" si="4"/>
        <v>IU</v>
      </c>
      <c r="V64" s="7">
        <f t="shared" si="5"/>
        <v>1</v>
      </c>
      <c r="W64" s="73">
        <f t="shared" si="6"/>
        <v>0</v>
      </c>
      <c r="X64" s="73">
        <f t="shared" si="7"/>
        <v>1</v>
      </c>
      <c r="Y64" s="73">
        <f t="shared" si="8"/>
        <v>0</v>
      </c>
    </row>
    <row r="65" spans="1:25" s="66" customFormat="1" ht="15.6">
      <c r="A65" s="121"/>
      <c r="B65" s="94" t="s">
        <v>36</v>
      </c>
      <c r="C65" s="258" t="s">
        <v>2055</v>
      </c>
      <c r="D65" s="94">
        <v>4128263</v>
      </c>
      <c r="E65" s="75">
        <v>7680601810012</v>
      </c>
      <c r="F65" s="261" t="s">
        <v>1210</v>
      </c>
      <c r="G65" s="100"/>
      <c r="H65" s="99">
        <f t="shared" si="0"/>
        <v>0</v>
      </c>
      <c r="I65" s="98"/>
      <c r="J65"/>
      <c r="K65" s="110" t="s">
        <v>771</v>
      </c>
      <c r="L65" s="124" t="str">
        <f t="shared" si="1"/>
        <v>B02BD02_re</v>
      </c>
      <c r="M65" s="73">
        <v>250</v>
      </c>
      <c r="N65" s="73" t="s">
        <v>185</v>
      </c>
      <c r="O65" s="73">
        <v>1</v>
      </c>
      <c r="P65" s="73" t="s">
        <v>6</v>
      </c>
      <c r="Q65" s="73">
        <v>1</v>
      </c>
      <c r="R65" s="94" t="s">
        <v>734</v>
      </c>
      <c r="S65" s="73" t="str">
        <f t="shared" si="2"/>
        <v>IE</v>
      </c>
      <c r="T65" s="73">
        <f t="shared" si="3"/>
        <v>0</v>
      </c>
      <c r="U65" s="73" t="str">
        <f t="shared" si="4"/>
        <v>IU</v>
      </c>
      <c r="V65" s="7">
        <f t="shared" si="5"/>
        <v>1</v>
      </c>
      <c r="W65" s="73">
        <f t="shared" si="6"/>
        <v>0</v>
      </c>
      <c r="X65" s="73">
        <f t="shared" si="7"/>
        <v>1</v>
      </c>
      <c r="Y65" s="73">
        <f t="shared" si="8"/>
        <v>0</v>
      </c>
    </row>
    <row r="66" spans="1:25" s="66" customFormat="1" ht="15.6">
      <c r="A66" s="121"/>
      <c r="B66" s="94" t="s">
        <v>36</v>
      </c>
      <c r="C66" s="258" t="s">
        <v>2055</v>
      </c>
      <c r="D66" s="94">
        <v>4128300</v>
      </c>
      <c r="E66" s="75">
        <v>7680601810029</v>
      </c>
      <c r="F66" s="261" t="s">
        <v>1211</v>
      </c>
      <c r="G66" s="100"/>
      <c r="H66" s="99">
        <f t="shared" si="0"/>
        <v>0</v>
      </c>
      <c r="I66" s="98"/>
      <c r="J66"/>
      <c r="K66" s="110" t="s">
        <v>771</v>
      </c>
      <c r="L66" s="124" t="str">
        <f t="shared" si="1"/>
        <v>B02BD02_re</v>
      </c>
      <c r="M66" s="73">
        <v>500</v>
      </c>
      <c r="N66" s="73" t="s">
        <v>185</v>
      </c>
      <c r="O66" s="73">
        <v>1</v>
      </c>
      <c r="P66" s="73" t="s">
        <v>6</v>
      </c>
      <c r="Q66" s="73">
        <v>1</v>
      </c>
      <c r="R66" s="94" t="s">
        <v>734</v>
      </c>
      <c r="S66" s="73" t="str">
        <f t="shared" si="2"/>
        <v>IE</v>
      </c>
      <c r="T66" s="73">
        <f t="shared" si="3"/>
        <v>0</v>
      </c>
      <c r="U66" s="73" t="str">
        <f t="shared" si="4"/>
        <v>IU</v>
      </c>
      <c r="V66" s="7">
        <f t="shared" si="5"/>
        <v>1</v>
      </c>
      <c r="W66" s="73">
        <f t="shared" si="6"/>
        <v>0</v>
      </c>
      <c r="X66" s="73">
        <f t="shared" si="7"/>
        <v>1</v>
      </c>
      <c r="Y66" s="73">
        <f t="shared" si="8"/>
        <v>0</v>
      </c>
    </row>
    <row r="67" spans="1:25" s="66" customFormat="1" ht="15.6">
      <c r="A67" s="121"/>
      <c r="B67" s="94" t="s">
        <v>36</v>
      </c>
      <c r="C67" s="258" t="s">
        <v>2055</v>
      </c>
      <c r="D67" s="94">
        <v>2874654</v>
      </c>
      <c r="E67" s="75">
        <v>7680571950060</v>
      </c>
      <c r="F67" s="261" t="s">
        <v>1208</v>
      </c>
      <c r="G67" s="100"/>
      <c r="H67" s="99">
        <f t="shared" si="0"/>
        <v>0</v>
      </c>
      <c r="I67" s="98"/>
      <c r="J67"/>
      <c r="K67" s="110" t="s">
        <v>771</v>
      </c>
      <c r="L67" s="124" t="str">
        <f t="shared" si="1"/>
        <v>B02BD02_re</v>
      </c>
      <c r="M67" s="73">
        <v>1000</v>
      </c>
      <c r="N67" s="73" t="s">
        <v>185</v>
      </c>
      <c r="O67" s="73">
        <v>1</v>
      </c>
      <c r="P67" s="73" t="s">
        <v>6</v>
      </c>
      <c r="Q67" s="73">
        <v>1</v>
      </c>
      <c r="R67" s="94" t="s">
        <v>734</v>
      </c>
      <c r="S67" s="73" t="str">
        <f t="shared" si="2"/>
        <v>IE</v>
      </c>
      <c r="T67" s="73">
        <f t="shared" si="3"/>
        <v>0</v>
      </c>
      <c r="U67" s="73" t="str">
        <f t="shared" si="4"/>
        <v>IU</v>
      </c>
      <c r="V67" s="7">
        <f t="shared" si="5"/>
        <v>1</v>
      </c>
      <c r="W67" s="73">
        <f t="shared" si="6"/>
        <v>0</v>
      </c>
      <c r="X67" s="73">
        <f t="shared" si="7"/>
        <v>1</v>
      </c>
      <c r="Y67" s="73">
        <f t="shared" si="8"/>
        <v>0</v>
      </c>
    </row>
    <row r="68" spans="1:25" s="66" customFormat="1" ht="15.6">
      <c r="A68" s="121"/>
      <c r="B68" s="94" t="s">
        <v>36</v>
      </c>
      <c r="C68" s="258" t="s">
        <v>2055</v>
      </c>
      <c r="D68" s="94">
        <v>4067188</v>
      </c>
      <c r="E68" s="75">
        <v>7680571950077</v>
      </c>
      <c r="F68" s="261" t="s">
        <v>1209</v>
      </c>
      <c r="G68" s="100"/>
      <c r="H68" s="99">
        <f t="shared" si="0"/>
        <v>0</v>
      </c>
      <c r="I68" s="98"/>
      <c r="J68"/>
      <c r="K68" s="110" t="s">
        <v>771</v>
      </c>
      <c r="L68" s="124" t="str">
        <f t="shared" si="1"/>
        <v>B02BD02_re</v>
      </c>
      <c r="M68" s="73">
        <v>2000</v>
      </c>
      <c r="N68" s="73" t="s">
        <v>185</v>
      </c>
      <c r="O68" s="73">
        <v>1</v>
      </c>
      <c r="P68" s="73" t="s">
        <v>6</v>
      </c>
      <c r="Q68" s="73">
        <v>1</v>
      </c>
      <c r="R68" s="94" t="s">
        <v>734</v>
      </c>
      <c r="S68" s="73" t="str">
        <f t="shared" si="2"/>
        <v>IE</v>
      </c>
      <c r="T68" s="73">
        <f t="shared" si="3"/>
        <v>0</v>
      </c>
      <c r="U68" s="73" t="str">
        <f t="shared" si="4"/>
        <v>IU</v>
      </c>
      <c r="V68" s="7">
        <f t="shared" si="5"/>
        <v>1</v>
      </c>
      <c r="W68" s="73">
        <f t="shared" si="6"/>
        <v>0</v>
      </c>
      <c r="X68" s="73">
        <f t="shared" si="7"/>
        <v>1</v>
      </c>
      <c r="Y68" s="73">
        <f t="shared" si="8"/>
        <v>0</v>
      </c>
    </row>
    <row r="69" spans="1:25" s="66" customFormat="1" ht="15.6">
      <c r="A69" s="121"/>
      <c r="B69" s="94" t="s">
        <v>36</v>
      </c>
      <c r="C69" s="258" t="s">
        <v>2055</v>
      </c>
      <c r="D69" s="94">
        <v>2874619</v>
      </c>
      <c r="E69" s="75">
        <v>7680571950022</v>
      </c>
      <c r="F69" s="261" t="s">
        <v>1206</v>
      </c>
      <c r="G69" s="100"/>
      <c r="H69" s="99">
        <f t="shared" si="0"/>
        <v>0</v>
      </c>
      <c r="I69" s="98"/>
      <c r="J69"/>
      <c r="K69" s="110" t="s">
        <v>771</v>
      </c>
      <c r="L69" s="124" t="str">
        <f t="shared" si="1"/>
        <v>B02BD02_re</v>
      </c>
      <c r="M69" s="73">
        <v>250</v>
      </c>
      <c r="N69" s="73" t="s">
        <v>185</v>
      </c>
      <c r="O69" s="73">
        <v>1</v>
      </c>
      <c r="P69" s="73" t="s">
        <v>6</v>
      </c>
      <c r="Q69" s="73">
        <v>1</v>
      </c>
      <c r="R69" s="94" t="s">
        <v>734</v>
      </c>
      <c r="S69" s="73" t="str">
        <f t="shared" si="2"/>
        <v>IE</v>
      </c>
      <c r="T69" s="73">
        <f t="shared" si="3"/>
        <v>0</v>
      </c>
      <c r="U69" s="73" t="str">
        <f t="shared" si="4"/>
        <v>IU</v>
      </c>
      <c r="V69" s="7">
        <f t="shared" si="5"/>
        <v>1</v>
      </c>
      <c r="W69" s="73">
        <f t="shared" si="6"/>
        <v>0</v>
      </c>
      <c r="X69" s="73">
        <f t="shared" si="7"/>
        <v>1</v>
      </c>
      <c r="Y69" s="73">
        <f t="shared" si="8"/>
        <v>0</v>
      </c>
    </row>
    <row r="70" spans="1:25" s="66" customFormat="1" ht="15.6">
      <c r="A70" s="121"/>
      <c r="B70" s="94" t="s">
        <v>36</v>
      </c>
      <c r="C70" s="258" t="s">
        <v>2055</v>
      </c>
      <c r="D70" s="94">
        <v>2874648</v>
      </c>
      <c r="E70" s="75">
        <v>7680571950046</v>
      </c>
      <c r="F70" s="261" t="s">
        <v>1207</v>
      </c>
      <c r="G70" s="100"/>
      <c r="H70" s="99">
        <f t="shared" si="0"/>
        <v>0</v>
      </c>
      <c r="I70" s="98"/>
      <c r="J70"/>
      <c r="K70" s="110" t="s">
        <v>771</v>
      </c>
      <c r="L70" s="124" t="str">
        <f t="shared" si="1"/>
        <v>B02BD02_re</v>
      </c>
      <c r="M70" s="73">
        <v>500</v>
      </c>
      <c r="N70" s="73" t="s">
        <v>185</v>
      </c>
      <c r="O70" s="73">
        <v>1</v>
      </c>
      <c r="P70" s="73" t="s">
        <v>6</v>
      </c>
      <c r="Q70" s="73">
        <v>1</v>
      </c>
      <c r="R70" s="94" t="s">
        <v>734</v>
      </c>
      <c r="S70" s="73" t="str">
        <f t="shared" si="2"/>
        <v>IE</v>
      </c>
      <c r="T70" s="73">
        <f t="shared" si="3"/>
        <v>0</v>
      </c>
      <c r="U70" s="73" t="str">
        <f t="shared" si="4"/>
        <v>IU</v>
      </c>
      <c r="V70" s="7">
        <f t="shared" si="5"/>
        <v>1</v>
      </c>
      <c r="W70" s="73">
        <f t="shared" si="6"/>
        <v>0</v>
      </c>
      <c r="X70" s="73">
        <f t="shared" si="7"/>
        <v>1</v>
      </c>
      <c r="Y70" s="73">
        <f t="shared" si="8"/>
        <v>0</v>
      </c>
    </row>
    <row r="71" spans="1:25" s="66" customFormat="1" ht="15.6">
      <c r="A71" s="121"/>
      <c r="B71" s="95" t="s">
        <v>36</v>
      </c>
      <c r="C71" s="258" t="s">
        <v>2055</v>
      </c>
      <c r="D71" s="95">
        <v>5943634</v>
      </c>
      <c r="E71" s="75">
        <v>7680630140036</v>
      </c>
      <c r="F71" s="261" t="s">
        <v>1231</v>
      </c>
      <c r="G71" s="100"/>
      <c r="H71" s="99">
        <f t="shared" si="0"/>
        <v>0</v>
      </c>
      <c r="I71" s="98"/>
      <c r="J71"/>
      <c r="K71" s="110" t="s">
        <v>771</v>
      </c>
      <c r="L71" s="124" t="str">
        <f t="shared" si="1"/>
        <v>B02BD02_re</v>
      </c>
      <c r="M71" s="73">
        <v>1000</v>
      </c>
      <c r="N71" s="73" t="s">
        <v>185</v>
      </c>
      <c r="O71" s="73">
        <v>1</v>
      </c>
      <c r="P71" s="73" t="s">
        <v>6</v>
      </c>
      <c r="Q71" s="73">
        <v>1</v>
      </c>
      <c r="R71" s="94" t="s">
        <v>734</v>
      </c>
      <c r="S71" s="73" t="str">
        <f t="shared" si="2"/>
        <v>IE</v>
      </c>
      <c r="T71" s="73">
        <f t="shared" si="3"/>
        <v>0</v>
      </c>
      <c r="U71" s="73" t="str">
        <f t="shared" si="4"/>
        <v>IU</v>
      </c>
      <c r="V71" s="7">
        <f t="shared" si="5"/>
        <v>1</v>
      </c>
      <c r="W71" s="73">
        <f t="shared" si="6"/>
        <v>0</v>
      </c>
      <c r="X71" s="73">
        <f t="shared" si="7"/>
        <v>1</v>
      </c>
      <c r="Y71" s="73">
        <f t="shared" si="8"/>
        <v>0</v>
      </c>
    </row>
    <row r="72" spans="1:25" s="66" customFormat="1" ht="15.6">
      <c r="A72" s="121"/>
      <c r="B72" s="95" t="s">
        <v>36</v>
      </c>
      <c r="C72" s="258" t="s">
        <v>2055</v>
      </c>
      <c r="D72" s="95">
        <v>5943640</v>
      </c>
      <c r="E72" s="75">
        <v>7680630140043</v>
      </c>
      <c r="F72" s="261" t="s">
        <v>1232</v>
      </c>
      <c r="G72" s="100"/>
      <c r="H72" s="99">
        <f t="shared" si="0"/>
        <v>0</v>
      </c>
      <c r="I72" s="98"/>
      <c r="J72"/>
      <c r="K72" s="110" t="s">
        <v>771</v>
      </c>
      <c r="L72" s="124" t="str">
        <f t="shared" si="1"/>
        <v>B02BD02_re</v>
      </c>
      <c r="M72" s="73">
        <v>1500</v>
      </c>
      <c r="N72" s="73" t="s">
        <v>185</v>
      </c>
      <c r="O72" s="73">
        <v>1</v>
      </c>
      <c r="P72" s="73" t="s">
        <v>6</v>
      </c>
      <c r="Q72" s="73">
        <v>1</v>
      </c>
      <c r="R72" s="94" t="s">
        <v>734</v>
      </c>
      <c r="S72" s="73" t="str">
        <f t="shared" si="2"/>
        <v>IE</v>
      </c>
      <c r="T72" s="73">
        <f t="shared" si="3"/>
        <v>0</v>
      </c>
      <c r="U72" s="73" t="str">
        <f t="shared" si="4"/>
        <v>IU</v>
      </c>
      <c r="V72" s="7">
        <f t="shared" si="5"/>
        <v>1</v>
      </c>
      <c r="W72" s="73">
        <f t="shared" si="6"/>
        <v>0</v>
      </c>
      <c r="X72" s="73">
        <f t="shared" si="7"/>
        <v>1</v>
      </c>
      <c r="Y72" s="73">
        <f t="shared" si="8"/>
        <v>0</v>
      </c>
    </row>
    <row r="73" spans="1:25" s="66" customFormat="1" ht="15.6">
      <c r="A73" s="121"/>
      <c r="B73" s="95" t="s">
        <v>36</v>
      </c>
      <c r="C73" s="258" t="s">
        <v>2055</v>
      </c>
      <c r="D73" s="95">
        <v>5943657</v>
      </c>
      <c r="E73" s="74">
        <v>7680630140050</v>
      </c>
      <c r="F73" s="261" t="s">
        <v>1233</v>
      </c>
      <c r="G73" s="100"/>
      <c r="H73" s="99">
        <f t="shared" si="0"/>
        <v>0</v>
      </c>
      <c r="I73" s="98"/>
      <c r="J73"/>
      <c r="K73" s="110" t="s">
        <v>771</v>
      </c>
      <c r="L73" s="124" t="str">
        <f t="shared" si="1"/>
        <v>B02BD02_re</v>
      </c>
      <c r="M73" s="7">
        <v>2000</v>
      </c>
      <c r="N73" s="7" t="s">
        <v>185</v>
      </c>
      <c r="O73" s="7">
        <v>1</v>
      </c>
      <c r="P73" s="7" t="s">
        <v>6</v>
      </c>
      <c r="Q73" s="7">
        <v>1</v>
      </c>
      <c r="R73" s="94" t="s">
        <v>734</v>
      </c>
      <c r="S73" s="73" t="str">
        <f t="shared" si="2"/>
        <v>IE</v>
      </c>
      <c r="T73" s="73">
        <f t="shared" si="3"/>
        <v>0</v>
      </c>
      <c r="U73" s="73" t="str">
        <f t="shared" si="4"/>
        <v>IU</v>
      </c>
      <c r="V73" s="7">
        <f t="shared" si="5"/>
        <v>1</v>
      </c>
      <c r="W73" s="73">
        <f t="shared" si="6"/>
        <v>0</v>
      </c>
      <c r="X73" s="73">
        <f t="shared" si="7"/>
        <v>1</v>
      </c>
      <c r="Y73" s="73">
        <f t="shared" si="8"/>
        <v>0</v>
      </c>
    </row>
    <row r="74" spans="1:25" s="66" customFormat="1" ht="15.6">
      <c r="A74" s="121"/>
      <c r="B74" s="95" t="s">
        <v>36</v>
      </c>
      <c r="C74" s="258" t="s">
        <v>2055</v>
      </c>
      <c r="D74" s="95">
        <v>5943611</v>
      </c>
      <c r="E74" s="74">
        <v>7680630140012</v>
      </c>
      <c r="F74" s="261" t="s">
        <v>1229</v>
      </c>
      <c r="G74" s="100"/>
      <c r="H74" s="99">
        <f t="shared" si="0"/>
        <v>0</v>
      </c>
      <c r="I74" s="98"/>
      <c r="J74"/>
      <c r="K74" s="110" t="s">
        <v>771</v>
      </c>
      <c r="L74" s="124" t="str">
        <f t="shared" si="1"/>
        <v>B02BD02_re</v>
      </c>
      <c r="M74" s="7">
        <v>250</v>
      </c>
      <c r="N74" s="7" t="s">
        <v>185</v>
      </c>
      <c r="O74" s="7">
        <v>1</v>
      </c>
      <c r="P74" s="7" t="s">
        <v>6</v>
      </c>
      <c r="Q74" s="7">
        <v>1</v>
      </c>
      <c r="R74" s="94" t="s">
        <v>734</v>
      </c>
      <c r="S74" s="73" t="str">
        <f t="shared" si="2"/>
        <v>IE</v>
      </c>
      <c r="T74" s="73">
        <f t="shared" si="3"/>
        <v>0</v>
      </c>
      <c r="U74" s="73" t="str">
        <f t="shared" si="4"/>
        <v>IU</v>
      </c>
      <c r="V74" s="7">
        <f t="shared" si="5"/>
        <v>1</v>
      </c>
      <c r="W74" s="73">
        <f t="shared" si="6"/>
        <v>0</v>
      </c>
      <c r="X74" s="73">
        <f t="shared" si="7"/>
        <v>1</v>
      </c>
      <c r="Y74" s="73">
        <f t="shared" si="8"/>
        <v>0</v>
      </c>
    </row>
    <row r="75" spans="1:25" s="66" customFormat="1" ht="15.6">
      <c r="A75" s="121"/>
      <c r="B75" s="95" t="s">
        <v>36</v>
      </c>
      <c r="C75" s="258" t="s">
        <v>2055</v>
      </c>
      <c r="D75" s="95">
        <v>5943663</v>
      </c>
      <c r="E75" s="74">
        <v>7680630140067</v>
      </c>
      <c r="F75" s="261" t="s">
        <v>1234</v>
      </c>
      <c r="G75" s="100"/>
      <c r="H75" s="99">
        <f t="shared" si="0"/>
        <v>0</v>
      </c>
      <c r="I75" s="98"/>
      <c r="J75"/>
      <c r="K75" s="110" t="s">
        <v>771</v>
      </c>
      <c r="L75" s="124" t="str">
        <f t="shared" si="1"/>
        <v>B02BD02_re</v>
      </c>
      <c r="M75" s="7">
        <v>3000</v>
      </c>
      <c r="N75" s="7" t="s">
        <v>185</v>
      </c>
      <c r="O75" s="7">
        <v>1</v>
      </c>
      <c r="P75" s="7" t="s">
        <v>6</v>
      </c>
      <c r="Q75" s="7">
        <v>1</v>
      </c>
      <c r="R75" s="94" t="s">
        <v>734</v>
      </c>
      <c r="S75" s="73" t="str">
        <f t="shared" si="2"/>
        <v>IE</v>
      </c>
      <c r="T75" s="73">
        <f t="shared" si="3"/>
        <v>0</v>
      </c>
      <c r="U75" s="73" t="str">
        <f t="shared" si="4"/>
        <v>IU</v>
      </c>
      <c r="V75" s="7">
        <f t="shared" si="5"/>
        <v>1</v>
      </c>
      <c r="W75" s="73">
        <f t="shared" si="6"/>
        <v>0</v>
      </c>
      <c r="X75" s="73">
        <f t="shared" si="7"/>
        <v>1</v>
      </c>
      <c r="Y75" s="73">
        <f t="shared" si="8"/>
        <v>0</v>
      </c>
    </row>
    <row r="76" spans="1:25" s="66" customFormat="1" ht="15.6">
      <c r="A76" s="121"/>
      <c r="B76" s="95" t="s">
        <v>36</v>
      </c>
      <c r="C76" s="258" t="s">
        <v>2055</v>
      </c>
      <c r="D76" s="95">
        <v>5943628</v>
      </c>
      <c r="E76" s="74">
        <v>7680630140029</v>
      </c>
      <c r="F76" s="261" t="s">
        <v>1230</v>
      </c>
      <c r="G76" s="100"/>
      <c r="H76" s="99">
        <f t="shared" si="0"/>
        <v>0</v>
      </c>
      <c r="I76" s="98"/>
      <c r="J76"/>
      <c r="K76" s="110" t="s">
        <v>771</v>
      </c>
      <c r="L76" s="124" t="str">
        <f t="shared" si="1"/>
        <v>B02BD02_re</v>
      </c>
      <c r="M76" s="7">
        <v>500</v>
      </c>
      <c r="N76" s="7" t="s">
        <v>185</v>
      </c>
      <c r="O76" s="7">
        <v>1</v>
      </c>
      <c r="P76" s="7" t="s">
        <v>6</v>
      </c>
      <c r="Q76" s="7">
        <v>1</v>
      </c>
      <c r="R76" s="94" t="s">
        <v>734</v>
      </c>
      <c r="S76" s="73" t="str">
        <f t="shared" si="2"/>
        <v>IE</v>
      </c>
      <c r="T76" s="73">
        <f t="shared" si="3"/>
        <v>0</v>
      </c>
      <c r="U76" s="73" t="str">
        <f t="shared" si="4"/>
        <v>IU</v>
      </c>
      <c r="V76" s="7">
        <f t="shared" si="5"/>
        <v>1</v>
      </c>
      <c r="W76" s="73">
        <f t="shared" si="6"/>
        <v>0</v>
      </c>
      <c r="X76" s="73">
        <f t="shared" si="7"/>
        <v>1</v>
      </c>
      <c r="Y76" s="73">
        <f t="shared" si="8"/>
        <v>0</v>
      </c>
    </row>
    <row r="77" spans="1:25" s="66" customFormat="1" ht="15.6">
      <c r="A77" s="121"/>
      <c r="B77" s="94" t="s">
        <v>36</v>
      </c>
      <c r="C77" s="258" t="s">
        <v>2055</v>
      </c>
      <c r="D77" s="94">
        <v>2830964</v>
      </c>
      <c r="E77" s="74">
        <v>7680006660038</v>
      </c>
      <c r="F77" s="261" t="s">
        <v>1205</v>
      </c>
      <c r="G77" s="100"/>
      <c r="H77" s="99">
        <f t="shared" si="0"/>
        <v>0</v>
      </c>
      <c r="I77" s="98"/>
      <c r="J77"/>
      <c r="K77" s="110" t="s">
        <v>772</v>
      </c>
      <c r="L77" s="124" t="str">
        <f t="shared" si="1"/>
        <v>B02BD02_pl</v>
      </c>
      <c r="M77" s="7">
        <v>1000</v>
      </c>
      <c r="N77" s="7" t="s">
        <v>185</v>
      </c>
      <c r="O77" s="7">
        <v>1</v>
      </c>
      <c r="P77" s="7" t="s">
        <v>6</v>
      </c>
      <c r="Q77" s="7">
        <v>1</v>
      </c>
      <c r="R77" s="94" t="s">
        <v>734</v>
      </c>
      <c r="S77" s="73" t="str">
        <f t="shared" si="2"/>
        <v>IE</v>
      </c>
      <c r="T77" s="73">
        <f t="shared" si="3"/>
        <v>0</v>
      </c>
      <c r="U77" s="73" t="str">
        <f t="shared" si="4"/>
        <v>IU</v>
      </c>
      <c r="V77" s="7">
        <f t="shared" si="5"/>
        <v>1</v>
      </c>
      <c r="W77" s="73">
        <f t="shared" si="6"/>
        <v>0</v>
      </c>
      <c r="X77" s="73">
        <f t="shared" si="7"/>
        <v>1</v>
      </c>
      <c r="Y77" s="73">
        <f t="shared" si="8"/>
        <v>0</v>
      </c>
    </row>
    <row r="78" spans="1:25" s="66" customFormat="1" ht="15.6">
      <c r="A78" s="121"/>
      <c r="B78" s="94" t="s">
        <v>36</v>
      </c>
      <c r="C78" s="258" t="s">
        <v>2055</v>
      </c>
      <c r="D78" s="94">
        <v>2830941</v>
      </c>
      <c r="E78" s="74">
        <v>7680006660021</v>
      </c>
      <c r="F78" s="261" t="s">
        <v>1204</v>
      </c>
      <c r="G78" s="100"/>
      <c r="H78" s="99">
        <f t="shared" si="0"/>
        <v>0</v>
      </c>
      <c r="I78" s="98"/>
      <c r="J78"/>
      <c r="K78" s="110" t="s">
        <v>772</v>
      </c>
      <c r="L78" s="124" t="str">
        <f t="shared" si="1"/>
        <v>B02BD02_pl</v>
      </c>
      <c r="M78" s="7">
        <v>500</v>
      </c>
      <c r="N78" s="7" t="s">
        <v>185</v>
      </c>
      <c r="O78" s="7">
        <v>1</v>
      </c>
      <c r="P78" s="7" t="s">
        <v>6</v>
      </c>
      <c r="Q78" s="7">
        <v>1</v>
      </c>
      <c r="R78" s="94" t="s">
        <v>734</v>
      </c>
      <c r="S78" s="73" t="str">
        <f t="shared" si="2"/>
        <v>IE</v>
      </c>
      <c r="T78" s="73">
        <f t="shared" si="3"/>
        <v>0</v>
      </c>
      <c r="U78" s="73" t="str">
        <f t="shared" si="4"/>
        <v>IU</v>
      </c>
      <c r="V78" s="7">
        <f t="shared" si="5"/>
        <v>1</v>
      </c>
      <c r="W78" s="73">
        <f t="shared" si="6"/>
        <v>0</v>
      </c>
      <c r="X78" s="73">
        <f t="shared" si="7"/>
        <v>1</v>
      </c>
      <c r="Y78" s="73">
        <f t="shared" si="8"/>
        <v>0</v>
      </c>
    </row>
    <row r="79" spans="1:25" s="66" customFormat="1" ht="15.6">
      <c r="A79" s="121"/>
      <c r="B79" s="94" t="s">
        <v>36</v>
      </c>
      <c r="C79" s="258" t="s">
        <v>2055</v>
      </c>
      <c r="D79" s="94">
        <v>5295566</v>
      </c>
      <c r="E79" s="74">
        <v>7680621460020</v>
      </c>
      <c r="F79" s="261" t="s">
        <v>1222</v>
      </c>
      <c r="G79" s="100"/>
      <c r="H79" s="99">
        <f t="shared" si="0"/>
        <v>0</v>
      </c>
      <c r="I79" s="98"/>
      <c r="J79"/>
      <c r="K79" s="110" t="s">
        <v>771</v>
      </c>
      <c r="L79" s="124" t="str">
        <f t="shared" si="1"/>
        <v>B02BD02_re</v>
      </c>
      <c r="M79" s="7">
        <v>1000</v>
      </c>
      <c r="N79" s="7" t="s">
        <v>185</v>
      </c>
      <c r="O79" s="7">
        <v>1</v>
      </c>
      <c r="P79" s="7" t="s">
        <v>6</v>
      </c>
      <c r="Q79" s="7">
        <v>1</v>
      </c>
      <c r="R79" s="94" t="s">
        <v>734</v>
      </c>
      <c r="S79" s="73" t="str">
        <f t="shared" si="2"/>
        <v>IE</v>
      </c>
      <c r="T79" s="73">
        <f t="shared" si="3"/>
        <v>0</v>
      </c>
      <c r="U79" s="73" t="str">
        <f t="shared" si="4"/>
        <v>IU</v>
      </c>
      <c r="V79" s="7">
        <f t="shared" si="5"/>
        <v>1</v>
      </c>
      <c r="W79" s="73">
        <f t="shared" si="6"/>
        <v>0</v>
      </c>
      <c r="X79" s="73">
        <f t="shared" si="7"/>
        <v>1</v>
      </c>
      <c r="Y79" s="73">
        <f t="shared" si="8"/>
        <v>0</v>
      </c>
    </row>
    <row r="80" spans="1:25" s="66" customFormat="1" ht="15.6">
      <c r="A80" s="121"/>
      <c r="B80" s="94" t="s">
        <v>36</v>
      </c>
      <c r="C80" s="258" t="s">
        <v>2055</v>
      </c>
      <c r="D80" s="94">
        <v>5295572</v>
      </c>
      <c r="E80" s="74">
        <v>7680621460037</v>
      </c>
      <c r="F80" s="261" t="s">
        <v>1223</v>
      </c>
      <c r="G80" s="100"/>
      <c r="H80" s="99">
        <f t="shared" si="0"/>
        <v>0</v>
      </c>
      <c r="I80" s="98"/>
      <c r="J80"/>
      <c r="K80" s="110" t="s">
        <v>771</v>
      </c>
      <c r="L80" s="124" t="str">
        <f t="shared" si="1"/>
        <v>B02BD02_re</v>
      </c>
      <c r="M80" s="7">
        <v>2000</v>
      </c>
      <c r="N80" s="7" t="s">
        <v>185</v>
      </c>
      <c r="O80" s="7">
        <v>1</v>
      </c>
      <c r="P80" s="7" t="s">
        <v>6</v>
      </c>
      <c r="Q80" s="7">
        <v>1</v>
      </c>
      <c r="R80" s="94" t="s">
        <v>734</v>
      </c>
      <c r="S80" s="73" t="str">
        <f t="shared" si="2"/>
        <v>IE</v>
      </c>
      <c r="T80" s="73">
        <f t="shared" si="3"/>
        <v>0</v>
      </c>
      <c r="U80" s="73" t="str">
        <f t="shared" si="4"/>
        <v>IU</v>
      </c>
      <c r="V80" s="7">
        <f t="shared" si="5"/>
        <v>1</v>
      </c>
      <c r="W80" s="73">
        <f t="shared" si="6"/>
        <v>0</v>
      </c>
      <c r="X80" s="73">
        <f t="shared" si="7"/>
        <v>1</v>
      </c>
      <c r="Y80" s="73">
        <f t="shared" si="8"/>
        <v>0</v>
      </c>
    </row>
    <row r="81" spans="1:25" s="66" customFormat="1" ht="15.6">
      <c r="A81" s="121"/>
      <c r="B81" s="94" t="s">
        <v>36</v>
      </c>
      <c r="C81" s="258" t="s">
        <v>2055</v>
      </c>
      <c r="D81" s="94">
        <v>5760796</v>
      </c>
      <c r="E81" s="74">
        <v>7680621460051</v>
      </c>
      <c r="F81" s="261" t="s">
        <v>1228</v>
      </c>
      <c r="G81" s="100"/>
      <c r="H81" s="99">
        <f t="shared" si="0"/>
        <v>0</v>
      </c>
      <c r="I81" s="98"/>
      <c r="J81"/>
      <c r="K81" s="110" t="s">
        <v>771</v>
      </c>
      <c r="L81" s="124" t="str">
        <f t="shared" si="1"/>
        <v>B02BD02_re</v>
      </c>
      <c r="M81" s="7">
        <v>250</v>
      </c>
      <c r="N81" s="7" t="s">
        <v>185</v>
      </c>
      <c r="O81" s="7">
        <v>1</v>
      </c>
      <c r="P81" s="7" t="s">
        <v>6</v>
      </c>
      <c r="Q81" s="7">
        <v>1</v>
      </c>
      <c r="R81" s="94" t="s">
        <v>734</v>
      </c>
      <c r="S81" s="73" t="str">
        <f t="shared" si="2"/>
        <v>IE</v>
      </c>
      <c r="T81" s="73">
        <f t="shared" si="3"/>
        <v>0</v>
      </c>
      <c r="U81" s="73" t="str">
        <f t="shared" si="4"/>
        <v>IU</v>
      </c>
      <c r="V81" s="7">
        <f t="shared" si="5"/>
        <v>1</v>
      </c>
      <c r="W81" s="73">
        <f t="shared" si="6"/>
        <v>0</v>
      </c>
      <c r="X81" s="73">
        <f t="shared" si="7"/>
        <v>1</v>
      </c>
      <c r="Y81" s="73">
        <f t="shared" si="8"/>
        <v>0</v>
      </c>
    </row>
    <row r="82" spans="1:25" s="66" customFormat="1" ht="15.6">
      <c r="A82" s="121"/>
      <c r="B82" s="94" t="s">
        <v>36</v>
      </c>
      <c r="C82" s="258" t="s">
        <v>2055</v>
      </c>
      <c r="D82" s="94">
        <v>5295589</v>
      </c>
      <c r="E82" s="74">
        <v>7680621460044</v>
      </c>
      <c r="F82" s="261" t="s">
        <v>1224</v>
      </c>
      <c r="G82" s="100"/>
      <c r="H82" s="99">
        <f t="shared" si="0"/>
        <v>0</v>
      </c>
      <c r="I82" s="98"/>
      <c r="J82"/>
      <c r="K82" s="110" t="s">
        <v>771</v>
      </c>
      <c r="L82" s="124" t="str">
        <f t="shared" si="1"/>
        <v>B02BD02_re</v>
      </c>
      <c r="M82" s="7">
        <v>3000</v>
      </c>
      <c r="N82" s="7" t="s">
        <v>185</v>
      </c>
      <c r="O82" s="7">
        <v>1</v>
      </c>
      <c r="P82" s="7" t="s">
        <v>6</v>
      </c>
      <c r="Q82" s="7">
        <v>1</v>
      </c>
      <c r="R82" s="94" t="s">
        <v>734</v>
      </c>
      <c r="S82" s="73" t="str">
        <f t="shared" si="2"/>
        <v>IE</v>
      </c>
      <c r="T82" s="73">
        <f t="shared" si="3"/>
        <v>0</v>
      </c>
      <c r="U82" s="73" t="str">
        <f t="shared" si="4"/>
        <v>IU</v>
      </c>
      <c r="V82" s="7">
        <f t="shared" si="5"/>
        <v>1</v>
      </c>
      <c r="W82" s="73">
        <f t="shared" si="6"/>
        <v>0</v>
      </c>
      <c r="X82" s="73">
        <f t="shared" si="7"/>
        <v>1</v>
      </c>
      <c r="Y82" s="73">
        <f t="shared" si="8"/>
        <v>0</v>
      </c>
    </row>
    <row r="83" spans="1:25" s="66" customFormat="1" ht="15.6">
      <c r="A83" s="121"/>
      <c r="B83" s="94" t="s">
        <v>36</v>
      </c>
      <c r="C83" s="258" t="s">
        <v>2055</v>
      </c>
      <c r="D83" s="94">
        <v>5295543</v>
      </c>
      <c r="E83" s="74">
        <v>7680621460013</v>
      </c>
      <c r="F83" s="261" t="s">
        <v>1221</v>
      </c>
      <c r="G83" s="100"/>
      <c r="H83" s="99">
        <f t="shared" si="0"/>
        <v>0</v>
      </c>
      <c r="I83" s="98"/>
      <c r="J83"/>
      <c r="K83" s="110" t="s">
        <v>771</v>
      </c>
      <c r="L83" s="124" t="str">
        <f t="shared" si="1"/>
        <v>B02BD02_re</v>
      </c>
      <c r="M83" s="7">
        <v>500</v>
      </c>
      <c r="N83" s="7" t="s">
        <v>185</v>
      </c>
      <c r="O83" s="7">
        <v>1</v>
      </c>
      <c r="P83" s="7" t="s">
        <v>6</v>
      </c>
      <c r="Q83" s="7">
        <v>1</v>
      </c>
      <c r="R83" s="94" t="s">
        <v>734</v>
      </c>
      <c r="S83" s="73" t="str">
        <f t="shared" si="2"/>
        <v>IE</v>
      </c>
      <c r="T83" s="73">
        <f t="shared" si="3"/>
        <v>0</v>
      </c>
      <c r="U83" s="73" t="str">
        <f t="shared" si="4"/>
        <v>IU</v>
      </c>
      <c r="V83" s="7">
        <f t="shared" si="5"/>
        <v>1</v>
      </c>
      <c r="W83" s="73">
        <f t="shared" si="6"/>
        <v>0</v>
      </c>
      <c r="X83" s="73">
        <f t="shared" si="7"/>
        <v>1</v>
      </c>
      <c r="Y83" s="73">
        <f t="shared" si="8"/>
        <v>0</v>
      </c>
    </row>
    <row r="84" spans="1:25" s="66" customFormat="1" ht="15.6">
      <c r="A84" s="121"/>
      <c r="B84" s="94" t="s">
        <v>36</v>
      </c>
      <c r="C84" s="258" t="s">
        <v>2055</v>
      </c>
      <c r="D84" s="94">
        <v>4339155</v>
      </c>
      <c r="E84" s="74">
        <v>7680551400127</v>
      </c>
      <c r="F84" s="261" t="s">
        <v>1216</v>
      </c>
      <c r="G84" s="100"/>
      <c r="H84" s="99">
        <f t="shared" ref="H84:H147" si="9">+IF(OR(X84=1,Y84=1),G84/Q84/O84/M84,G84/Q84/M84)</f>
        <v>0</v>
      </c>
      <c r="I84" s="98"/>
      <c r="J84"/>
      <c r="K84" s="110" t="s">
        <v>771</v>
      </c>
      <c r="L84" s="124" t="str">
        <f t="shared" ref="L84:L147" si="10">+B84&amp;"_"&amp;K84</f>
        <v>B02BD02_re</v>
      </c>
      <c r="M84" s="7">
        <v>1000</v>
      </c>
      <c r="N84" s="7" t="s">
        <v>185</v>
      </c>
      <c r="O84" s="7">
        <v>1</v>
      </c>
      <c r="P84" s="7" t="s">
        <v>6</v>
      </c>
      <c r="Q84" s="7">
        <v>1</v>
      </c>
      <c r="R84" s="94" t="s">
        <v>734</v>
      </c>
      <c r="S84" s="73" t="str">
        <f t="shared" ref="S84:S147" si="11">IF(ISERR(SEARCH("/",$N84)-1),$N84,LEFT($N84,SEARCH("/",$N84)-1))</f>
        <v>IE</v>
      </c>
      <c r="T84" s="73">
        <f t="shared" ref="T84:T147" si="12">IF(ISERR(SEARCH("/",$N84)-1),0,RIGHT($N84,LEN($N84)-SEARCH("/",$N84)))</f>
        <v>0</v>
      </c>
      <c r="U84" s="73" t="str">
        <f t="shared" ref="U84:U147" si="13">+IF(OR(S84=R84,AND(S84="E",R84="U"),AND(S84="IE",R84="IU"),AND(S84="IE",R84="U"),AND(S84="E",R84="IU"),AND(S84="MIOE",R84="MIU")),R84,S84)</f>
        <v>IU</v>
      </c>
      <c r="V84" s="7">
        <f t="shared" ref="V84:V147" si="14">+IF(T84=0,1,IF(LEFT(T84,1)="M","1"&amp;T84,T84))</f>
        <v>1</v>
      </c>
      <c r="W84" s="73">
        <f t="shared" ref="W84:W147" si="15">+IF(U84=R84,0,1)</f>
        <v>0</v>
      </c>
      <c r="X84" s="73">
        <f t="shared" ref="X84:X147" si="16">+IF(P84="Stk",1,0)</f>
        <v>1</v>
      </c>
      <c r="Y84" s="73">
        <f t="shared" ref="Y84:Y147" si="17">+IF(OR(X84=1,V84=1),0,IF((O84&amp;P84)=V84,0,1))</f>
        <v>0</v>
      </c>
    </row>
    <row r="85" spans="1:25" s="66" customFormat="1" ht="15.6">
      <c r="A85" s="121"/>
      <c r="B85" s="94" t="s">
        <v>36</v>
      </c>
      <c r="C85" s="258" t="s">
        <v>2055</v>
      </c>
      <c r="D85" s="94">
        <v>4339161</v>
      </c>
      <c r="E85" s="75">
        <v>7680551400134</v>
      </c>
      <c r="F85" s="261" t="s">
        <v>1217</v>
      </c>
      <c r="G85" s="100"/>
      <c r="H85" s="99">
        <f t="shared" si="9"/>
        <v>0</v>
      </c>
      <c r="I85" s="98"/>
      <c r="J85"/>
      <c r="K85" s="110" t="s">
        <v>771</v>
      </c>
      <c r="L85" s="124" t="str">
        <f t="shared" si="10"/>
        <v>B02BD02_re</v>
      </c>
      <c r="M85" s="73">
        <v>2000</v>
      </c>
      <c r="N85" s="73" t="s">
        <v>185</v>
      </c>
      <c r="O85" s="73">
        <v>1</v>
      </c>
      <c r="P85" s="73" t="s">
        <v>6</v>
      </c>
      <c r="Q85" s="73">
        <v>1</v>
      </c>
      <c r="R85" s="94" t="s">
        <v>734</v>
      </c>
      <c r="S85" s="73" t="str">
        <f t="shared" si="11"/>
        <v>IE</v>
      </c>
      <c r="T85" s="73">
        <f t="shared" si="12"/>
        <v>0</v>
      </c>
      <c r="U85" s="73" t="str">
        <f t="shared" si="13"/>
        <v>IU</v>
      </c>
      <c r="V85" s="7">
        <f t="shared" si="14"/>
        <v>1</v>
      </c>
      <c r="W85" s="73">
        <f t="shared" si="15"/>
        <v>0</v>
      </c>
      <c r="X85" s="73">
        <f t="shared" si="16"/>
        <v>1</v>
      </c>
      <c r="Y85" s="73">
        <f t="shared" si="17"/>
        <v>0</v>
      </c>
    </row>
    <row r="86" spans="1:25" s="66" customFormat="1" ht="15.6">
      <c r="A86" s="121"/>
      <c r="B86" s="94" t="s">
        <v>36</v>
      </c>
      <c r="C86" s="258" t="s">
        <v>2055</v>
      </c>
      <c r="D86" s="94">
        <v>4339095</v>
      </c>
      <c r="E86" s="75">
        <v>7680551400103</v>
      </c>
      <c r="F86" s="261" t="s">
        <v>1214</v>
      </c>
      <c r="G86" s="100"/>
      <c r="H86" s="99">
        <f t="shared" si="9"/>
        <v>0</v>
      </c>
      <c r="I86" s="98"/>
      <c r="J86"/>
      <c r="K86" s="110" t="s">
        <v>771</v>
      </c>
      <c r="L86" s="124" t="str">
        <f t="shared" si="10"/>
        <v>B02BD02_re</v>
      </c>
      <c r="M86" s="73">
        <v>250</v>
      </c>
      <c r="N86" s="73" t="s">
        <v>185</v>
      </c>
      <c r="O86" s="73">
        <v>1</v>
      </c>
      <c r="P86" s="73" t="s">
        <v>6</v>
      </c>
      <c r="Q86" s="73">
        <v>1</v>
      </c>
      <c r="R86" s="94" t="s">
        <v>734</v>
      </c>
      <c r="S86" s="73" t="str">
        <f t="shared" si="11"/>
        <v>IE</v>
      </c>
      <c r="T86" s="73">
        <f t="shared" si="12"/>
        <v>0</v>
      </c>
      <c r="U86" s="73" t="str">
        <f t="shared" si="13"/>
        <v>IU</v>
      </c>
      <c r="V86" s="7">
        <f t="shared" si="14"/>
        <v>1</v>
      </c>
      <c r="W86" s="73">
        <f t="shared" si="15"/>
        <v>0</v>
      </c>
      <c r="X86" s="73">
        <f t="shared" si="16"/>
        <v>1</v>
      </c>
      <c r="Y86" s="73">
        <f t="shared" si="17"/>
        <v>0</v>
      </c>
    </row>
    <row r="87" spans="1:25" s="66" customFormat="1" ht="15.6">
      <c r="A87" s="121"/>
      <c r="B87" s="94" t="s">
        <v>36</v>
      </c>
      <c r="C87" s="258" t="s">
        <v>2055</v>
      </c>
      <c r="D87" s="94">
        <v>4339132</v>
      </c>
      <c r="E87" s="75">
        <v>7680551400110</v>
      </c>
      <c r="F87" s="261" t="s">
        <v>1215</v>
      </c>
      <c r="G87" s="100"/>
      <c r="H87" s="99">
        <f t="shared" si="9"/>
        <v>0</v>
      </c>
      <c r="I87" s="98"/>
      <c r="J87"/>
      <c r="K87" s="110" t="s">
        <v>771</v>
      </c>
      <c r="L87" s="124" t="str">
        <f t="shared" si="10"/>
        <v>B02BD02_re</v>
      </c>
      <c r="M87" s="73">
        <v>500</v>
      </c>
      <c r="N87" s="73" t="s">
        <v>185</v>
      </c>
      <c r="O87" s="73">
        <v>1</v>
      </c>
      <c r="P87" s="73" t="s">
        <v>6</v>
      </c>
      <c r="Q87" s="73">
        <v>1</v>
      </c>
      <c r="R87" s="94" t="s">
        <v>734</v>
      </c>
      <c r="S87" s="73" t="str">
        <f t="shared" si="11"/>
        <v>IE</v>
      </c>
      <c r="T87" s="73">
        <f t="shared" si="12"/>
        <v>0</v>
      </c>
      <c r="U87" s="73" t="str">
        <f t="shared" si="13"/>
        <v>IU</v>
      </c>
      <c r="V87" s="7">
        <f t="shared" si="14"/>
        <v>1</v>
      </c>
      <c r="W87" s="73">
        <f t="shared" si="15"/>
        <v>0</v>
      </c>
      <c r="X87" s="73">
        <f t="shared" si="16"/>
        <v>1</v>
      </c>
      <c r="Y87" s="73">
        <f t="shared" si="17"/>
        <v>0</v>
      </c>
    </row>
    <row r="88" spans="1:25" s="66" customFormat="1" ht="15.6">
      <c r="A88" s="121"/>
      <c r="B88" s="94" t="s">
        <v>37</v>
      </c>
      <c r="C88" s="94" t="s">
        <v>1148</v>
      </c>
      <c r="D88" s="94">
        <v>3755986</v>
      </c>
      <c r="E88" s="75">
        <v>7680413520352</v>
      </c>
      <c r="F88" s="261" t="s">
        <v>1241</v>
      </c>
      <c r="G88" s="100"/>
      <c r="H88" s="99">
        <f t="shared" si="9"/>
        <v>0</v>
      </c>
      <c r="I88" s="98"/>
      <c r="J88"/>
      <c r="K88" s="110" t="s">
        <v>770</v>
      </c>
      <c r="L88" s="124" t="str">
        <f t="shared" si="10"/>
        <v>B02BD03_nr</v>
      </c>
      <c r="M88" s="73">
        <v>1000</v>
      </c>
      <c r="N88" s="73" t="s">
        <v>186</v>
      </c>
      <c r="O88" s="73">
        <v>1</v>
      </c>
      <c r="P88" s="73" t="s">
        <v>6</v>
      </c>
      <c r="Q88" s="73">
        <v>1</v>
      </c>
      <c r="R88" s="94" t="s">
        <v>734</v>
      </c>
      <c r="S88" s="73" t="str">
        <f t="shared" si="11"/>
        <v>E</v>
      </c>
      <c r="T88" s="73">
        <f t="shared" si="12"/>
        <v>0</v>
      </c>
      <c r="U88" s="73" t="str">
        <f t="shared" si="13"/>
        <v>IU</v>
      </c>
      <c r="V88" s="7">
        <f t="shared" si="14"/>
        <v>1</v>
      </c>
      <c r="W88" s="73">
        <f t="shared" si="15"/>
        <v>0</v>
      </c>
      <c r="X88" s="73">
        <f t="shared" si="16"/>
        <v>1</v>
      </c>
      <c r="Y88" s="73">
        <f t="shared" si="17"/>
        <v>0</v>
      </c>
    </row>
    <row r="89" spans="1:25" s="66" customFormat="1" ht="15.6">
      <c r="A89" s="121"/>
      <c r="B89" s="94" t="s">
        <v>37</v>
      </c>
      <c r="C89" s="94" t="s">
        <v>1148</v>
      </c>
      <c r="D89" s="94">
        <v>4756700</v>
      </c>
      <c r="E89" s="75">
        <v>7680413520369</v>
      </c>
      <c r="F89" s="261" t="s">
        <v>1242</v>
      </c>
      <c r="G89" s="100"/>
      <c r="H89" s="99">
        <f t="shared" si="9"/>
        <v>0</v>
      </c>
      <c r="I89" s="98"/>
      <c r="J89"/>
      <c r="K89" s="110" t="s">
        <v>770</v>
      </c>
      <c r="L89" s="124" t="str">
        <f t="shared" si="10"/>
        <v>B02BD03_nr</v>
      </c>
      <c r="M89" s="73">
        <v>2500</v>
      </c>
      <c r="N89" s="73" t="s">
        <v>186</v>
      </c>
      <c r="O89" s="73">
        <v>1</v>
      </c>
      <c r="P89" s="73" t="s">
        <v>6</v>
      </c>
      <c r="Q89" s="73">
        <v>1</v>
      </c>
      <c r="R89" s="94" t="s">
        <v>734</v>
      </c>
      <c r="S89" s="73" t="str">
        <f t="shared" si="11"/>
        <v>E</v>
      </c>
      <c r="T89" s="73">
        <f t="shared" si="12"/>
        <v>0</v>
      </c>
      <c r="U89" s="73" t="str">
        <f t="shared" si="13"/>
        <v>IU</v>
      </c>
      <c r="V89" s="7">
        <f t="shared" si="14"/>
        <v>1</v>
      </c>
      <c r="W89" s="73">
        <f t="shared" si="15"/>
        <v>0</v>
      </c>
      <c r="X89" s="73">
        <f t="shared" si="16"/>
        <v>1</v>
      </c>
      <c r="Y89" s="73">
        <f t="shared" si="17"/>
        <v>0</v>
      </c>
    </row>
    <row r="90" spans="1:25" s="66" customFormat="1" ht="15.6">
      <c r="A90" s="121"/>
      <c r="B90" s="94" t="s">
        <v>38</v>
      </c>
      <c r="C90" s="94" t="s">
        <v>1149</v>
      </c>
      <c r="D90" s="94">
        <v>3599492</v>
      </c>
      <c r="E90" s="75">
        <v>7680548090263</v>
      </c>
      <c r="F90" s="261" t="s">
        <v>1246</v>
      </c>
      <c r="G90" s="100"/>
      <c r="H90" s="99">
        <f t="shared" si="9"/>
        <v>0</v>
      </c>
      <c r="I90" s="98"/>
      <c r="J90"/>
      <c r="K90" s="110" t="s">
        <v>770</v>
      </c>
      <c r="L90" s="124" t="str">
        <f t="shared" si="10"/>
        <v>B02BD04_nr</v>
      </c>
      <c r="M90" s="73">
        <v>1200</v>
      </c>
      <c r="N90" s="73" t="s">
        <v>185</v>
      </c>
      <c r="O90" s="73">
        <v>1</v>
      </c>
      <c r="P90" s="73" t="s">
        <v>6</v>
      </c>
      <c r="Q90" s="73">
        <v>1</v>
      </c>
      <c r="R90" s="94" t="s">
        <v>734</v>
      </c>
      <c r="S90" s="73" t="str">
        <f t="shared" si="11"/>
        <v>IE</v>
      </c>
      <c r="T90" s="73">
        <f t="shared" si="12"/>
        <v>0</v>
      </c>
      <c r="U90" s="73" t="str">
        <f t="shared" si="13"/>
        <v>IU</v>
      </c>
      <c r="V90" s="7">
        <f t="shared" si="14"/>
        <v>1</v>
      </c>
      <c r="W90" s="73">
        <f t="shared" si="15"/>
        <v>0</v>
      </c>
      <c r="X90" s="73">
        <f t="shared" si="16"/>
        <v>1</v>
      </c>
      <c r="Y90" s="73">
        <f t="shared" si="17"/>
        <v>0</v>
      </c>
    </row>
    <row r="91" spans="1:25" s="66" customFormat="1" ht="15.6">
      <c r="A91" s="121"/>
      <c r="B91" s="94" t="s">
        <v>38</v>
      </c>
      <c r="C91" s="94" t="s">
        <v>1149</v>
      </c>
      <c r="D91" s="94">
        <v>3599457</v>
      </c>
      <c r="E91" s="74">
        <v>7680548090188</v>
      </c>
      <c r="F91" s="261" t="s">
        <v>1245</v>
      </c>
      <c r="G91" s="100"/>
      <c r="H91" s="99">
        <f t="shared" si="9"/>
        <v>0</v>
      </c>
      <c r="I91" s="98"/>
      <c r="J91"/>
      <c r="K91" s="110" t="s">
        <v>770</v>
      </c>
      <c r="L91" s="124" t="str">
        <f t="shared" si="10"/>
        <v>B02BD04_nr</v>
      </c>
      <c r="M91" s="7">
        <v>600</v>
      </c>
      <c r="N91" s="7" t="s">
        <v>185</v>
      </c>
      <c r="O91" s="7">
        <v>1</v>
      </c>
      <c r="P91" s="7" t="s">
        <v>6</v>
      </c>
      <c r="Q91" s="7">
        <v>1</v>
      </c>
      <c r="R91" s="94" t="s">
        <v>734</v>
      </c>
      <c r="S91" s="73" t="str">
        <f t="shared" si="11"/>
        <v>IE</v>
      </c>
      <c r="T91" s="73">
        <f t="shared" si="12"/>
        <v>0</v>
      </c>
      <c r="U91" s="73" t="str">
        <f t="shared" si="13"/>
        <v>IU</v>
      </c>
      <c r="V91" s="7">
        <f t="shared" si="14"/>
        <v>1</v>
      </c>
      <c r="W91" s="73">
        <f t="shared" si="15"/>
        <v>0</v>
      </c>
      <c r="X91" s="73">
        <f t="shared" si="16"/>
        <v>1</v>
      </c>
      <c r="Y91" s="73">
        <f t="shared" si="17"/>
        <v>0</v>
      </c>
    </row>
    <row r="92" spans="1:25" s="66" customFormat="1" ht="15.6">
      <c r="A92" s="121"/>
      <c r="B92" s="94" t="s">
        <v>38</v>
      </c>
      <c r="C92" s="94" t="s">
        <v>1149</v>
      </c>
      <c r="D92" s="94">
        <v>1874445</v>
      </c>
      <c r="E92" s="74">
        <v>7680524740434</v>
      </c>
      <c r="F92" s="261" t="s">
        <v>1243</v>
      </c>
      <c r="G92" s="100"/>
      <c r="H92" s="99">
        <f t="shared" si="9"/>
        <v>0</v>
      </c>
      <c r="I92" s="98"/>
      <c r="J92"/>
      <c r="K92" s="110" t="s">
        <v>770</v>
      </c>
      <c r="L92" s="124" t="str">
        <f t="shared" si="10"/>
        <v>B02BD04_nr</v>
      </c>
      <c r="M92" s="7">
        <v>1200</v>
      </c>
      <c r="N92" s="7" t="s">
        <v>185</v>
      </c>
      <c r="O92" s="7">
        <v>1</v>
      </c>
      <c r="P92" s="7" t="s">
        <v>6</v>
      </c>
      <c r="Q92" s="7">
        <v>1</v>
      </c>
      <c r="R92" s="94" t="s">
        <v>734</v>
      </c>
      <c r="S92" s="73" t="str">
        <f t="shared" si="11"/>
        <v>IE</v>
      </c>
      <c r="T92" s="73">
        <f t="shared" si="12"/>
        <v>0</v>
      </c>
      <c r="U92" s="73" t="str">
        <f t="shared" si="13"/>
        <v>IU</v>
      </c>
      <c r="V92" s="7">
        <f t="shared" si="14"/>
        <v>1</v>
      </c>
      <c r="W92" s="73">
        <f t="shared" si="15"/>
        <v>0</v>
      </c>
      <c r="X92" s="73">
        <f t="shared" si="16"/>
        <v>1</v>
      </c>
      <c r="Y92" s="73">
        <f t="shared" si="17"/>
        <v>0</v>
      </c>
    </row>
    <row r="93" spans="1:25" s="66" customFormat="1" ht="15.6">
      <c r="A93" s="121"/>
      <c r="B93" s="94" t="s">
        <v>38</v>
      </c>
      <c r="C93" s="94" t="s">
        <v>1149</v>
      </c>
      <c r="D93" s="94">
        <v>1874451</v>
      </c>
      <c r="E93" s="74">
        <v>7680524740359</v>
      </c>
      <c r="F93" s="261" t="s">
        <v>1244</v>
      </c>
      <c r="G93" s="100"/>
      <c r="H93" s="99">
        <f t="shared" si="9"/>
        <v>0</v>
      </c>
      <c r="I93" s="98"/>
      <c r="J93"/>
      <c r="K93" s="110" t="s">
        <v>770</v>
      </c>
      <c r="L93" s="124" t="str">
        <f t="shared" si="10"/>
        <v>B02BD04_nr</v>
      </c>
      <c r="M93" s="7">
        <v>600</v>
      </c>
      <c r="N93" s="7" t="s">
        <v>185</v>
      </c>
      <c r="O93" s="7">
        <v>1</v>
      </c>
      <c r="P93" s="7" t="s">
        <v>6</v>
      </c>
      <c r="Q93" s="7">
        <v>1</v>
      </c>
      <c r="R93" s="94" t="s">
        <v>734</v>
      </c>
      <c r="S93" s="73" t="str">
        <f t="shared" si="11"/>
        <v>IE</v>
      </c>
      <c r="T93" s="73">
        <f t="shared" si="12"/>
        <v>0</v>
      </c>
      <c r="U93" s="73" t="str">
        <f t="shared" si="13"/>
        <v>IU</v>
      </c>
      <c r="V93" s="7">
        <f t="shared" si="14"/>
        <v>1</v>
      </c>
      <c r="W93" s="73">
        <f t="shared" si="15"/>
        <v>0</v>
      </c>
      <c r="X93" s="73">
        <f t="shared" si="16"/>
        <v>1</v>
      </c>
      <c r="Y93" s="73">
        <f t="shared" si="17"/>
        <v>0</v>
      </c>
    </row>
    <row r="94" spans="1:25" s="66" customFormat="1" ht="15.6">
      <c r="A94" s="121"/>
      <c r="B94" s="95" t="s">
        <v>38</v>
      </c>
      <c r="C94" s="94" t="s">
        <v>1149</v>
      </c>
      <c r="D94" s="95">
        <v>6136516</v>
      </c>
      <c r="E94" s="74">
        <v>7680631230033</v>
      </c>
      <c r="F94" s="261" t="s">
        <v>1249</v>
      </c>
      <c r="G94" s="100"/>
      <c r="H94" s="99">
        <f t="shared" si="9"/>
        <v>0</v>
      </c>
      <c r="I94" s="98"/>
      <c r="J94"/>
      <c r="K94" s="110" t="s">
        <v>770</v>
      </c>
      <c r="L94" s="124" t="str">
        <f t="shared" si="10"/>
        <v>B02BD04_nr</v>
      </c>
      <c r="M94" s="7">
        <v>1000</v>
      </c>
      <c r="N94" s="7" t="s">
        <v>185</v>
      </c>
      <c r="O94" s="7">
        <v>1</v>
      </c>
      <c r="P94" s="7" t="s">
        <v>6</v>
      </c>
      <c r="Q94" s="7">
        <v>1</v>
      </c>
      <c r="R94" s="94" t="s">
        <v>734</v>
      </c>
      <c r="S94" s="73" t="str">
        <f t="shared" si="11"/>
        <v>IE</v>
      </c>
      <c r="T94" s="73">
        <f t="shared" si="12"/>
        <v>0</v>
      </c>
      <c r="U94" s="73" t="str">
        <f t="shared" si="13"/>
        <v>IU</v>
      </c>
      <c r="V94" s="7">
        <f t="shared" si="14"/>
        <v>1</v>
      </c>
      <c r="W94" s="73">
        <f t="shared" si="15"/>
        <v>0</v>
      </c>
      <c r="X94" s="73">
        <f t="shared" si="16"/>
        <v>1</v>
      </c>
      <c r="Y94" s="73">
        <f t="shared" si="17"/>
        <v>0</v>
      </c>
    </row>
    <row r="95" spans="1:25" s="66" customFormat="1" ht="15.6">
      <c r="A95" s="121"/>
      <c r="B95" s="95" t="s">
        <v>38</v>
      </c>
      <c r="C95" s="94" t="s">
        <v>1149</v>
      </c>
      <c r="D95" s="95">
        <v>6136522</v>
      </c>
      <c r="E95" s="74">
        <v>7680631230040</v>
      </c>
      <c r="F95" s="261" t="s">
        <v>1250</v>
      </c>
      <c r="G95" s="100"/>
      <c r="H95" s="99">
        <f t="shared" si="9"/>
        <v>0</v>
      </c>
      <c r="I95" s="98"/>
      <c r="J95"/>
      <c r="K95" s="110" t="s">
        <v>770</v>
      </c>
      <c r="L95" s="124" t="str">
        <f t="shared" si="10"/>
        <v>B02BD04_nr</v>
      </c>
      <c r="M95" s="7">
        <v>2000</v>
      </c>
      <c r="N95" s="7" t="s">
        <v>185</v>
      </c>
      <c r="O95" s="7">
        <v>1</v>
      </c>
      <c r="P95" s="7" t="s">
        <v>6</v>
      </c>
      <c r="Q95" s="7">
        <v>1</v>
      </c>
      <c r="R95" s="94" t="s">
        <v>734</v>
      </c>
      <c r="S95" s="73" t="str">
        <f t="shared" si="11"/>
        <v>IE</v>
      </c>
      <c r="T95" s="73">
        <f t="shared" si="12"/>
        <v>0</v>
      </c>
      <c r="U95" s="73" t="str">
        <f t="shared" si="13"/>
        <v>IU</v>
      </c>
      <c r="V95" s="7">
        <f t="shared" si="14"/>
        <v>1</v>
      </c>
      <c r="W95" s="73">
        <f t="shared" si="15"/>
        <v>0</v>
      </c>
      <c r="X95" s="73">
        <f t="shared" si="16"/>
        <v>1</v>
      </c>
      <c r="Y95" s="73">
        <f t="shared" si="17"/>
        <v>0</v>
      </c>
    </row>
    <row r="96" spans="1:25" s="66" customFormat="1" ht="15.6">
      <c r="A96" s="121"/>
      <c r="B96" s="95" t="s">
        <v>38</v>
      </c>
      <c r="C96" s="94" t="s">
        <v>1149</v>
      </c>
      <c r="D96" s="95">
        <v>6136485</v>
      </c>
      <c r="E96" s="75">
        <v>7680631230019</v>
      </c>
      <c r="F96" s="261" t="s">
        <v>1247</v>
      </c>
      <c r="G96" s="100"/>
      <c r="H96" s="99">
        <f t="shared" si="9"/>
        <v>0</v>
      </c>
      <c r="I96" s="98"/>
      <c r="J96"/>
      <c r="K96" s="110" t="s">
        <v>770</v>
      </c>
      <c r="L96" s="124" t="str">
        <f t="shared" si="10"/>
        <v>B02BD04_nr</v>
      </c>
      <c r="M96" s="73">
        <v>250</v>
      </c>
      <c r="N96" s="73" t="s">
        <v>185</v>
      </c>
      <c r="O96" s="73">
        <v>1</v>
      </c>
      <c r="P96" s="73" t="s">
        <v>6</v>
      </c>
      <c r="Q96" s="73">
        <v>1</v>
      </c>
      <c r="R96" s="94" t="s">
        <v>734</v>
      </c>
      <c r="S96" s="73" t="str">
        <f t="shared" si="11"/>
        <v>IE</v>
      </c>
      <c r="T96" s="73">
        <f t="shared" si="12"/>
        <v>0</v>
      </c>
      <c r="U96" s="73" t="str">
        <f t="shared" si="13"/>
        <v>IU</v>
      </c>
      <c r="V96" s="7">
        <f t="shared" si="14"/>
        <v>1</v>
      </c>
      <c r="W96" s="73">
        <f t="shared" si="15"/>
        <v>0</v>
      </c>
      <c r="X96" s="73">
        <f t="shared" si="16"/>
        <v>1</v>
      </c>
      <c r="Y96" s="73">
        <f t="shared" si="17"/>
        <v>0</v>
      </c>
    </row>
    <row r="97" spans="1:25" s="66" customFormat="1" ht="15.6">
      <c r="A97" s="121"/>
      <c r="B97" s="95" t="s">
        <v>38</v>
      </c>
      <c r="C97" s="94" t="s">
        <v>1149</v>
      </c>
      <c r="D97" s="95">
        <v>6136539</v>
      </c>
      <c r="E97" s="74">
        <v>7680631230057</v>
      </c>
      <c r="F97" s="261" t="s">
        <v>1251</v>
      </c>
      <c r="G97" s="100"/>
      <c r="H97" s="99">
        <f t="shared" si="9"/>
        <v>0</v>
      </c>
      <c r="I97" s="98"/>
      <c r="J97"/>
      <c r="K97" s="110" t="s">
        <v>770</v>
      </c>
      <c r="L97" s="124" t="str">
        <f t="shared" si="10"/>
        <v>B02BD04_nr</v>
      </c>
      <c r="M97" s="7">
        <v>3000</v>
      </c>
      <c r="N97" s="7" t="s">
        <v>185</v>
      </c>
      <c r="O97" s="7">
        <v>1</v>
      </c>
      <c r="P97" s="7" t="s">
        <v>6</v>
      </c>
      <c r="Q97" s="7">
        <v>1</v>
      </c>
      <c r="R97" s="94" t="s">
        <v>734</v>
      </c>
      <c r="S97" s="73" t="str">
        <f t="shared" si="11"/>
        <v>IE</v>
      </c>
      <c r="T97" s="73">
        <f t="shared" si="12"/>
        <v>0</v>
      </c>
      <c r="U97" s="73" t="str">
        <f t="shared" si="13"/>
        <v>IU</v>
      </c>
      <c r="V97" s="7">
        <f t="shared" si="14"/>
        <v>1</v>
      </c>
      <c r="W97" s="73">
        <f t="shared" si="15"/>
        <v>0</v>
      </c>
      <c r="X97" s="73">
        <f t="shared" si="16"/>
        <v>1</v>
      </c>
      <c r="Y97" s="73">
        <f t="shared" si="17"/>
        <v>0</v>
      </c>
    </row>
    <row r="98" spans="1:25" s="66" customFormat="1" ht="15.6">
      <c r="A98" s="121"/>
      <c r="B98" s="95" t="s">
        <v>38</v>
      </c>
      <c r="C98" s="94" t="s">
        <v>1149</v>
      </c>
      <c r="D98" s="95">
        <v>6136491</v>
      </c>
      <c r="E98" s="75">
        <v>7680631230026</v>
      </c>
      <c r="F98" s="261" t="s">
        <v>1248</v>
      </c>
      <c r="G98" s="100"/>
      <c r="H98" s="99">
        <f t="shared" si="9"/>
        <v>0</v>
      </c>
      <c r="I98" s="98"/>
      <c r="J98"/>
      <c r="K98" s="110" t="s">
        <v>770</v>
      </c>
      <c r="L98" s="124" t="str">
        <f t="shared" si="10"/>
        <v>B02BD04_nr</v>
      </c>
      <c r="M98" s="73">
        <v>500</v>
      </c>
      <c r="N98" s="73" t="s">
        <v>185</v>
      </c>
      <c r="O98" s="73">
        <v>1</v>
      </c>
      <c r="P98" s="73" t="s">
        <v>6</v>
      </c>
      <c r="Q98" s="73">
        <v>1</v>
      </c>
      <c r="R98" s="94" t="s">
        <v>734</v>
      </c>
      <c r="S98" s="73" t="str">
        <f t="shared" si="11"/>
        <v>IE</v>
      </c>
      <c r="T98" s="73">
        <f t="shared" si="12"/>
        <v>0</v>
      </c>
      <c r="U98" s="73" t="str">
        <f t="shared" si="13"/>
        <v>IU</v>
      </c>
      <c r="V98" s="7">
        <f t="shared" si="14"/>
        <v>1</v>
      </c>
      <c r="W98" s="73">
        <f t="shared" si="15"/>
        <v>0</v>
      </c>
      <c r="X98" s="73">
        <f t="shared" si="16"/>
        <v>1</v>
      </c>
      <c r="Y98" s="73">
        <f t="shared" si="17"/>
        <v>0</v>
      </c>
    </row>
    <row r="99" spans="1:25" s="66" customFormat="1" ht="15.6">
      <c r="A99" s="121"/>
      <c r="B99" s="95" t="s">
        <v>39</v>
      </c>
      <c r="C99" s="94" t="s">
        <v>1150</v>
      </c>
      <c r="D99" s="95">
        <v>6347093</v>
      </c>
      <c r="E99" s="75">
        <v>7680413040010</v>
      </c>
      <c r="F99" s="261" t="s">
        <v>1253</v>
      </c>
      <c r="G99" s="100"/>
      <c r="H99" s="99">
        <f t="shared" si="9"/>
        <v>0</v>
      </c>
      <c r="I99" s="98"/>
      <c r="J99"/>
      <c r="K99" s="110" t="s">
        <v>770</v>
      </c>
      <c r="L99" s="124" t="str">
        <f t="shared" si="10"/>
        <v>B02BD05_nr</v>
      </c>
      <c r="M99" s="73">
        <v>600</v>
      </c>
      <c r="N99" s="73" t="s">
        <v>185</v>
      </c>
      <c r="O99" s="73">
        <v>1</v>
      </c>
      <c r="P99" s="73" t="s">
        <v>6</v>
      </c>
      <c r="Q99" s="73">
        <v>1</v>
      </c>
      <c r="R99" s="94" t="s">
        <v>734</v>
      </c>
      <c r="S99" s="73" t="str">
        <f t="shared" si="11"/>
        <v>IE</v>
      </c>
      <c r="T99" s="73">
        <f t="shared" si="12"/>
        <v>0</v>
      </c>
      <c r="U99" s="73" t="str">
        <f t="shared" si="13"/>
        <v>IU</v>
      </c>
      <c r="V99" s="7">
        <f t="shared" si="14"/>
        <v>1</v>
      </c>
      <c r="W99" s="73">
        <f t="shared" si="15"/>
        <v>0</v>
      </c>
      <c r="X99" s="73">
        <f t="shared" si="16"/>
        <v>1</v>
      </c>
      <c r="Y99" s="73">
        <f t="shared" si="17"/>
        <v>0</v>
      </c>
    </row>
    <row r="100" spans="1:25" s="66" customFormat="1" ht="15.6">
      <c r="A100" s="121"/>
      <c r="B100" s="94" t="s">
        <v>39</v>
      </c>
      <c r="C100" s="94" t="s">
        <v>1150</v>
      </c>
      <c r="D100" s="94">
        <v>3734151</v>
      </c>
      <c r="E100" s="75">
        <v>7680413040225</v>
      </c>
      <c r="F100" s="261" t="s">
        <v>1252</v>
      </c>
      <c r="G100" s="100"/>
      <c r="H100" s="99">
        <f t="shared" si="9"/>
        <v>0</v>
      </c>
      <c r="I100" s="98"/>
      <c r="J100"/>
      <c r="K100" s="110" t="s">
        <v>770</v>
      </c>
      <c r="L100" s="124" t="str">
        <f t="shared" si="10"/>
        <v>B02BD05_nr</v>
      </c>
      <c r="M100" s="73">
        <v>600</v>
      </c>
      <c r="N100" s="73" t="s">
        <v>185</v>
      </c>
      <c r="O100" s="73">
        <v>1</v>
      </c>
      <c r="P100" s="73" t="s">
        <v>6</v>
      </c>
      <c r="Q100" s="73">
        <v>1</v>
      </c>
      <c r="R100" s="94" t="s">
        <v>734</v>
      </c>
      <c r="S100" s="73" t="str">
        <f t="shared" si="11"/>
        <v>IE</v>
      </c>
      <c r="T100" s="73">
        <f t="shared" si="12"/>
        <v>0</v>
      </c>
      <c r="U100" s="73" t="str">
        <f t="shared" si="13"/>
        <v>IU</v>
      </c>
      <c r="V100" s="7">
        <f t="shared" si="14"/>
        <v>1</v>
      </c>
      <c r="W100" s="73">
        <f t="shared" si="15"/>
        <v>0</v>
      </c>
      <c r="X100" s="73">
        <f t="shared" si="16"/>
        <v>1</v>
      </c>
      <c r="Y100" s="73">
        <f t="shared" si="17"/>
        <v>0</v>
      </c>
    </row>
    <row r="101" spans="1:25" s="66" customFormat="1" ht="15.6">
      <c r="A101" s="121"/>
      <c r="B101" s="94" t="s">
        <v>40</v>
      </c>
      <c r="C101" s="94" t="s">
        <v>1151</v>
      </c>
      <c r="D101" s="94">
        <v>3599150</v>
      </c>
      <c r="E101" s="75">
        <v>7680457800908</v>
      </c>
      <c r="F101" s="261" t="s">
        <v>1259</v>
      </c>
      <c r="G101" s="100"/>
      <c r="H101" s="99">
        <f t="shared" si="9"/>
        <v>0</v>
      </c>
      <c r="I101" s="98"/>
      <c r="J101"/>
      <c r="K101" s="110" t="s">
        <v>770</v>
      </c>
      <c r="L101" s="124" t="str">
        <f t="shared" si="10"/>
        <v>B02BD06_nr</v>
      </c>
      <c r="M101" s="73">
        <v>1000</v>
      </c>
      <c r="N101" s="73" t="s">
        <v>185</v>
      </c>
      <c r="O101" s="73">
        <v>1</v>
      </c>
      <c r="P101" s="73" t="s">
        <v>6</v>
      </c>
      <c r="Q101" s="73">
        <v>1</v>
      </c>
      <c r="R101" s="94" t="s">
        <v>734</v>
      </c>
      <c r="S101" s="73" t="str">
        <f t="shared" si="11"/>
        <v>IE</v>
      </c>
      <c r="T101" s="73">
        <f t="shared" si="12"/>
        <v>0</v>
      </c>
      <c r="U101" s="73" t="str">
        <f t="shared" si="13"/>
        <v>IU</v>
      </c>
      <c r="V101" s="7">
        <f t="shared" si="14"/>
        <v>1</v>
      </c>
      <c r="W101" s="73">
        <f t="shared" si="15"/>
        <v>0</v>
      </c>
      <c r="X101" s="73">
        <f t="shared" si="16"/>
        <v>1</v>
      </c>
      <c r="Y101" s="73">
        <f t="shared" si="17"/>
        <v>0</v>
      </c>
    </row>
    <row r="102" spans="1:25" s="66" customFormat="1" ht="15.6">
      <c r="A102" s="121"/>
      <c r="B102" s="94" t="s">
        <v>40</v>
      </c>
      <c r="C102" s="94" t="s">
        <v>1151</v>
      </c>
      <c r="D102" s="94">
        <v>3599090</v>
      </c>
      <c r="E102" s="75">
        <v>7680457800311</v>
      </c>
      <c r="F102" s="261" t="s">
        <v>1257</v>
      </c>
      <c r="G102" s="100"/>
      <c r="H102" s="99">
        <f t="shared" si="9"/>
        <v>0</v>
      </c>
      <c r="I102" s="98"/>
      <c r="J102"/>
      <c r="K102" s="110" t="s">
        <v>770</v>
      </c>
      <c r="L102" s="124" t="str">
        <f t="shared" si="10"/>
        <v>B02BD06_nr</v>
      </c>
      <c r="M102" s="73">
        <v>250</v>
      </c>
      <c r="N102" s="73" t="s">
        <v>185</v>
      </c>
      <c r="O102" s="73">
        <v>1</v>
      </c>
      <c r="P102" s="73" t="s">
        <v>6</v>
      </c>
      <c r="Q102" s="73">
        <v>1</v>
      </c>
      <c r="R102" s="94" t="s">
        <v>734</v>
      </c>
      <c r="S102" s="73" t="str">
        <f t="shared" si="11"/>
        <v>IE</v>
      </c>
      <c r="T102" s="73">
        <f t="shared" si="12"/>
        <v>0</v>
      </c>
      <c r="U102" s="73" t="str">
        <f t="shared" si="13"/>
        <v>IU</v>
      </c>
      <c r="V102" s="7">
        <f t="shared" si="14"/>
        <v>1</v>
      </c>
      <c r="W102" s="73">
        <f t="shared" si="15"/>
        <v>0</v>
      </c>
      <c r="X102" s="73">
        <f t="shared" si="16"/>
        <v>1</v>
      </c>
      <c r="Y102" s="73">
        <f t="shared" si="17"/>
        <v>0</v>
      </c>
    </row>
    <row r="103" spans="1:25" s="66" customFormat="1" ht="15.6">
      <c r="A103" s="121"/>
      <c r="B103" s="94" t="s">
        <v>40</v>
      </c>
      <c r="C103" s="94" t="s">
        <v>1151</v>
      </c>
      <c r="D103" s="94">
        <v>3599138</v>
      </c>
      <c r="E103" s="75">
        <v>7680457800663</v>
      </c>
      <c r="F103" s="261" t="s">
        <v>1258</v>
      </c>
      <c r="G103" s="100"/>
      <c r="H103" s="99">
        <f t="shared" si="9"/>
        <v>0</v>
      </c>
      <c r="I103" s="98"/>
      <c r="J103"/>
      <c r="K103" s="110" t="s">
        <v>770</v>
      </c>
      <c r="L103" s="124" t="str">
        <f t="shared" si="10"/>
        <v>B02BD06_nr</v>
      </c>
      <c r="M103" s="73">
        <v>500</v>
      </c>
      <c r="N103" s="73" t="s">
        <v>185</v>
      </c>
      <c r="O103" s="73">
        <v>1</v>
      </c>
      <c r="P103" s="73" t="s">
        <v>6</v>
      </c>
      <c r="Q103" s="73">
        <v>1</v>
      </c>
      <c r="R103" s="94" t="s">
        <v>734</v>
      </c>
      <c r="S103" s="73" t="str">
        <f t="shared" si="11"/>
        <v>IE</v>
      </c>
      <c r="T103" s="73">
        <f t="shared" si="12"/>
        <v>0</v>
      </c>
      <c r="U103" s="73" t="str">
        <f t="shared" si="13"/>
        <v>IU</v>
      </c>
      <c r="V103" s="7">
        <f t="shared" si="14"/>
        <v>1</v>
      </c>
      <c r="W103" s="73">
        <f t="shared" si="15"/>
        <v>0</v>
      </c>
      <c r="X103" s="73">
        <f t="shared" si="16"/>
        <v>1</v>
      </c>
      <c r="Y103" s="73">
        <f t="shared" si="17"/>
        <v>0</v>
      </c>
    </row>
    <row r="104" spans="1:25" s="66" customFormat="1" ht="15.6">
      <c r="A104" s="121"/>
      <c r="B104" s="94" t="s">
        <v>40</v>
      </c>
      <c r="C104" s="94" t="s">
        <v>1151</v>
      </c>
      <c r="D104" s="94">
        <v>2998310</v>
      </c>
      <c r="E104" s="75">
        <v>7680527150322</v>
      </c>
      <c r="F104" s="261" t="s">
        <v>1256</v>
      </c>
      <c r="G104" s="100"/>
      <c r="H104" s="99">
        <f t="shared" si="9"/>
        <v>0</v>
      </c>
      <c r="I104" s="98"/>
      <c r="J104"/>
      <c r="K104" s="110" t="s">
        <v>770</v>
      </c>
      <c r="L104" s="124" t="str">
        <f t="shared" si="10"/>
        <v>B02BD06_nr</v>
      </c>
      <c r="M104" s="73">
        <v>1000</v>
      </c>
      <c r="N104" s="73" t="s">
        <v>185</v>
      </c>
      <c r="O104" s="73">
        <v>1</v>
      </c>
      <c r="P104" s="73" t="s">
        <v>6</v>
      </c>
      <c r="Q104" s="73">
        <v>1</v>
      </c>
      <c r="R104" s="94" t="s">
        <v>734</v>
      </c>
      <c r="S104" s="73" t="str">
        <f t="shared" si="11"/>
        <v>IE</v>
      </c>
      <c r="T104" s="73">
        <f t="shared" si="12"/>
        <v>0</v>
      </c>
      <c r="U104" s="73" t="str">
        <f t="shared" si="13"/>
        <v>IU</v>
      </c>
      <c r="V104" s="7">
        <f t="shared" si="14"/>
        <v>1</v>
      </c>
      <c r="W104" s="73">
        <f t="shared" si="15"/>
        <v>0</v>
      </c>
      <c r="X104" s="73">
        <f t="shared" si="16"/>
        <v>1</v>
      </c>
      <c r="Y104" s="73">
        <f t="shared" si="17"/>
        <v>0</v>
      </c>
    </row>
    <row r="105" spans="1:25" s="66" customFormat="1" ht="15.6">
      <c r="A105" s="121"/>
      <c r="B105" s="94" t="s">
        <v>40</v>
      </c>
      <c r="C105" s="94" t="s">
        <v>1151</v>
      </c>
      <c r="D105" s="94">
        <v>2998296</v>
      </c>
      <c r="E105" s="75">
        <v>7680527150162</v>
      </c>
      <c r="F105" s="261" t="s">
        <v>1254</v>
      </c>
      <c r="G105" s="100"/>
      <c r="H105" s="99">
        <f t="shared" si="9"/>
        <v>0</v>
      </c>
      <c r="I105" s="98"/>
      <c r="J105"/>
      <c r="K105" s="110" t="s">
        <v>770</v>
      </c>
      <c r="L105" s="124" t="str">
        <f t="shared" si="10"/>
        <v>B02BD06_nr</v>
      </c>
      <c r="M105" s="73">
        <v>250</v>
      </c>
      <c r="N105" s="73" t="s">
        <v>185</v>
      </c>
      <c r="O105" s="73">
        <v>1</v>
      </c>
      <c r="P105" s="73" t="s">
        <v>6</v>
      </c>
      <c r="Q105" s="73">
        <v>1</v>
      </c>
      <c r="R105" s="94" t="s">
        <v>734</v>
      </c>
      <c r="S105" s="73" t="str">
        <f t="shared" si="11"/>
        <v>IE</v>
      </c>
      <c r="T105" s="73">
        <f t="shared" si="12"/>
        <v>0</v>
      </c>
      <c r="U105" s="73" t="str">
        <f t="shared" si="13"/>
        <v>IU</v>
      </c>
      <c r="V105" s="7">
        <f t="shared" si="14"/>
        <v>1</v>
      </c>
      <c r="W105" s="73">
        <f t="shared" si="15"/>
        <v>0</v>
      </c>
      <c r="X105" s="73">
        <f t="shared" si="16"/>
        <v>1</v>
      </c>
      <c r="Y105" s="73">
        <f t="shared" si="17"/>
        <v>0</v>
      </c>
    </row>
    <row r="106" spans="1:25" s="66" customFormat="1" ht="15.6">
      <c r="A106" s="121"/>
      <c r="B106" s="94" t="s">
        <v>40</v>
      </c>
      <c r="C106" s="94" t="s">
        <v>1151</v>
      </c>
      <c r="D106" s="94">
        <v>2998304</v>
      </c>
      <c r="E106" s="75">
        <v>7680527150247</v>
      </c>
      <c r="F106" s="261" t="s">
        <v>1255</v>
      </c>
      <c r="G106" s="100"/>
      <c r="H106" s="99">
        <f t="shared" si="9"/>
        <v>0</v>
      </c>
      <c r="I106" s="98"/>
      <c r="J106"/>
      <c r="K106" s="110" t="s">
        <v>770</v>
      </c>
      <c r="L106" s="124" t="str">
        <f t="shared" si="10"/>
        <v>B02BD06_nr</v>
      </c>
      <c r="M106" s="73">
        <v>500</v>
      </c>
      <c r="N106" s="73" t="s">
        <v>185</v>
      </c>
      <c r="O106" s="73">
        <v>1</v>
      </c>
      <c r="P106" s="73" t="s">
        <v>6</v>
      </c>
      <c r="Q106" s="73">
        <v>1</v>
      </c>
      <c r="R106" s="94" t="s">
        <v>734</v>
      </c>
      <c r="S106" s="73" t="str">
        <f t="shared" si="11"/>
        <v>IE</v>
      </c>
      <c r="T106" s="73">
        <f t="shared" si="12"/>
        <v>0</v>
      </c>
      <c r="U106" s="73" t="str">
        <f t="shared" si="13"/>
        <v>IU</v>
      </c>
      <c r="V106" s="7">
        <f t="shared" si="14"/>
        <v>1</v>
      </c>
      <c r="W106" s="73">
        <f t="shared" si="15"/>
        <v>0</v>
      </c>
      <c r="X106" s="73">
        <f t="shared" si="16"/>
        <v>1</v>
      </c>
      <c r="Y106" s="73">
        <f t="shared" si="17"/>
        <v>0</v>
      </c>
    </row>
    <row r="107" spans="1:25" s="66" customFormat="1" ht="15.6">
      <c r="A107" s="121"/>
      <c r="B107" s="94" t="s">
        <v>40</v>
      </c>
      <c r="C107" s="94" t="s">
        <v>1151</v>
      </c>
      <c r="D107" s="94">
        <v>5791710</v>
      </c>
      <c r="E107" s="75">
        <v>7680561330049</v>
      </c>
      <c r="F107" s="261" t="s">
        <v>1263</v>
      </c>
      <c r="G107" s="100"/>
      <c r="H107" s="99">
        <f t="shared" si="9"/>
        <v>0</v>
      </c>
      <c r="I107" s="98"/>
      <c r="J107"/>
      <c r="K107" s="110" t="s">
        <v>770</v>
      </c>
      <c r="L107" s="124" t="str">
        <f t="shared" si="10"/>
        <v>B02BD06_nr</v>
      </c>
      <c r="M107" s="73">
        <v>1000</v>
      </c>
      <c r="N107" s="73" t="s">
        <v>185</v>
      </c>
      <c r="O107" s="73">
        <v>1</v>
      </c>
      <c r="P107" s="73" t="s">
        <v>6</v>
      </c>
      <c r="Q107" s="73">
        <v>1</v>
      </c>
      <c r="R107" s="94" t="s">
        <v>734</v>
      </c>
      <c r="S107" s="73" t="str">
        <f t="shared" si="11"/>
        <v>IE</v>
      </c>
      <c r="T107" s="73">
        <f t="shared" si="12"/>
        <v>0</v>
      </c>
      <c r="U107" s="73" t="str">
        <f t="shared" si="13"/>
        <v>IU</v>
      </c>
      <c r="V107" s="7">
        <f t="shared" si="14"/>
        <v>1</v>
      </c>
      <c r="W107" s="73">
        <f t="shared" si="15"/>
        <v>0</v>
      </c>
      <c r="X107" s="73">
        <f t="shared" si="16"/>
        <v>1</v>
      </c>
      <c r="Y107" s="73">
        <f t="shared" si="17"/>
        <v>0</v>
      </c>
    </row>
    <row r="108" spans="1:25" s="66" customFormat="1" ht="15.6">
      <c r="A108" s="121"/>
      <c r="B108" s="94" t="s">
        <v>40</v>
      </c>
      <c r="C108" s="94" t="s">
        <v>1151</v>
      </c>
      <c r="D108" s="94">
        <v>4009593</v>
      </c>
      <c r="E108" s="75"/>
      <c r="F108" s="261" t="s">
        <v>1260</v>
      </c>
      <c r="G108" s="100"/>
      <c r="H108" s="99">
        <f t="shared" si="9"/>
        <v>0</v>
      </c>
      <c r="I108" s="98"/>
      <c r="J108"/>
      <c r="K108" s="110" t="s">
        <v>770</v>
      </c>
      <c r="L108" s="124" t="str">
        <f t="shared" si="10"/>
        <v>B02BD06_nr</v>
      </c>
      <c r="M108" s="73">
        <v>450</v>
      </c>
      <c r="N108" s="73" t="s">
        <v>185</v>
      </c>
      <c r="O108" s="73">
        <v>1</v>
      </c>
      <c r="P108" s="73" t="s">
        <v>6</v>
      </c>
      <c r="Q108" s="73">
        <v>1</v>
      </c>
      <c r="R108" s="94" t="s">
        <v>734</v>
      </c>
      <c r="S108" s="73" t="str">
        <f t="shared" si="11"/>
        <v>IE</v>
      </c>
      <c r="T108" s="73">
        <f t="shared" si="12"/>
        <v>0</v>
      </c>
      <c r="U108" s="73" t="str">
        <f t="shared" si="13"/>
        <v>IU</v>
      </c>
      <c r="V108" s="7">
        <f t="shared" si="14"/>
        <v>1</v>
      </c>
      <c r="W108" s="73">
        <f t="shared" si="15"/>
        <v>0</v>
      </c>
      <c r="X108" s="73">
        <f t="shared" si="16"/>
        <v>1</v>
      </c>
      <c r="Y108" s="73">
        <f t="shared" si="17"/>
        <v>0</v>
      </c>
    </row>
    <row r="109" spans="1:25" s="66" customFormat="1" ht="15.6">
      <c r="A109" s="121"/>
      <c r="B109" s="94" t="s">
        <v>40</v>
      </c>
      <c r="C109" s="94" t="s">
        <v>1151</v>
      </c>
      <c r="D109" s="94">
        <v>5791704</v>
      </c>
      <c r="E109" s="75">
        <v>7680561330032</v>
      </c>
      <c r="F109" s="261" t="s">
        <v>1262</v>
      </c>
      <c r="G109" s="100"/>
      <c r="H109" s="99">
        <f t="shared" si="9"/>
        <v>0</v>
      </c>
      <c r="I109" s="98"/>
      <c r="J109"/>
      <c r="K109" s="110" t="s">
        <v>770</v>
      </c>
      <c r="L109" s="124" t="str">
        <f t="shared" si="10"/>
        <v>B02BD06_nr</v>
      </c>
      <c r="M109" s="73">
        <v>500</v>
      </c>
      <c r="N109" s="73" t="s">
        <v>185</v>
      </c>
      <c r="O109" s="73">
        <v>1</v>
      </c>
      <c r="P109" s="73" t="s">
        <v>6</v>
      </c>
      <c r="Q109" s="73">
        <v>1</v>
      </c>
      <c r="R109" s="94" t="s">
        <v>734</v>
      </c>
      <c r="S109" s="73" t="str">
        <f t="shared" si="11"/>
        <v>IE</v>
      </c>
      <c r="T109" s="73">
        <f t="shared" si="12"/>
        <v>0</v>
      </c>
      <c r="U109" s="73" t="str">
        <f t="shared" si="13"/>
        <v>IU</v>
      </c>
      <c r="V109" s="7">
        <f t="shared" si="14"/>
        <v>1</v>
      </c>
      <c r="W109" s="73">
        <f t="shared" si="15"/>
        <v>0</v>
      </c>
      <c r="X109" s="73">
        <f t="shared" si="16"/>
        <v>1</v>
      </c>
      <c r="Y109" s="73">
        <f t="shared" si="17"/>
        <v>0</v>
      </c>
    </row>
    <row r="110" spans="1:25" s="66" customFormat="1" ht="15.6">
      <c r="A110" s="121"/>
      <c r="B110" s="94" t="s">
        <v>40</v>
      </c>
      <c r="C110" s="94" t="s">
        <v>1151</v>
      </c>
      <c r="D110" s="94">
        <v>4009601</v>
      </c>
      <c r="E110" s="75"/>
      <c r="F110" s="261" t="s">
        <v>1261</v>
      </c>
      <c r="G110" s="100"/>
      <c r="H110" s="99">
        <f t="shared" si="9"/>
        <v>0</v>
      </c>
      <c r="I110" s="98"/>
      <c r="J110"/>
      <c r="K110" s="110" t="s">
        <v>770</v>
      </c>
      <c r="L110" s="124" t="str">
        <f t="shared" si="10"/>
        <v>B02BD06_nr</v>
      </c>
      <c r="M110" s="73">
        <v>900</v>
      </c>
      <c r="N110" s="73" t="s">
        <v>185</v>
      </c>
      <c r="O110" s="73">
        <v>1</v>
      </c>
      <c r="P110" s="73" t="s">
        <v>6</v>
      </c>
      <c r="Q110" s="73">
        <v>1</v>
      </c>
      <c r="R110" s="94" t="s">
        <v>734</v>
      </c>
      <c r="S110" s="73" t="str">
        <f t="shared" si="11"/>
        <v>IE</v>
      </c>
      <c r="T110" s="73">
        <f t="shared" si="12"/>
        <v>0</v>
      </c>
      <c r="U110" s="73" t="str">
        <f t="shared" si="13"/>
        <v>IU</v>
      </c>
      <c r="V110" s="7">
        <f t="shared" si="14"/>
        <v>1</v>
      </c>
      <c r="W110" s="73">
        <f t="shared" si="15"/>
        <v>0</v>
      </c>
      <c r="X110" s="73">
        <f t="shared" si="16"/>
        <v>1</v>
      </c>
      <c r="Y110" s="73">
        <f t="shared" si="17"/>
        <v>0</v>
      </c>
    </row>
    <row r="111" spans="1:25" s="66" customFormat="1" ht="15.6">
      <c r="A111" s="121"/>
      <c r="B111" s="94" t="s">
        <v>41</v>
      </c>
      <c r="C111" s="94" t="s">
        <v>1123</v>
      </c>
      <c r="D111" s="94">
        <v>3602171</v>
      </c>
      <c r="E111" s="75">
        <v>7680006710023</v>
      </c>
      <c r="F111" s="261" t="s">
        <v>1265</v>
      </c>
      <c r="G111" s="100"/>
      <c r="H111" s="99">
        <f t="shared" si="9"/>
        <v>0</v>
      </c>
      <c r="I111" s="98"/>
      <c r="J111"/>
      <c r="K111" s="110" t="s">
        <v>770</v>
      </c>
      <c r="L111" s="124" t="str">
        <f t="shared" si="10"/>
        <v>B02BD07_nr</v>
      </c>
      <c r="M111" s="73">
        <v>1250</v>
      </c>
      <c r="N111" s="73" t="s">
        <v>185</v>
      </c>
      <c r="O111" s="73">
        <v>1</v>
      </c>
      <c r="P111" s="73" t="s">
        <v>6</v>
      </c>
      <c r="Q111" s="73">
        <v>1</v>
      </c>
      <c r="R111" s="94" t="s">
        <v>734</v>
      </c>
      <c r="S111" s="73" t="str">
        <f t="shared" si="11"/>
        <v>IE</v>
      </c>
      <c r="T111" s="73">
        <f t="shared" si="12"/>
        <v>0</v>
      </c>
      <c r="U111" s="73" t="str">
        <f t="shared" si="13"/>
        <v>IU</v>
      </c>
      <c r="V111" s="7">
        <f t="shared" si="14"/>
        <v>1</v>
      </c>
      <c r="W111" s="73">
        <f t="shared" si="15"/>
        <v>0</v>
      </c>
      <c r="X111" s="73">
        <f t="shared" si="16"/>
        <v>1</v>
      </c>
      <c r="Y111" s="73">
        <f t="shared" si="17"/>
        <v>0</v>
      </c>
    </row>
    <row r="112" spans="1:25" s="66" customFormat="1" ht="15.6">
      <c r="A112" s="121"/>
      <c r="B112" s="94" t="s">
        <v>41</v>
      </c>
      <c r="C112" s="94" t="s">
        <v>1123</v>
      </c>
      <c r="D112" s="94">
        <v>3602142</v>
      </c>
      <c r="E112" s="75">
        <v>7680006710016</v>
      </c>
      <c r="F112" s="261" t="s">
        <v>1264</v>
      </c>
      <c r="G112" s="100"/>
      <c r="H112" s="99">
        <f t="shared" si="9"/>
        <v>0</v>
      </c>
      <c r="I112" s="98"/>
      <c r="J112"/>
      <c r="K112" s="110" t="s">
        <v>770</v>
      </c>
      <c r="L112" s="124" t="str">
        <f t="shared" si="10"/>
        <v>B02BD07_nr</v>
      </c>
      <c r="M112" s="73">
        <v>250</v>
      </c>
      <c r="N112" s="73" t="s">
        <v>185</v>
      </c>
      <c r="O112" s="73">
        <v>1</v>
      </c>
      <c r="P112" s="73" t="s">
        <v>6</v>
      </c>
      <c r="Q112" s="73">
        <v>1</v>
      </c>
      <c r="R112" s="94" t="s">
        <v>734</v>
      </c>
      <c r="S112" s="73" t="str">
        <f t="shared" si="11"/>
        <v>IE</v>
      </c>
      <c r="T112" s="73">
        <f t="shared" si="12"/>
        <v>0</v>
      </c>
      <c r="U112" s="73" t="str">
        <f t="shared" si="13"/>
        <v>IU</v>
      </c>
      <c r="V112" s="7">
        <f t="shared" si="14"/>
        <v>1</v>
      </c>
      <c r="W112" s="73">
        <f t="shared" si="15"/>
        <v>0</v>
      </c>
      <c r="X112" s="73">
        <f t="shared" si="16"/>
        <v>1</v>
      </c>
      <c r="Y112" s="73">
        <f t="shared" si="17"/>
        <v>0</v>
      </c>
    </row>
    <row r="113" spans="1:25" s="66" customFormat="1" ht="15.6">
      <c r="A113" s="121"/>
      <c r="B113" s="94" t="s">
        <v>41</v>
      </c>
      <c r="C113" s="94" t="s">
        <v>1123</v>
      </c>
      <c r="D113" s="94">
        <v>5610826</v>
      </c>
      <c r="E113" s="75">
        <v>7680006710047</v>
      </c>
      <c r="F113" s="261" t="s">
        <v>1267</v>
      </c>
      <c r="G113" s="100"/>
      <c r="H113" s="99">
        <f t="shared" si="9"/>
        <v>0</v>
      </c>
      <c r="I113" s="98"/>
      <c r="J113"/>
      <c r="K113" s="110" t="s">
        <v>770</v>
      </c>
      <c r="L113" s="124" t="str">
        <f t="shared" si="10"/>
        <v>B02BD07_nr</v>
      </c>
      <c r="M113" s="73">
        <v>1250</v>
      </c>
      <c r="N113" s="73" t="s">
        <v>185</v>
      </c>
      <c r="O113" s="73">
        <v>1</v>
      </c>
      <c r="P113" s="73" t="s">
        <v>6</v>
      </c>
      <c r="Q113" s="73">
        <v>1</v>
      </c>
      <c r="R113" s="94" t="s">
        <v>734</v>
      </c>
      <c r="S113" s="73" t="str">
        <f t="shared" si="11"/>
        <v>IE</v>
      </c>
      <c r="T113" s="73">
        <f t="shared" si="12"/>
        <v>0</v>
      </c>
      <c r="U113" s="73" t="str">
        <f t="shared" si="13"/>
        <v>IU</v>
      </c>
      <c r="V113" s="7">
        <f t="shared" si="14"/>
        <v>1</v>
      </c>
      <c r="W113" s="73">
        <f t="shared" si="15"/>
        <v>0</v>
      </c>
      <c r="X113" s="73">
        <f t="shared" si="16"/>
        <v>1</v>
      </c>
      <c r="Y113" s="73">
        <f t="shared" si="17"/>
        <v>0</v>
      </c>
    </row>
    <row r="114" spans="1:25" s="66" customFormat="1" ht="15.6">
      <c r="A114" s="121"/>
      <c r="B114" s="94" t="s">
        <v>41</v>
      </c>
      <c r="C114" s="94" t="s">
        <v>1123</v>
      </c>
      <c r="D114" s="94">
        <v>5610803</v>
      </c>
      <c r="E114" s="75">
        <v>7680006710030</v>
      </c>
      <c r="F114" s="261" t="s">
        <v>1266</v>
      </c>
      <c r="G114" s="100"/>
      <c r="H114" s="99">
        <f t="shared" si="9"/>
        <v>0</v>
      </c>
      <c r="I114" s="98"/>
      <c r="J114"/>
      <c r="K114" s="110" t="s">
        <v>770</v>
      </c>
      <c r="L114" s="124" t="str">
        <f t="shared" si="10"/>
        <v>B02BD07_nr</v>
      </c>
      <c r="M114" s="73">
        <v>250</v>
      </c>
      <c r="N114" s="73" t="s">
        <v>185</v>
      </c>
      <c r="O114" s="73">
        <v>1</v>
      </c>
      <c r="P114" s="73" t="s">
        <v>6</v>
      </c>
      <c r="Q114" s="73">
        <v>1</v>
      </c>
      <c r="R114" s="94" t="s">
        <v>734</v>
      </c>
      <c r="S114" s="73" t="str">
        <f t="shared" si="11"/>
        <v>IE</v>
      </c>
      <c r="T114" s="73">
        <f t="shared" si="12"/>
        <v>0</v>
      </c>
      <c r="U114" s="73" t="str">
        <f t="shared" si="13"/>
        <v>IU</v>
      </c>
      <c r="V114" s="7">
        <f t="shared" si="14"/>
        <v>1</v>
      </c>
      <c r="W114" s="73">
        <f t="shared" si="15"/>
        <v>0</v>
      </c>
      <c r="X114" s="73">
        <f t="shared" si="16"/>
        <v>1</v>
      </c>
      <c r="Y114" s="73">
        <f t="shared" si="17"/>
        <v>0</v>
      </c>
    </row>
    <row r="115" spans="1:25" s="66" customFormat="1" ht="15.6">
      <c r="A115" s="121"/>
      <c r="B115" s="94" t="s">
        <v>42</v>
      </c>
      <c r="C115" s="94" t="s">
        <v>1124</v>
      </c>
      <c r="D115" s="94">
        <v>5621480</v>
      </c>
      <c r="E115" s="75">
        <v>7680586930057</v>
      </c>
      <c r="F115" s="261" t="s">
        <v>1268</v>
      </c>
      <c r="G115" s="100"/>
      <c r="H115" s="99">
        <f t="shared" si="9"/>
        <v>0</v>
      </c>
      <c r="I115" s="98"/>
      <c r="J115"/>
      <c r="K115" s="110" t="s">
        <v>770</v>
      </c>
      <c r="L115" s="124" t="str">
        <f t="shared" si="10"/>
        <v>B02BD08_nr</v>
      </c>
      <c r="M115" s="73">
        <v>1</v>
      </c>
      <c r="N115" s="73" t="s">
        <v>188</v>
      </c>
      <c r="O115" s="73">
        <v>1</v>
      </c>
      <c r="P115" s="73" t="s">
        <v>6</v>
      </c>
      <c r="Q115" s="73">
        <v>1</v>
      </c>
      <c r="R115" s="94" t="s">
        <v>16</v>
      </c>
      <c r="S115" s="73" t="str">
        <f t="shared" si="11"/>
        <v>MG</v>
      </c>
      <c r="T115" s="73">
        <f t="shared" si="12"/>
        <v>0</v>
      </c>
      <c r="U115" s="73" t="str">
        <f t="shared" si="13"/>
        <v>mg</v>
      </c>
      <c r="V115" s="7">
        <f t="shared" si="14"/>
        <v>1</v>
      </c>
      <c r="W115" s="73">
        <f t="shared" si="15"/>
        <v>0</v>
      </c>
      <c r="X115" s="73">
        <f t="shared" si="16"/>
        <v>1</v>
      </c>
      <c r="Y115" s="73">
        <f t="shared" si="17"/>
        <v>0</v>
      </c>
    </row>
    <row r="116" spans="1:25" s="66" customFormat="1" ht="15.6">
      <c r="A116" s="121"/>
      <c r="B116" s="94" t="s">
        <v>42</v>
      </c>
      <c r="C116" s="94" t="s">
        <v>1124</v>
      </c>
      <c r="D116" s="94">
        <v>5621497</v>
      </c>
      <c r="E116" s="75">
        <v>7680586930064</v>
      </c>
      <c r="F116" s="261" t="s">
        <v>1269</v>
      </c>
      <c r="G116" s="100"/>
      <c r="H116" s="99">
        <f t="shared" si="9"/>
        <v>0</v>
      </c>
      <c r="I116" s="98"/>
      <c r="J116"/>
      <c r="K116" s="110" t="s">
        <v>770</v>
      </c>
      <c r="L116" s="124" t="str">
        <f t="shared" si="10"/>
        <v>B02BD08_nr</v>
      </c>
      <c r="M116" s="73">
        <v>2</v>
      </c>
      <c r="N116" s="73" t="s">
        <v>188</v>
      </c>
      <c r="O116" s="73">
        <v>1</v>
      </c>
      <c r="P116" s="73" t="s">
        <v>6</v>
      </c>
      <c r="Q116" s="73">
        <v>1</v>
      </c>
      <c r="R116" s="94" t="s">
        <v>16</v>
      </c>
      <c r="S116" s="73" t="str">
        <f t="shared" si="11"/>
        <v>MG</v>
      </c>
      <c r="T116" s="73">
        <f t="shared" si="12"/>
        <v>0</v>
      </c>
      <c r="U116" s="73" t="str">
        <f t="shared" si="13"/>
        <v>mg</v>
      </c>
      <c r="V116" s="7">
        <f t="shared" si="14"/>
        <v>1</v>
      </c>
      <c r="W116" s="73">
        <f t="shared" si="15"/>
        <v>0</v>
      </c>
      <c r="X116" s="73">
        <f t="shared" si="16"/>
        <v>1</v>
      </c>
      <c r="Y116" s="73">
        <f t="shared" si="17"/>
        <v>0</v>
      </c>
    </row>
    <row r="117" spans="1:25" s="66" customFormat="1" ht="15.6">
      <c r="A117" s="121"/>
      <c r="B117" s="94" t="s">
        <v>42</v>
      </c>
      <c r="C117" s="94" t="s">
        <v>1124</v>
      </c>
      <c r="D117" s="94">
        <v>5621505</v>
      </c>
      <c r="E117" s="75">
        <v>7680586930071</v>
      </c>
      <c r="F117" s="261" t="s">
        <v>1270</v>
      </c>
      <c r="G117" s="100"/>
      <c r="H117" s="99">
        <f t="shared" si="9"/>
        <v>0</v>
      </c>
      <c r="I117" s="98"/>
      <c r="J117"/>
      <c r="K117" s="110" t="s">
        <v>770</v>
      </c>
      <c r="L117" s="124" t="str">
        <f t="shared" si="10"/>
        <v>B02BD08_nr</v>
      </c>
      <c r="M117" s="73">
        <v>5</v>
      </c>
      <c r="N117" s="73" t="s">
        <v>188</v>
      </c>
      <c r="O117" s="73">
        <v>1</v>
      </c>
      <c r="P117" s="73" t="s">
        <v>6</v>
      </c>
      <c r="Q117" s="73">
        <v>1</v>
      </c>
      <c r="R117" s="94" t="s">
        <v>16</v>
      </c>
      <c r="S117" s="73" t="str">
        <f t="shared" si="11"/>
        <v>MG</v>
      </c>
      <c r="T117" s="73">
        <f t="shared" si="12"/>
        <v>0</v>
      </c>
      <c r="U117" s="73" t="str">
        <f t="shared" si="13"/>
        <v>mg</v>
      </c>
      <c r="V117" s="7">
        <f t="shared" si="14"/>
        <v>1</v>
      </c>
      <c r="W117" s="73">
        <f t="shared" si="15"/>
        <v>0</v>
      </c>
      <c r="X117" s="73">
        <f t="shared" si="16"/>
        <v>1</v>
      </c>
      <c r="Y117" s="73">
        <f t="shared" si="17"/>
        <v>0</v>
      </c>
    </row>
    <row r="118" spans="1:25" s="66" customFormat="1" ht="15.6">
      <c r="A118" s="121"/>
      <c r="B118" s="94" t="s">
        <v>43</v>
      </c>
      <c r="C118" s="94" t="s">
        <v>1125</v>
      </c>
      <c r="D118" s="94">
        <v>4051336</v>
      </c>
      <c r="E118" s="75">
        <v>7680545100439</v>
      </c>
      <c r="F118" s="261" t="s">
        <v>1274</v>
      </c>
      <c r="G118" s="100"/>
      <c r="H118" s="99">
        <f t="shared" si="9"/>
        <v>0</v>
      </c>
      <c r="I118" s="98"/>
      <c r="J118"/>
      <c r="K118" s="110" t="s">
        <v>770</v>
      </c>
      <c r="L118" s="124" t="str">
        <f t="shared" si="10"/>
        <v>B02BD09_nr</v>
      </c>
      <c r="M118" s="73">
        <v>1000</v>
      </c>
      <c r="N118" s="73" t="s">
        <v>185</v>
      </c>
      <c r="O118" s="73">
        <v>5</v>
      </c>
      <c r="P118" s="73" t="s">
        <v>187</v>
      </c>
      <c r="Q118" s="73">
        <v>1</v>
      </c>
      <c r="R118" s="94" t="s">
        <v>734</v>
      </c>
      <c r="S118" s="73" t="str">
        <f t="shared" si="11"/>
        <v>IE</v>
      </c>
      <c r="T118" s="73">
        <f t="shared" si="12"/>
        <v>0</v>
      </c>
      <c r="U118" s="73" t="str">
        <f t="shared" si="13"/>
        <v>IU</v>
      </c>
      <c r="V118" s="7">
        <f t="shared" si="14"/>
        <v>1</v>
      </c>
      <c r="W118" s="73">
        <f t="shared" si="15"/>
        <v>0</v>
      </c>
      <c r="X118" s="73">
        <f t="shared" si="16"/>
        <v>0</v>
      </c>
      <c r="Y118" s="73">
        <f t="shared" si="17"/>
        <v>0</v>
      </c>
    </row>
    <row r="119" spans="1:25" s="66" customFormat="1" ht="15.6">
      <c r="A119" s="121"/>
      <c r="B119" s="94" t="s">
        <v>43</v>
      </c>
      <c r="C119" s="94" t="s">
        <v>1125</v>
      </c>
      <c r="D119" s="94">
        <v>4049983</v>
      </c>
      <c r="E119" s="75">
        <v>7680545100408</v>
      </c>
      <c r="F119" s="261" t="s">
        <v>1271</v>
      </c>
      <c r="G119" s="100"/>
      <c r="H119" s="99">
        <f t="shared" si="9"/>
        <v>0</v>
      </c>
      <c r="I119" s="98"/>
      <c r="J119"/>
      <c r="K119" s="110" t="s">
        <v>770</v>
      </c>
      <c r="L119" s="124" t="str">
        <f t="shared" si="10"/>
        <v>B02BD09_nr</v>
      </c>
      <c r="M119" s="73">
        <v>2000</v>
      </c>
      <c r="N119" s="73" t="s">
        <v>185</v>
      </c>
      <c r="O119" s="73">
        <v>5</v>
      </c>
      <c r="P119" s="73" t="s">
        <v>187</v>
      </c>
      <c r="Q119" s="73">
        <v>1</v>
      </c>
      <c r="R119" s="94" t="s">
        <v>734</v>
      </c>
      <c r="S119" s="73" t="str">
        <f t="shared" si="11"/>
        <v>IE</v>
      </c>
      <c r="T119" s="73">
        <f t="shared" si="12"/>
        <v>0</v>
      </c>
      <c r="U119" s="73" t="str">
        <f t="shared" si="13"/>
        <v>IU</v>
      </c>
      <c r="V119" s="7">
        <f t="shared" si="14"/>
        <v>1</v>
      </c>
      <c r="W119" s="73">
        <f t="shared" si="15"/>
        <v>0</v>
      </c>
      <c r="X119" s="73">
        <f t="shared" si="16"/>
        <v>0</v>
      </c>
      <c r="Y119" s="73">
        <f t="shared" si="17"/>
        <v>0</v>
      </c>
    </row>
    <row r="120" spans="1:25" s="66" customFormat="1" ht="15.6">
      <c r="A120" s="121"/>
      <c r="B120" s="94" t="s">
        <v>43</v>
      </c>
      <c r="C120" s="94" t="s">
        <v>1125</v>
      </c>
      <c r="D120" s="94">
        <v>4075035</v>
      </c>
      <c r="E120" s="75">
        <v>7680545100415</v>
      </c>
      <c r="F120" s="261" t="s">
        <v>1273</v>
      </c>
      <c r="G120" s="100"/>
      <c r="H120" s="99">
        <f t="shared" si="9"/>
        <v>0</v>
      </c>
      <c r="I120" s="98"/>
      <c r="J120"/>
      <c r="K120" s="110" t="s">
        <v>770</v>
      </c>
      <c r="L120" s="124" t="str">
        <f t="shared" si="10"/>
        <v>B02BD09_nr</v>
      </c>
      <c r="M120" s="73">
        <v>250</v>
      </c>
      <c r="N120" s="73" t="s">
        <v>185</v>
      </c>
      <c r="O120" s="73">
        <v>5</v>
      </c>
      <c r="P120" s="73" t="s">
        <v>187</v>
      </c>
      <c r="Q120" s="73">
        <v>1</v>
      </c>
      <c r="R120" s="94" t="s">
        <v>734</v>
      </c>
      <c r="S120" s="73" t="str">
        <f t="shared" si="11"/>
        <v>IE</v>
      </c>
      <c r="T120" s="73">
        <f t="shared" si="12"/>
        <v>0</v>
      </c>
      <c r="U120" s="73" t="str">
        <f t="shared" si="13"/>
        <v>IU</v>
      </c>
      <c r="V120" s="7">
        <f t="shared" si="14"/>
        <v>1</v>
      </c>
      <c r="W120" s="73">
        <f t="shared" si="15"/>
        <v>0</v>
      </c>
      <c r="X120" s="73">
        <f t="shared" si="16"/>
        <v>0</v>
      </c>
      <c r="Y120" s="73">
        <f t="shared" si="17"/>
        <v>0</v>
      </c>
    </row>
    <row r="121" spans="1:25" s="66" customFormat="1" ht="15.6">
      <c r="A121" s="121"/>
      <c r="B121" s="94" t="s">
        <v>43</v>
      </c>
      <c r="C121" s="94" t="s">
        <v>1125</v>
      </c>
      <c r="D121" s="94">
        <v>5533511</v>
      </c>
      <c r="E121" s="74">
        <v>7680545100446</v>
      </c>
      <c r="F121" s="261" t="s">
        <v>1275</v>
      </c>
      <c r="G121" s="100"/>
      <c r="H121" s="99">
        <f t="shared" si="9"/>
        <v>0</v>
      </c>
      <c r="I121" s="98"/>
      <c r="J121"/>
      <c r="K121" s="110" t="s">
        <v>770</v>
      </c>
      <c r="L121" s="124" t="str">
        <f t="shared" si="10"/>
        <v>B02BD09_nr</v>
      </c>
      <c r="M121" s="7">
        <v>3000</v>
      </c>
      <c r="N121" s="7" t="s">
        <v>185</v>
      </c>
      <c r="O121" s="7">
        <v>5</v>
      </c>
      <c r="P121" s="7" t="s">
        <v>187</v>
      </c>
      <c r="Q121" s="7">
        <v>1</v>
      </c>
      <c r="R121" s="94" t="s">
        <v>734</v>
      </c>
      <c r="S121" s="73" t="str">
        <f t="shared" si="11"/>
        <v>IE</v>
      </c>
      <c r="T121" s="73">
        <f t="shared" si="12"/>
        <v>0</v>
      </c>
      <c r="U121" s="73" t="str">
        <f t="shared" si="13"/>
        <v>IU</v>
      </c>
      <c r="V121" s="7">
        <f t="shared" si="14"/>
        <v>1</v>
      </c>
      <c r="W121" s="73">
        <f t="shared" si="15"/>
        <v>0</v>
      </c>
      <c r="X121" s="73">
        <f t="shared" si="16"/>
        <v>0</v>
      </c>
      <c r="Y121" s="73">
        <f t="shared" si="17"/>
        <v>0</v>
      </c>
    </row>
    <row r="122" spans="1:25" s="66" customFormat="1" ht="15.6">
      <c r="A122" s="121"/>
      <c r="B122" s="94" t="s">
        <v>43</v>
      </c>
      <c r="C122" s="94" t="s">
        <v>1125</v>
      </c>
      <c r="D122" s="94">
        <v>4075041</v>
      </c>
      <c r="E122" s="75">
        <v>7680545100422</v>
      </c>
      <c r="F122" s="261" t="s">
        <v>1272</v>
      </c>
      <c r="G122" s="100"/>
      <c r="H122" s="99">
        <f t="shared" si="9"/>
        <v>0</v>
      </c>
      <c r="I122" s="98"/>
      <c r="J122"/>
      <c r="K122" s="110" t="s">
        <v>770</v>
      </c>
      <c r="L122" s="124" t="str">
        <f t="shared" si="10"/>
        <v>B02BD09_nr</v>
      </c>
      <c r="M122" s="73">
        <v>500</v>
      </c>
      <c r="N122" s="73" t="s">
        <v>185</v>
      </c>
      <c r="O122" s="73">
        <v>5</v>
      </c>
      <c r="P122" s="73" t="s">
        <v>187</v>
      </c>
      <c r="Q122" s="73">
        <v>1</v>
      </c>
      <c r="R122" s="94" t="s">
        <v>734</v>
      </c>
      <c r="S122" s="73" t="str">
        <f t="shared" si="11"/>
        <v>IE</v>
      </c>
      <c r="T122" s="73">
        <f t="shared" si="12"/>
        <v>0</v>
      </c>
      <c r="U122" s="73" t="str">
        <f t="shared" si="13"/>
        <v>IU</v>
      </c>
      <c r="V122" s="7">
        <f t="shared" si="14"/>
        <v>1</v>
      </c>
      <c r="W122" s="73">
        <f t="shared" si="15"/>
        <v>0</v>
      </c>
      <c r="X122" s="73">
        <f t="shared" si="16"/>
        <v>0</v>
      </c>
      <c r="Y122" s="73">
        <f t="shared" si="17"/>
        <v>0</v>
      </c>
    </row>
    <row r="123" spans="1:25" s="66" customFormat="1" ht="15.6">
      <c r="A123" s="121"/>
      <c r="B123" s="94" t="s">
        <v>44</v>
      </c>
      <c r="C123" s="94" t="s">
        <v>45</v>
      </c>
      <c r="D123" s="94">
        <v>5038361</v>
      </c>
      <c r="E123" s="75">
        <v>7680615410017</v>
      </c>
      <c r="F123" s="261" t="s">
        <v>1276</v>
      </c>
      <c r="G123" s="100"/>
      <c r="H123" s="99">
        <f t="shared" si="9"/>
        <v>0</v>
      </c>
      <c r="I123" s="98"/>
      <c r="J123"/>
      <c r="K123" s="110" t="s">
        <v>770</v>
      </c>
      <c r="L123" s="124" t="str">
        <f t="shared" si="10"/>
        <v>B02BX04_nr</v>
      </c>
      <c r="M123" s="160">
        <v>0.25</v>
      </c>
      <c r="N123" s="160" t="s">
        <v>16</v>
      </c>
      <c r="O123" s="73">
        <v>1</v>
      </c>
      <c r="P123" s="73" t="s">
        <v>6</v>
      </c>
      <c r="Q123" s="73">
        <v>1</v>
      </c>
      <c r="R123" s="94" t="s">
        <v>16</v>
      </c>
      <c r="S123" s="73" t="str">
        <f t="shared" si="11"/>
        <v>mg</v>
      </c>
      <c r="T123" s="73">
        <f t="shared" si="12"/>
        <v>0</v>
      </c>
      <c r="U123" s="73" t="str">
        <f t="shared" si="13"/>
        <v>mg</v>
      </c>
      <c r="V123" s="7">
        <f t="shared" si="14"/>
        <v>1</v>
      </c>
      <c r="W123" s="73">
        <f t="shared" si="15"/>
        <v>0</v>
      </c>
      <c r="X123" s="73">
        <f t="shared" si="16"/>
        <v>1</v>
      </c>
      <c r="Y123" s="73">
        <f t="shared" si="17"/>
        <v>0</v>
      </c>
    </row>
    <row r="124" spans="1:25" s="66" customFormat="1" ht="15.6">
      <c r="A124" s="121"/>
      <c r="B124" s="94" t="s">
        <v>44</v>
      </c>
      <c r="C124" s="94" t="s">
        <v>45</v>
      </c>
      <c r="D124" s="94">
        <v>5038378</v>
      </c>
      <c r="E124" s="75">
        <v>7680615410024</v>
      </c>
      <c r="F124" s="261" t="s">
        <v>1277</v>
      </c>
      <c r="G124" s="100"/>
      <c r="H124" s="99">
        <f t="shared" si="9"/>
        <v>0</v>
      </c>
      <c r="I124" s="98"/>
      <c r="J124"/>
      <c r="K124" s="110" t="s">
        <v>770</v>
      </c>
      <c r="L124" s="124" t="str">
        <f t="shared" si="10"/>
        <v>B02BX04_nr</v>
      </c>
      <c r="M124" s="160">
        <v>0.5</v>
      </c>
      <c r="N124" s="160" t="s">
        <v>16</v>
      </c>
      <c r="O124" s="73">
        <v>1</v>
      </c>
      <c r="P124" s="73" t="s">
        <v>6</v>
      </c>
      <c r="Q124" s="73">
        <v>1</v>
      </c>
      <c r="R124" s="94" t="s">
        <v>16</v>
      </c>
      <c r="S124" s="73" t="str">
        <f t="shared" si="11"/>
        <v>mg</v>
      </c>
      <c r="T124" s="73">
        <f t="shared" si="12"/>
        <v>0</v>
      </c>
      <c r="U124" s="73" t="str">
        <f t="shared" si="13"/>
        <v>mg</v>
      </c>
      <c r="V124" s="7">
        <f t="shared" si="14"/>
        <v>1</v>
      </c>
      <c r="W124" s="73">
        <f t="shared" si="15"/>
        <v>0</v>
      </c>
      <c r="X124" s="73">
        <f t="shared" si="16"/>
        <v>1</v>
      </c>
      <c r="Y124" s="73">
        <f t="shared" si="17"/>
        <v>0</v>
      </c>
    </row>
    <row r="125" spans="1:25" s="66" customFormat="1" ht="15.6">
      <c r="A125" s="121"/>
      <c r="B125" s="94" t="s">
        <v>674</v>
      </c>
      <c r="C125" s="94" t="s">
        <v>1152</v>
      </c>
      <c r="D125" s="94">
        <v>4442195</v>
      </c>
      <c r="E125" s="75"/>
      <c r="F125" s="261" t="s">
        <v>1304</v>
      </c>
      <c r="G125" s="100"/>
      <c r="H125" s="99">
        <f t="shared" si="9"/>
        <v>0</v>
      </c>
      <c r="I125" s="98"/>
      <c r="J125"/>
      <c r="K125" s="110" t="s">
        <v>770</v>
      </c>
      <c r="L125" s="124" t="str">
        <f t="shared" si="10"/>
        <v>B03XA01_nr</v>
      </c>
      <c r="M125" s="73">
        <v>1000</v>
      </c>
      <c r="N125" s="73" t="s">
        <v>675</v>
      </c>
      <c r="O125" s="73">
        <v>0.5</v>
      </c>
      <c r="P125" s="73" t="s">
        <v>187</v>
      </c>
      <c r="Q125" s="73">
        <v>6</v>
      </c>
      <c r="R125" s="94" t="s">
        <v>734</v>
      </c>
      <c r="S125" s="73" t="str">
        <f t="shared" si="11"/>
        <v>IE</v>
      </c>
      <c r="T125" s="73" t="str">
        <f t="shared" si="12"/>
        <v>0.5ML</v>
      </c>
      <c r="U125" s="73" t="str">
        <f t="shared" si="13"/>
        <v>IU</v>
      </c>
      <c r="V125" s="7" t="str">
        <f t="shared" si="14"/>
        <v>0.5ML</v>
      </c>
      <c r="W125" s="73">
        <f t="shared" si="15"/>
        <v>0</v>
      </c>
      <c r="X125" s="73">
        <f t="shared" si="16"/>
        <v>0</v>
      </c>
      <c r="Y125" s="73">
        <f t="shared" si="17"/>
        <v>0</v>
      </c>
    </row>
    <row r="126" spans="1:25" s="66" customFormat="1" ht="15.6">
      <c r="A126" s="121"/>
      <c r="B126" s="94" t="s">
        <v>674</v>
      </c>
      <c r="C126" s="94" t="s">
        <v>1152</v>
      </c>
      <c r="D126" s="94">
        <v>4442290</v>
      </c>
      <c r="E126" s="75"/>
      <c r="F126" s="261" t="s">
        <v>1311</v>
      </c>
      <c r="G126" s="100"/>
      <c r="H126" s="99">
        <f t="shared" si="9"/>
        <v>0</v>
      </c>
      <c r="I126" s="98"/>
      <c r="J126"/>
      <c r="K126" s="110" t="s">
        <v>770</v>
      </c>
      <c r="L126" s="124" t="str">
        <f t="shared" si="10"/>
        <v>B03XA01_nr</v>
      </c>
      <c r="M126" s="73">
        <v>10000</v>
      </c>
      <c r="N126" s="73" t="s">
        <v>676</v>
      </c>
      <c r="O126" s="73">
        <v>1</v>
      </c>
      <c r="P126" s="73" t="s">
        <v>187</v>
      </c>
      <c r="Q126" s="73">
        <v>6</v>
      </c>
      <c r="R126" s="94" t="s">
        <v>734</v>
      </c>
      <c r="S126" s="73" t="str">
        <f t="shared" si="11"/>
        <v>IE</v>
      </c>
      <c r="T126" s="73" t="str">
        <f t="shared" si="12"/>
        <v>ML</v>
      </c>
      <c r="U126" s="73" t="str">
        <f t="shared" si="13"/>
        <v>IU</v>
      </c>
      <c r="V126" s="7" t="str">
        <f t="shared" si="14"/>
        <v>1ML</v>
      </c>
      <c r="W126" s="73">
        <f t="shared" si="15"/>
        <v>0</v>
      </c>
      <c r="X126" s="73">
        <f t="shared" si="16"/>
        <v>0</v>
      </c>
      <c r="Y126" s="73">
        <f t="shared" si="17"/>
        <v>0</v>
      </c>
    </row>
    <row r="127" spans="1:25" s="66" customFormat="1" ht="15.6">
      <c r="A127" s="121"/>
      <c r="B127" s="94" t="s">
        <v>674</v>
      </c>
      <c r="C127" s="94" t="s">
        <v>1152</v>
      </c>
      <c r="D127" s="94">
        <v>4442203</v>
      </c>
      <c r="E127" s="75"/>
      <c r="F127" s="261" t="s">
        <v>1305</v>
      </c>
      <c r="G127" s="100"/>
      <c r="H127" s="99">
        <f t="shared" si="9"/>
        <v>0</v>
      </c>
      <c r="I127" s="98"/>
      <c r="J127"/>
      <c r="K127" s="110" t="s">
        <v>770</v>
      </c>
      <c r="L127" s="124" t="str">
        <f t="shared" si="10"/>
        <v>B03XA01_nr</v>
      </c>
      <c r="M127" s="73">
        <v>2000</v>
      </c>
      <c r="N127" s="73" t="s">
        <v>676</v>
      </c>
      <c r="O127" s="73">
        <v>1</v>
      </c>
      <c r="P127" s="73" t="s">
        <v>187</v>
      </c>
      <c r="Q127" s="73">
        <v>6</v>
      </c>
      <c r="R127" s="94" t="s">
        <v>734</v>
      </c>
      <c r="S127" s="73" t="str">
        <f t="shared" si="11"/>
        <v>IE</v>
      </c>
      <c r="T127" s="73" t="str">
        <f t="shared" si="12"/>
        <v>ML</v>
      </c>
      <c r="U127" s="73" t="str">
        <f t="shared" si="13"/>
        <v>IU</v>
      </c>
      <c r="V127" s="7" t="str">
        <f t="shared" si="14"/>
        <v>1ML</v>
      </c>
      <c r="W127" s="73">
        <f t="shared" si="15"/>
        <v>0</v>
      </c>
      <c r="X127" s="73">
        <f t="shared" si="16"/>
        <v>0</v>
      </c>
      <c r="Y127" s="73">
        <f t="shared" si="17"/>
        <v>0</v>
      </c>
    </row>
    <row r="128" spans="1:25" s="66" customFormat="1" ht="15.6">
      <c r="A128" s="121"/>
      <c r="B128" s="94" t="s">
        <v>674</v>
      </c>
      <c r="C128" s="94" t="s">
        <v>1152</v>
      </c>
      <c r="D128" s="94">
        <v>4442226</v>
      </c>
      <c r="E128" s="75"/>
      <c r="F128" s="261" t="s">
        <v>1306</v>
      </c>
      <c r="G128" s="100"/>
      <c r="H128" s="99">
        <f t="shared" si="9"/>
        <v>0</v>
      </c>
      <c r="I128" s="98"/>
      <c r="J128"/>
      <c r="K128" s="110" t="s">
        <v>770</v>
      </c>
      <c r="L128" s="124" t="str">
        <f t="shared" si="10"/>
        <v>B03XA01_nr</v>
      </c>
      <c r="M128" s="73">
        <v>3000</v>
      </c>
      <c r="N128" s="73" t="s">
        <v>677</v>
      </c>
      <c r="O128" s="73">
        <v>0.3</v>
      </c>
      <c r="P128" s="73" t="s">
        <v>187</v>
      </c>
      <c r="Q128" s="73">
        <v>6</v>
      </c>
      <c r="R128" s="94" t="s">
        <v>734</v>
      </c>
      <c r="S128" s="73" t="str">
        <f t="shared" si="11"/>
        <v>IE</v>
      </c>
      <c r="T128" s="73" t="str">
        <f t="shared" si="12"/>
        <v>0.3ML</v>
      </c>
      <c r="U128" s="73" t="str">
        <f t="shared" si="13"/>
        <v>IU</v>
      </c>
      <c r="V128" s="7" t="str">
        <f t="shared" si="14"/>
        <v>0.3ML</v>
      </c>
      <c r="W128" s="73">
        <f t="shared" si="15"/>
        <v>0</v>
      </c>
      <c r="X128" s="73">
        <f t="shared" si="16"/>
        <v>0</v>
      </c>
      <c r="Y128" s="73">
        <f t="shared" si="17"/>
        <v>0</v>
      </c>
    </row>
    <row r="129" spans="1:25" s="66" customFormat="1" ht="15.6">
      <c r="A129" s="121"/>
      <c r="B129" s="94" t="s">
        <v>674</v>
      </c>
      <c r="C129" s="94" t="s">
        <v>1152</v>
      </c>
      <c r="D129" s="94">
        <v>4442232</v>
      </c>
      <c r="E129" s="75"/>
      <c r="F129" s="261" t="s">
        <v>1307</v>
      </c>
      <c r="G129" s="100"/>
      <c r="H129" s="99">
        <f t="shared" si="9"/>
        <v>0</v>
      </c>
      <c r="I129" s="98"/>
      <c r="J129"/>
      <c r="K129" s="110" t="s">
        <v>770</v>
      </c>
      <c r="L129" s="124" t="str">
        <f t="shared" si="10"/>
        <v>B03XA01_nr</v>
      </c>
      <c r="M129" s="73">
        <v>4000</v>
      </c>
      <c r="N129" s="73" t="s">
        <v>678</v>
      </c>
      <c r="O129" s="73">
        <v>0.4</v>
      </c>
      <c r="P129" s="73" t="s">
        <v>187</v>
      </c>
      <c r="Q129" s="73">
        <v>6</v>
      </c>
      <c r="R129" s="94" t="s">
        <v>734</v>
      </c>
      <c r="S129" s="73" t="str">
        <f t="shared" si="11"/>
        <v>IE</v>
      </c>
      <c r="T129" s="73" t="str">
        <f t="shared" si="12"/>
        <v>0.4ML</v>
      </c>
      <c r="U129" s="73" t="str">
        <f t="shared" si="13"/>
        <v>IU</v>
      </c>
      <c r="V129" s="7" t="str">
        <f t="shared" si="14"/>
        <v>0.4ML</v>
      </c>
      <c r="W129" s="73">
        <f t="shared" si="15"/>
        <v>0</v>
      </c>
      <c r="X129" s="73">
        <f t="shared" si="16"/>
        <v>0</v>
      </c>
      <c r="Y129" s="73">
        <f t="shared" si="17"/>
        <v>0</v>
      </c>
    </row>
    <row r="130" spans="1:25" s="66" customFormat="1" ht="15.6">
      <c r="A130" s="121"/>
      <c r="B130" s="94" t="s">
        <v>674</v>
      </c>
      <c r="C130" s="94" t="s">
        <v>1152</v>
      </c>
      <c r="D130" s="94">
        <v>4442249</v>
      </c>
      <c r="E130" s="75"/>
      <c r="F130" s="261" t="s">
        <v>1308</v>
      </c>
      <c r="G130" s="100"/>
      <c r="H130" s="99">
        <f t="shared" si="9"/>
        <v>0</v>
      </c>
      <c r="I130" s="98"/>
      <c r="J130"/>
      <c r="K130" s="110" t="s">
        <v>770</v>
      </c>
      <c r="L130" s="124" t="str">
        <f t="shared" si="10"/>
        <v>B03XA01_nr</v>
      </c>
      <c r="M130" s="73">
        <v>5000</v>
      </c>
      <c r="N130" s="73" t="s">
        <v>675</v>
      </c>
      <c r="O130" s="73">
        <v>0.5</v>
      </c>
      <c r="P130" s="73" t="s">
        <v>187</v>
      </c>
      <c r="Q130" s="73">
        <v>6</v>
      </c>
      <c r="R130" s="94" t="s">
        <v>734</v>
      </c>
      <c r="S130" s="73" t="str">
        <f t="shared" si="11"/>
        <v>IE</v>
      </c>
      <c r="T130" s="73" t="str">
        <f t="shared" si="12"/>
        <v>0.5ML</v>
      </c>
      <c r="U130" s="73" t="str">
        <f t="shared" si="13"/>
        <v>IU</v>
      </c>
      <c r="V130" s="7" t="str">
        <f t="shared" si="14"/>
        <v>0.5ML</v>
      </c>
      <c r="W130" s="73">
        <f t="shared" si="15"/>
        <v>0</v>
      </c>
      <c r="X130" s="73">
        <f t="shared" si="16"/>
        <v>0</v>
      </c>
      <c r="Y130" s="73">
        <f t="shared" si="17"/>
        <v>0</v>
      </c>
    </row>
    <row r="131" spans="1:25" s="66" customFormat="1" ht="15.6">
      <c r="A131" s="121"/>
      <c r="B131" s="94" t="s">
        <v>674</v>
      </c>
      <c r="C131" s="94" t="s">
        <v>1152</v>
      </c>
      <c r="D131" s="94">
        <v>4442255</v>
      </c>
      <c r="E131" s="75"/>
      <c r="F131" s="261" t="s">
        <v>1309</v>
      </c>
      <c r="G131" s="100"/>
      <c r="H131" s="99">
        <f t="shared" si="9"/>
        <v>0</v>
      </c>
      <c r="I131" s="98"/>
      <c r="J131"/>
      <c r="K131" s="110" t="s">
        <v>770</v>
      </c>
      <c r="L131" s="124" t="str">
        <f t="shared" si="10"/>
        <v>B03XA01_nr</v>
      </c>
      <c r="M131" s="73">
        <v>6000</v>
      </c>
      <c r="N131" s="73" t="s">
        <v>679</v>
      </c>
      <c r="O131" s="73">
        <v>0.6</v>
      </c>
      <c r="P131" s="73" t="s">
        <v>187</v>
      </c>
      <c r="Q131" s="73">
        <v>6</v>
      </c>
      <c r="R131" s="94" t="s">
        <v>734</v>
      </c>
      <c r="S131" s="73" t="str">
        <f t="shared" si="11"/>
        <v>IE</v>
      </c>
      <c r="T131" s="73" t="str">
        <f t="shared" si="12"/>
        <v>0.6ML</v>
      </c>
      <c r="U131" s="73" t="str">
        <f t="shared" si="13"/>
        <v>IU</v>
      </c>
      <c r="V131" s="7" t="str">
        <f t="shared" si="14"/>
        <v>0.6ML</v>
      </c>
      <c r="W131" s="73">
        <f t="shared" si="15"/>
        <v>0</v>
      </c>
      <c r="X131" s="73">
        <f t="shared" si="16"/>
        <v>0</v>
      </c>
      <c r="Y131" s="73">
        <f t="shared" si="17"/>
        <v>0</v>
      </c>
    </row>
    <row r="132" spans="1:25" s="66" customFormat="1" ht="15.6">
      <c r="A132" s="121"/>
      <c r="B132" s="94" t="s">
        <v>674</v>
      </c>
      <c r="C132" s="94" t="s">
        <v>1152</v>
      </c>
      <c r="D132" s="94">
        <v>4442278</v>
      </c>
      <c r="E132" s="75"/>
      <c r="F132" s="261" t="s">
        <v>1310</v>
      </c>
      <c r="G132" s="100"/>
      <c r="H132" s="99">
        <f t="shared" si="9"/>
        <v>0</v>
      </c>
      <c r="I132" s="98"/>
      <c r="J132"/>
      <c r="K132" s="110" t="s">
        <v>770</v>
      </c>
      <c r="L132" s="124" t="str">
        <f t="shared" si="10"/>
        <v>B03XA01_nr</v>
      </c>
      <c r="M132" s="73">
        <v>8000</v>
      </c>
      <c r="N132" s="73" t="s">
        <v>680</v>
      </c>
      <c r="O132" s="73">
        <v>0.8</v>
      </c>
      <c r="P132" s="73" t="s">
        <v>187</v>
      </c>
      <c r="Q132" s="73">
        <v>6</v>
      </c>
      <c r="R132" s="94" t="s">
        <v>734</v>
      </c>
      <c r="S132" s="73" t="str">
        <f t="shared" si="11"/>
        <v>IE</v>
      </c>
      <c r="T132" s="73" t="str">
        <f t="shared" si="12"/>
        <v>0.8ML</v>
      </c>
      <c r="U132" s="73" t="str">
        <f t="shared" si="13"/>
        <v>IU</v>
      </c>
      <c r="V132" s="7" t="str">
        <f t="shared" si="14"/>
        <v>0.8ML</v>
      </c>
      <c r="W132" s="73">
        <f t="shared" si="15"/>
        <v>0</v>
      </c>
      <c r="X132" s="73">
        <f t="shared" si="16"/>
        <v>0</v>
      </c>
      <c r="Y132" s="73">
        <f t="shared" si="17"/>
        <v>0</v>
      </c>
    </row>
    <row r="133" spans="1:25" s="66" customFormat="1" ht="15.6">
      <c r="A133" s="121"/>
      <c r="B133" s="94" t="s">
        <v>674</v>
      </c>
      <c r="C133" s="94" t="s">
        <v>1152</v>
      </c>
      <c r="D133" s="94">
        <v>4291483</v>
      </c>
      <c r="E133" s="75">
        <v>7680590550012</v>
      </c>
      <c r="F133" s="261" t="s">
        <v>1296</v>
      </c>
      <c r="G133" s="100"/>
      <c r="H133" s="99">
        <f t="shared" si="9"/>
        <v>0</v>
      </c>
      <c r="I133" s="98"/>
      <c r="J133"/>
      <c r="K133" s="110" t="s">
        <v>770</v>
      </c>
      <c r="L133" s="124" t="str">
        <f t="shared" si="10"/>
        <v>B03XA01_nr</v>
      </c>
      <c r="M133" s="73">
        <v>1000</v>
      </c>
      <c r="N133" s="73" t="s">
        <v>675</v>
      </c>
      <c r="O133" s="73">
        <v>0.5</v>
      </c>
      <c r="P133" s="73" t="s">
        <v>187</v>
      </c>
      <c r="Q133" s="73">
        <v>6</v>
      </c>
      <c r="R133" s="94" t="s">
        <v>734</v>
      </c>
      <c r="S133" s="73" t="str">
        <f t="shared" si="11"/>
        <v>IE</v>
      </c>
      <c r="T133" s="73" t="str">
        <f t="shared" si="12"/>
        <v>0.5ML</v>
      </c>
      <c r="U133" s="73" t="str">
        <f t="shared" si="13"/>
        <v>IU</v>
      </c>
      <c r="V133" s="7" t="str">
        <f t="shared" si="14"/>
        <v>0.5ML</v>
      </c>
      <c r="W133" s="73">
        <f t="shared" si="15"/>
        <v>0</v>
      </c>
      <c r="X133" s="73">
        <f t="shared" si="16"/>
        <v>0</v>
      </c>
      <c r="Y133" s="73">
        <f t="shared" si="17"/>
        <v>0</v>
      </c>
    </row>
    <row r="134" spans="1:25" s="66" customFormat="1" ht="15.6">
      <c r="A134" s="121"/>
      <c r="B134" s="94" t="s">
        <v>674</v>
      </c>
      <c r="C134" s="94" t="s">
        <v>1152</v>
      </c>
      <c r="D134" s="94">
        <v>4291589</v>
      </c>
      <c r="E134" s="75">
        <v>7680590550104</v>
      </c>
      <c r="F134" s="261" t="s">
        <v>1303</v>
      </c>
      <c r="G134" s="100"/>
      <c r="H134" s="99">
        <f t="shared" si="9"/>
        <v>0</v>
      </c>
      <c r="I134" s="98"/>
      <c r="J134"/>
      <c r="K134" s="110" t="s">
        <v>770</v>
      </c>
      <c r="L134" s="124" t="str">
        <f t="shared" si="10"/>
        <v>B03XA01_nr</v>
      </c>
      <c r="M134" s="73">
        <v>10000</v>
      </c>
      <c r="N134" s="73" t="s">
        <v>676</v>
      </c>
      <c r="O134" s="73">
        <v>1</v>
      </c>
      <c r="P134" s="73" t="s">
        <v>187</v>
      </c>
      <c r="Q134" s="73">
        <v>6</v>
      </c>
      <c r="R134" s="94" t="s">
        <v>734</v>
      </c>
      <c r="S134" s="73" t="str">
        <f t="shared" si="11"/>
        <v>IE</v>
      </c>
      <c r="T134" s="73" t="str">
        <f t="shared" si="12"/>
        <v>ML</v>
      </c>
      <c r="U134" s="73" t="str">
        <f t="shared" si="13"/>
        <v>IU</v>
      </c>
      <c r="V134" s="7" t="str">
        <f t="shared" si="14"/>
        <v>1ML</v>
      </c>
      <c r="W134" s="73">
        <f t="shared" si="15"/>
        <v>0</v>
      </c>
      <c r="X134" s="73">
        <f t="shared" si="16"/>
        <v>0</v>
      </c>
      <c r="Y134" s="73">
        <f t="shared" si="17"/>
        <v>0</v>
      </c>
    </row>
    <row r="135" spans="1:25" s="66" customFormat="1" ht="15.6">
      <c r="A135" s="121"/>
      <c r="B135" s="94" t="s">
        <v>674</v>
      </c>
      <c r="C135" s="94" t="s">
        <v>1152</v>
      </c>
      <c r="D135" s="94">
        <v>4291514</v>
      </c>
      <c r="E135" s="75">
        <v>7680590550029</v>
      </c>
      <c r="F135" s="261" t="s">
        <v>1297</v>
      </c>
      <c r="G135" s="100"/>
      <c r="H135" s="99">
        <f t="shared" si="9"/>
        <v>0</v>
      </c>
      <c r="I135" s="98"/>
      <c r="J135"/>
      <c r="K135" s="110" t="s">
        <v>770</v>
      </c>
      <c r="L135" s="124" t="str">
        <f t="shared" si="10"/>
        <v>B03XA01_nr</v>
      </c>
      <c r="M135" s="73">
        <v>2000</v>
      </c>
      <c r="N135" s="73" t="s">
        <v>676</v>
      </c>
      <c r="O135" s="73">
        <v>1</v>
      </c>
      <c r="P135" s="73" t="s">
        <v>187</v>
      </c>
      <c r="Q135" s="73">
        <v>6</v>
      </c>
      <c r="R135" s="94" t="s">
        <v>734</v>
      </c>
      <c r="S135" s="73" t="str">
        <f t="shared" si="11"/>
        <v>IE</v>
      </c>
      <c r="T135" s="73" t="str">
        <f t="shared" si="12"/>
        <v>ML</v>
      </c>
      <c r="U135" s="73" t="str">
        <f t="shared" si="13"/>
        <v>IU</v>
      </c>
      <c r="V135" s="7" t="str">
        <f t="shared" si="14"/>
        <v>1ML</v>
      </c>
      <c r="W135" s="73">
        <f t="shared" si="15"/>
        <v>0</v>
      </c>
      <c r="X135" s="73">
        <f t="shared" si="16"/>
        <v>0</v>
      </c>
      <c r="Y135" s="73">
        <f t="shared" si="17"/>
        <v>0</v>
      </c>
    </row>
    <row r="136" spans="1:25" s="66" customFormat="1" ht="15.6">
      <c r="A136" s="121"/>
      <c r="B136" s="94" t="s">
        <v>674</v>
      </c>
      <c r="C136" s="94" t="s">
        <v>1152</v>
      </c>
      <c r="D136" s="94">
        <v>4291520</v>
      </c>
      <c r="E136" s="93">
        <v>7680590550036</v>
      </c>
      <c r="F136" s="261" t="s">
        <v>1298</v>
      </c>
      <c r="G136" s="100"/>
      <c r="H136" s="99">
        <f t="shared" si="9"/>
        <v>0</v>
      </c>
      <c r="I136" s="98"/>
      <c r="J136" s="90"/>
      <c r="K136" s="110" t="s">
        <v>770</v>
      </c>
      <c r="L136" s="124" t="str">
        <f t="shared" si="10"/>
        <v>B03XA01_nr</v>
      </c>
      <c r="M136" s="94">
        <v>3000</v>
      </c>
      <c r="N136" s="94" t="s">
        <v>677</v>
      </c>
      <c r="O136" s="94">
        <v>0.3</v>
      </c>
      <c r="P136" s="94" t="s">
        <v>187</v>
      </c>
      <c r="Q136" s="94">
        <v>6</v>
      </c>
      <c r="R136" s="94" t="s">
        <v>734</v>
      </c>
      <c r="S136" s="94" t="str">
        <f t="shared" si="11"/>
        <v>IE</v>
      </c>
      <c r="T136" s="94" t="str">
        <f t="shared" si="12"/>
        <v>0.3ML</v>
      </c>
      <c r="U136" s="94" t="str">
        <f t="shared" si="13"/>
        <v>IU</v>
      </c>
      <c r="V136" s="95" t="str">
        <f t="shared" si="14"/>
        <v>0.3ML</v>
      </c>
      <c r="W136" s="94">
        <f t="shared" si="15"/>
        <v>0</v>
      </c>
      <c r="X136" s="94">
        <f t="shared" si="16"/>
        <v>0</v>
      </c>
      <c r="Y136" s="94">
        <f t="shared" si="17"/>
        <v>0</v>
      </c>
    </row>
    <row r="137" spans="1:25" s="66" customFormat="1" ht="15.6">
      <c r="A137" s="121"/>
      <c r="B137" s="94" t="s">
        <v>674</v>
      </c>
      <c r="C137" s="94" t="s">
        <v>1152</v>
      </c>
      <c r="D137" s="94">
        <v>4291537</v>
      </c>
      <c r="E137" s="75">
        <v>7680590550043</v>
      </c>
      <c r="F137" s="261" t="s">
        <v>1299</v>
      </c>
      <c r="G137" s="100"/>
      <c r="H137" s="99">
        <f t="shared" si="9"/>
        <v>0</v>
      </c>
      <c r="I137" s="98"/>
      <c r="J137"/>
      <c r="K137" s="110" t="s">
        <v>770</v>
      </c>
      <c r="L137" s="124" t="str">
        <f t="shared" si="10"/>
        <v>B03XA01_nr</v>
      </c>
      <c r="M137" s="73">
        <v>4000</v>
      </c>
      <c r="N137" s="73" t="s">
        <v>678</v>
      </c>
      <c r="O137" s="73">
        <v>0.4</v>
      </c>
      <c r="P137" s="73" t="s">
        <v>187</v>
      </c>
      <c r="Q137" s="73">
        <v>6</v>
      </c>
      <c r="R137" s="94" t="s">
        <v>734</v>
      </c>
      <c r="S137" s="73" t="str">
        <f t="shared" si="11"/>
        <v>IE</v>
      </c>
      <c r="T137" s="73" t="str">
        <f t="shared" si="12"/>
        <v>0.4ML</v>
      </c>
      <c r="U137" s="73" t="str">
        <f t="shared" si="13"/>
        <v>IU</v>
      </c>
      <c r="V137" s="7" t="str">
        <f t="shared" si="14"/>
        <v>0.4ML</v>
      </c>
      <c r="W137" s="73">
        <f t="shared" si="15"/>
        <v>0</v>
      </c>
      <c r="X137" s="73">
        <f t="shared" si="16"/>
        <v>0</v>
      </c>
      <c r="Y137" s="73">
        <f t="shared" si="17"/>
        <v>0</v>
      </c>
    </row>
    <row r="138" spans="1:25" s="66" customFormat="1" ht="15.6">
      <c r="A138" s="121"/>
      <c r="B138" s="94" t="s">
        <v>674</v>
      </c>
      <c r="C138" s="94" t="s">
        <v>1152</v>
      </c>
      <c r="D138" s="94">
        <v>4291543</v>
      </c>
      <c r="E138" s="75">
        <v>7680590550050</v>
      </c>
      <c r="F138" s="261" t="s">
        <v>1300</v>
      </c>
      <c r="G138" s="100"/>
      <c r="H138" s="99">
        <f t="shared" si="9"/>
        <v>0</v>
      </c>
      <c r="I138" s="98"/>
      <c r="J138"/>
      <c r="K138" s="110" t="s">
        <v>770</v>
      </c>
      <c r="L138" s="124" t="str">
        <f t="shared" si="10"/>
        <v>B03XA01_nr</v>
      </c>
      <c r="M138" s="73">
        <v>5000</v>
      </c>
      <c r="N138" s="73" t="s">
        <v>675</v>
      </c>
      <c r="O138" s="73">
        <v>0.5</v>
      </c>
      <c r="P138" s="73" t="s">
        <v>187</v>
      </c>
      <c r="Q138" s="73">
        <v>6</v>
      </c>
      <c r="R138" s="94" t="s">
        <v>734</v>
      </c>
      <c r="S138" s="73" t="str">
        <f t="shared" si="11"/>
        <v>IE</v>
      </c>
      <c r="T138" s="73" t="str">
        <f t="shared" si="12"/>
        <v>0.5ML</v>
      </c>
      <c r="U138" s="73" t="str">
        <f t="shared" si="13"/>
        <v>IU</v>
      </c>
      <c r="V138" s="7" t="str">
        <f t="shared" si="14"/>
        <v>0.5ML</v>
      </c>
      <c r="W138" s="73">
        <f t="shared" si="15"/>
        <v>0</v>
      </c>
      <c r="X138" s="73">
        <f t="shared" si="16"/>
        <v>0</v>
      </c>
      <c r="Y138" s="73">
        <f t="shared" si="17"/>
        <v>0</v>
      </c>
    </row>
    <row r="139" spans="1:25" s="66" customFormat="1" ht="15.6">
      <c r="A139" s="121"/>
      <c r="B139" s="94" t="s">
        <v>674</v>
      </c>
      <c r="C139" s="94" t="s">
        <v>1152</v>
      </c>
      <c r="D139" s="94">
        <v>4291566</v>
      </c>
      <c r="E139" s="75">
        <v>7680590550067</v>
      </c>
      <c r="F139" s="261" t="s">
        <v>1301</v>
      </c>
      <c r="G139" s="100"/>
      <c r="H139" s="99">
        <f t="shared" si="9"/>
        <v>0</v>
      </c>
      <c r="I139" s="98"/>
      <c r="J139"/>
      <c r="K139" s="110" t="s">
        <v>770</v>
      </c>
      <c r="L139" s="124" t="str">
        <f t="shared" si="10"/>
        <v>B03XA01_nr</v>
      </c>
      <c r="M139" s="73">
        <v>6000</v>
      </c>
      <c r="N139" s="73" t="s">
        <v>679</v>
      </c>
      <c r="O139" s="73">
        <v>0.6</v>
      </c>
      <c r="P139" s="73" t="s">
        <v>187</v>
      </c>
      <c r="Q139" s="73">
        <v>6</v>
      </c>
      <c r="R139" s="94" t="s">
        <v>734</v>
      </c>
      <c r="S139" s="73" t="str">
        <f t="shared" si="11"/>
        <v>IE</v>
      </c>
      <c r="T139" s="73" t="str">
        <f t="shared" si="12"/>
        <v>0.6ML</v>
      </c>
      <c r="U139" s="73" t="str">
        <f t="shared" si="13"/>
        <v>IU</v>
      </c>
      <c r="V139" s="7" t="str">
        <f t="shared" si="14"/>
        <v>0.6ML</v>
      </c>
      <c r="W139" s="73">
        <f t="shared" si="15"/>
        <v>0</v>
      </c>
      <c r="X139" s="73">
        <f t="shared" si="16"/>
        <v>0</v>
      </c>
      <c r="Y139" s="73">
        <f t="shared" si="17"/>
        <v>0</v>
      </c>
    </row>
    <row r="140" spans="1:25" s="66" customFormat="1" ht="15.6">
      <c r="A140" s="121"/>
      <c r="B140" s="94" t="s">
        <v>674</v>
      </c>
      <c r="C140" s="94" t="s">
        <v>1152</v>
      </c>
      <c r="D140" s="94">
        <v>4353971</v>
      </c>
      <c r="E140" s="75"/>
      <c r="F140" s="261" t="s">
        <v>1312</v>
      </c>
      <c r="G140" s="100"/>
      <c r="H140" s="99">
        <f t="shared" si="9"/>
        <v>0</v>
      </c>
      <c r="I140" s="98"/>
      <c r="J140"/>
      <c r="K140" s="110" t="s">
        <v>770</v>
      </c>
      <c r="L140" s="124" t="str">
        <f t="shared" si="10"/>
        <v>B03XA01_nr</v>
      </c>
      <c r="M140" s="73">
        <v>7000</v>
      </c>
      <c r="N140" s="73" t="s">
        <v>681</v>
      </c>
      <c r="O140" s="73">
        <v>0.7</v>
      </c>
      <c r="P140" s="73" t="s">
        <v>187</v>
      </c>
      <c r="Q140" s="73">
        <v>6</v>
      </c>
      <c r="R140" s="94" t="s">
        <v>734</v>
      </c>
      <c r="S140" s="73" t="str">
        <f t="shared" si="11"/>
        <v>IE</v>
      </c>
      <c r="T140" s="73" t="str">
        <f t="shared" si="12"/>
        <v>0.7ML</v>
      </c>
      <c r="U140" s="73" t="str">
        <f t="shared" si="13"/>
        <v>IU</v>
      </c>
      <c r="V140" s="7" t="str">
        <f t="shared" si="14"/>
        <v>0.7ML</v>
      </c>
      <c r="W140" s="73">
        <f t="shared" si="15"/>
        <v>0</v>
      </c>
      <c r="X140" s="73">
        <f t="shared" si="16"/>
        <v>0</v>
      </c>
      <c r="Y140" s="73">
        <f t="shared" si="17"/>
        <v>0</v>
      </c>
    </row>
    <row r="141" spans="1:25" s="66" customFormat="1" ht="15.6">
      <c r="A141" s="121"/>
      <c r="B141" s="94" t="s">
        <v>674</v>
      </c>
      <c r="C141" s="94" t="s">
        <v>1152</v>
      </c>
      <c r="D141" s="94">
        <v>4291572</v>
      </c>
      <c r="E141" s="75">
        <v>7680590550081</v>
      </c>
      <c r="F141" s="261" t="s">
        <v>1302</v>
      </c>
      <c r="G141" s="100"/>
      <c r="H141" s="99">
        <f t="shared" si="9"/>
        <v>0</v>
      </c>
      <c r="I141" s="98"/>
      <c r="J141"/>
      <c r="K141" s="110" t="s">
        <v>770</v>
      </c>
      <c r="L141" s="124" t="str">
        <f t="shared" si="10"/>
        <v>B03XA01_nr</v>
      </c>
      <c r="M141" s="73">
        <v>8000</v>
      </c>
      <c r="N141" s="73" t="s">
        <v>680</v>
      </c>
      <c r="O141" s="73">
        <v>0.8</v>
      </c>
      <c r="P141" s="73" t="s">
        <v>187</v>
      </c>
      <c r="Q141" s="73">
        <v>6</v>
      </c>
      <c r="R141" s="94" t="s">
        <v>734</v>
      </c>
      <c r="S141" s="73" t="str">
        <f t="shared" si="11"/>
        <v>IE</v>
      </c>
      <c r="T141" s="73" t="str">
        <f t="shared" si="12"/>
        <v>0.8ML</v>
      </c>
      <c r="U141" s="73" t="str">
        <f t="shared" si="13"/>
        <v>IU</v>
      </c>
      <c r="V141" s="7" t="str">
        <f t="shared" si="14"/>
        <v>0.8ML</v>
      </c>
      <c r="W141" s="73">
        <f t="shared" si="15"/>
        <v>0</v>
      </c>
      <c r="X141" s="73">
        <f t="shared" si="16"/>
        <v>0</v>
      </c>
      <c r="Y141" s="73">
        <f t="shared" si="17"/>
        <v>0</v>
      </c>
    </row>
    <row r="142" spans="1:25" s="66" customFormat="1" ht="15.6">
      <c r="A142" s="121"/>
      <c r="B142" s="94" t="s">
        <v>674</v>
      </c>
      <c r="C142" s="94" t="s">
        <v>1152</v>
      </c>
      <c r="D142" s="94">
        <v>4353988</v>
      </c>
      <c r="E142" s="74"/>
      <c r="F142" s="261" t="s">
        <v>1313</v>
      </c>
      <c r="G142" s="100"/>
      <c r="H142" s="99">
        <f t="shared" si="9"/>
        <v>0</v>
      </c>
      <c r="I142" s="98"/>
      <c r="J142"/>
      <c r="K142" s="110" t="s">
        <v>770</v>
      </c>
      <c r="L142" s="124" t="str">
        <f t="shared" si="10"/>
        <v>B03XA01_nr</v>
      </c>
      <c r="M142" s="7">
        <v>9000</v>
      </c>
      <c r="N142" s="7" t="s">
        <v>682</v>
      </c>
      <c r="O142" s="7">
        <v>0.9</v>
      </c>
      <c r="P142" s="7" t="s">
        <v>187</v>
      </c>
      <c r="Q142" s="7">
        <v>6</v>
      </c>
      <c r="R142" s="94" t="s">
        <v>734</v>
      </c>
      <c r="S142" s="73" t="str">
        <f t="shared" si="11"/>
        <v>IE</v>
      </c>
      <c r="T142" s="73" t="str">
        <f t="shared" si="12"/>
        <v>0.9ML</v>
      </c>
      <c r="U142" s="73" t="str">
        <f t="shared" si="13"/>
        <v>IU</v>
      </c>
      <c r="V142" s="7" t="str">
        <f t="shared" si="14"/>
        <v>0.9ML</v>
      </c>
      <c r="W142" s="73">
        <f t="shared" si="15"/>
        <v>0</v>
      </c>
      <c r="X142" s="73">
        <f t="shared" si="16"/>
        <v>0</v>
      </c>
      <c r="Y142" s="73">
        <f t="shared" si="17"/>
        <v>0</v>
      </c>
    </row>
    <row r="143" spans="1:25" s="66" customFormat="1" ht="15.6">
      <c r="A143" s="121"/>
      <c r="B143" s="94" t="s">
        <v>674</v>
      </c>
      <c r="C143" s="94" t="s">
        <v>1152</v>
      </c>
      <c r="D143" s="94">
        <v>5014030</v>
      </c>
      <c r="E143" s="74">
        <v>7680596360301</v>
      </c>
      <c r="F143" s="261" t="s">
        <v>1314</v>
      </c>
      <c r="G143" s="100"/>
      <c r="H143" s="99">
        <f t="shared" si="9"/>
        <v>0</v>
      </c>
      <c r="I143" s="98"/>
      <c r="J143"/>
      <c r="K143" s="110" t="s">
        <v>770</v>
      </c>
      <c r="L143" s="124" t="str">
        <f t="shared" si="10"/>
        <v>B03XA01_nr</v>
      </c>
      <c r="M143" s="7">
        <v>1000</v>
      </c>
      <c r="N143" s="7" t="s">
        <v>675</v>
      </c>
      <c r="O143" s="7">
        <v>6</v>
      </c>
      <c r="P143" s="7" t="s">
        <v>6</v>
      </c>
      <c r="Q143" s="7">
        <v>1</v>
      </c>
      <c r="R143" s="94" t="s">
        <v>734</v>
      </c>
      <c r="S143" s="73" t="str">
        <f t="shared" si="11"/>
        <v>IE</v>
      </c>
      <c r="T143" s="73" t="str">
        <f t="shared" si="12"/>
        <v>0.5ML</v>
      </c>
      <c r="U143" s="73" t="str">
        <f t="shared" si="13"/>
        <v>IU</v>
      </c>
      <c r="V143" s="7" t="str">
        <f t="shared" si="14"/>
        <v>0.5ML</v>
      </c>
      <c r="W143" s="73">
        <f t="shared" si="15"/>
        <v>0</v>
      </c>
      <c r="X143" s="73">
        <f t="shared" si="16"/>
        <v>1</v>
      </c>
      <c r="Y143" s="73">
        <f t="shared" si="17"/>
        <v>0</v>
      </c>
    </row>
    <row r="144" spans="1:25" s="66" customFormat="1" ht="15.6">
      <c r="A144" s="121"/>
      <c r="B144" s="94" t="s">
        <v>674</v>
      </c>
      <c r="C144" s="94" t="s">
        <v>1152</v>
      </c>
      <c r="D144" s="94">
        <v>5014099</v>
      </c>
      <c r="E144" s="74">
        <v>7680596360448</v>
      </c>
      <c r="F144" s="261" t="s">
        <v>1319</v>
      </c>
      <c r="G144" s="100"/>
      <c r="H144" s="99">
        <f t="shared" si="9"/>
        <v>0</v>
      </c>
      <c r="I144" s="98"/>
      <c r="J144"/>
      <c r="K144" s="110" t="s">
        <v>770</v>
      </c>
      <c r="L144" s="124" t="str">
        <f t="shared" si="10"/>
        <v>B03XA01_nr</v>
      </c>
      <c r="M144" s="7">
        <v>10000</v>
      </c>
      <c r="N144" s="7" t="s">
        <v>676</v>
      </c>
      <c r="O144" s="7">
        <v>6</v>
      </c>
      <c r="P144" s="7" t="s">
        <v>6</v>
      </c>
      <c r="Q144" s="7">
        <v>1</v>
      </c>
      <c r="R144" s="94" t="s">
        <v>734</v>
      </c>
      <c r="S144" s="73" t="str">
        <f t="shared" si="11"/>
        <v>IE</v>
      </c>
      <c r="T144" s="73" t="str">
        <f t="shared" si="12"/>
        <v>ML</v>
      </c>
      <c r="U144" s="73" t="str">
        <f t="shared" si="13"/>
        <v>IU</v>
      </c>
      <c r="V144" s="7" t="str">
        <f t="shared" si="14"/>
        <v>1ML</v>
      </c>
      <c r="W144" s="73">
        <f t="shared" si="15"/>
        <v>0</v>
      </c>
      <c r="X144" s="73">
        <f t="shared" si="16"/>
        <v>1</v>
      </c>
      <c r="Y144" s="73">
        <f t="shared" si="17"/>
        <v>0</v>
      </c>
    </row>
    <row r="145" spans="1:25" s="66" customFormat="1" ht="15.6">
      <c r="A145" s="121"/>
      <c r="B145" s="94" t="s">
        <v>674</v>
      </c>
      <c r="C145" s="94" t="s">
        <v>1152</v>
      </c>
      <c r="D145" s="94">
        <v>5014047</v>
      </c>
      <c r="E145" s="74">
        <v>7680596360325</v>
      </c>
      <c r="F145" s="261" t="s">
        <v>1315</v>
      </c>
      <c r="G145" s="100"/>
      <c r="H145" s="99">
        <f t="shared" si="9"/>
        <v>0</v>
      </c>
      <c r="I145" s="98"/>
      <c r="J145"/>
      <c r="K145" s="110" t="s">
        <v>770</v>
      </c>
      <c r="L145" s="124" t="str">
        <f t="shared" si="10"/>
        <v>B03XA01_nr</v>
      </c>
      <c r="M145" s="7">
        <v>2000</v>
      </c>
      <c r="N145" s="7" t="s">
        <v>675</v>
      </c>
      <c r="O145" s="7">
        <v>6</v>
      </c>
      <c r="P145" s="7" t="s">
        <v>6</v>
      </c>
      <c r="Q145" s="7">
        <v>1</v>
      </c>
      <c r="R145" s="94" t="s">
        <v>734</v>
      </c>
      <c r="S145" s="73" t="str">
        <f t="shared" si="11"/>
        <v>IE</v>
      </c>
      <c r="T145" s="73" t="str">
        <f t="shared" si="12"/>
        <v>0.5ML</v>
      </c>
      <c r="U145" s="73" t="str">
        <f t="shared" si="13"/>
        <v>IU</v>
      </c>
      <c r="V145" s="7" t="str">
        <f t="shared" si="14"/>
        <v>0.5ML</v>
      </c>
      <c r="W145" s="73">
        <f t="shared" si="15"/>
        <v>0</v>
      </c>
      <c r="X145" s="73">
        <f t="shared" si="16"/>
        <v>1</v>
      </c>
      <c r="Y145" s="73">
        <f t="shared" si="17"/>
        <v>0</v>
      </c>
    </row>
    <row r="146" spans="1:25" s="66" customFormat="1" ht="15.6">
      <c r="A146" s="121"/>
      <c r="B146" s="94" t="s">
        <v>674</v>
      </c>
      <c r="C146" s="94" t="s">
        <v>1152</v>
      </c>
      <c r="D146" s="94">
        <v>5014107</v>
      </c>
      <c r="E146" s="75">
        <v>7680596360486</v>
      </c>
      <c r="F146" s="261" t="s">
        <v>1320</v>
      </c>
      <c r="G146" s="100"/>
      <c r="H146" s="99">
        <f t="shared" si="9"/>
        <v>0</v>
      </c>
      <c r="I146" s="98"/>
      <c r="J146"/>
      <c r="K146" s="110" t="s">
        <v>770</v>
      </c>
      <c r="L146" s="124" t="str">
        <f t="shared" si="10"/>
        <v>B03XA01_nr</v>
      </c>
      <c r="M146" s="73">
        <v>20000</v>
      </c>
      <c r="N146" s="73" t="s">
        <v>676</v>
      </c>
      <c r="O146" s="73">
        <v>4</v>
      </c>
      <c r="P146" s="73" t="s">
        <v>6</v>
      </c>
      <c r="Q146" s="73">
        <v>1</v>
      </c>
      <c r="R146" s="94" t="s">
        <v>734</v>
      </c>
      <c r="S146" s="73" t="str">
        <f t="shared" si="11"/>
        <v>IE</v>
      </c>
      <c r="T146" s="73" t="str">
        <f t="shared" si="12"/>
        <v>ML</v>
      </c>
      <c r="U146" s="73" t="str">
        <f t="shared" si="13"/>
        <v>IU</v>
      </c>
      <c r="V146" s="7" t="str">
        <f t="shared" si="14"/>
        <v>1ML</v>
      </c>
      <c r="W146" s="73">
        <f t="shared" si="15"/>
        <v>0</v>
      </c>
      <c r="X146" s="73">
        <f t="shared" si="16"/>
        <v>1</v>
      </c>
      <c r="Y146" s="73">
        <f t="shared" si="17"/>
        <v>0</v>
      </c>
    </row>
    <row r="147" spans="1:25" s="66" customFormat="1" ht="15.6">
      <c r="A147" s="121"/>
      <c r="B147" s="94" t="s">
        <v>674</v>
      </c>
      <c r="C147" s="94" t="s">
        <v>1152</v>
      </c>
      <c r="D147" s="94">
        <v>5014053</v>
      </c>
      <c r="E147" s="74">
        <v>7680596360349</v>
      </c>
      <c r="F147" s="261" t="s">
        <v>1316</v>
      </c>
      <c r="G147" s="100"/>
      <c r="H147" s="99">
        <f t="shared" si="9"/>
        <v>0</v>
      </c>
      <c r="I147" s="98"/>
      <c r="J147"/>
      <c r="K147" s="110" t="s">
        <v>770</v>
      </c>
      <c r="L147" s="124" t="str">
        <f t="shared" si="10"/>
        <v>B03XA01_nr</v>
      </c>
      <c r="M147" s="7">
        <v>3000</v>
      </c>
      <c r="N147" s="7" t="s">
        <v>675</v>
      </c>
      <c r="O147" s="7">
        <v>6</v>
      </c>
      <c r="P147" s="7" t="s">
        <v>6</v>
      </c>
      <c r="Q147" s="7">
        <v>1</v>
      </c>
      <c r="R147" s="94" t="s">
        <v>734</v>
      </c>
      <c r="S147" s="73" t="str">
        <f t="shared" si="11"/>
        <v>IE</v>
      </c>
      <c r="T147" s="73" t="str">
        <f t="shared" si="12"/>
        <v>0.5ML</v>
      </c>
      <c r="U147" s="73" t="str">
        <f t="shared" si="13"/>
        <v>IU</v>
      </c>
      <c r="V147" s="7" t="str">
        <f t="shared" si="14"/>
        <v>0.5ML</v>
      </c>
      <c r="W147" s="73">
        <f t="shared" si="15"/>
        <v>0</v>
      </c>
      <c r="X147" s="73">
        <f t="shared" si="16"/>
        <v>1</v>
      </c>
      <c r="Y147" s="73">
        <f t="shared" si="17"/>
        <v>0</v>
      </c>
    </row>
    <row r="148" spans="1:25" s="66" customFormat="1" ht="15.6">
      <c r="A148" s="121"/>
      <c r="B148" s="94" t="s">
        <v>674</v>
      </c>
      <c r="C148" s="94" t="s">
        <v>1152</v>
      </c>
      <c r="D148" s="94">
        <v>5014113</v>
      </c>
      <c r="E148" s="75">
        <v>7680596360547</v>
      </c>
      <c r="F148" s="261" t="s">
        <v>1321</v>
      </c>
      <c r="G148" s="100"/>
      <c r="H148" s="99">
        <f t="shared" ref="H148:H211" si="18">+IF(OR(X148=1,Y148=1),G148/Q148/O148/M148,G148/Q148/M148)</f>
        <v>0</v>
      </c>
      <c r="I148" s="98"/>
      <c r="J148"/>
      <c r="K148" s="110" t="s">
        <v>770</v>
      </c>
      <c r="L148" s="124" t="str">
        <f t="shared" ref="L148:L211" si="19">+B148&amp;"_"&amp;K148</f>
        <v>B03XA01_nr</v>
      </c>
      <c r="M148" s="73">
        <v>30000</v>
      </c>
      <c r="N148" s="73" t="s">
        <v>676</v>
      </c>
      <c r="O148" s="73">
        <v>4</v>
      </c>
      <c r="P148" s="73" t="s">
        <v>6</v>
      </c>
      <c r="Q148" s="73">
        <v>1</v>
      </c>
      <c r="R148" s="94" t="s">
        <v>734</v>
      </c>
      <c r="S148" s="73" t="str">
        <f t="shared" ref="S148:S211" si="20">IF(ISERR(SEARCH("/",$N148)-1),$N148,LEFT($N148,SEARCH("/",$N148)-1))</f>
        <v>IE</v>
      </c>
      <c r="T148" s="73" t="str">
        <f t="shared" ref="T148:T211" si="21">IF(ISERR(SEARCH("/",$N148)-1),0,RIGHT($N148,LEN($N148)-SEARCH("/",$N148)))</f>
        <v>ML</v>
      </c>
      <c r="U148" s="73" t="str">
        <f t="shared" ref="U148:U211" si="22">+IF(OR(S148=R148,AND(S148="E",R148="U"),AND(S148="IE",R148="IU"),AND(S148="IE",R148="U"),AND(S148="E",R148="IU"),AND(S148="MIOE",R148="MIU")),R148,S148)</f>
        <v>IU</v>
      </c>
      <c r="V148" s="7" t="str">
        <f t="shared" ref="V148:V211" si="23">+IF(T148=0,1,IF(LEFT(T148,1)="M","1"&amp;T148,T148))</f>
        <v>1ML</v>
      </c>
      <c r="W148" s="73">
        <f t="shared" ref="W148:W211" si="24">+IF(U148=R148,0,1)</f>
        <v>0</v>
      </c>
      <c r="X148" s="73">
        <f t="shared" ref="X148:X211" si="25">+IF(P148="Stk",1,0)</f>
        <v>1</v>
      </c>
      <c r="Y148" s="73">
        <f t="shared" ref="Y148:Y211" si="26">+IF(OR(X148=1,V148=1),0,IF((O148&amp;P148)=V148,0,1))</f>
        <v>0</v>
      </c>
    </row>
    <row r="149" spans="1:25" s="66" customFormat="1" ht="15.6">
      <c r="A149" s="121"/>
      <c r="B149" s="94" t="s">
        <v>674</v>
      </c>
      <c r="C149" s="94" t="s">
        <v>1152</v>
      </c>
      <c r="D149" s="94">
        <v>5014076</v>
      </c>
      <c r="E149" s="75">
        <v>7680596360363</v>
      </c>
      <c r="F149" s="261" t="s">
        <v>1317</v>
      </c>
      <c r="G149" s="100"/>
      <c r="H149" s="99">
        <f t="shared" si="18"/>
        <v>0</v>
      </c>
      <c r="I149" s="98"/>
      <c r="J149"/>
      <c r="K149" s="110" t="s">
        <v>770</v>
      </c>
      <c r="L149" s="124" t="str">
        <f t="shared" si="19"/>
        <v>B03XA01_nr</v>
      </c>
      <c r="M149" s="73">
        <v>4000</v>
      </c>
      <c r="N149" s="73" t="s">
        <v>675</v>
      </c>
      <c r="O149" s="73">
        <v>6</v>
      </c>
      <c r="P149" s="73" t="s">
        <v>6</v>
      </c>
      <c r="Q149" s="73">
        <v>1</v>
      </c>
      <c r="R149" s="94" t="s">
        <v>734</v>
      </c>
      <c r="S149" s="73" t="str">
        <f t="shared" si="20"/>
        <v>IE</v>
      </c>
      <c r="T149" s="73" t="str">
        <f t="shared" si="21"/>
        <v>0.5ML</v>
      </c>
      <c r="U149" s="73" t="str">
        <f t="shared" si="22"/>
        <v>IU</v>
      </c>
      <c r="V149" s="7" t="str">
        <f t="shared" si="23"/>
        <v>0.5ML</v>
      </c>
      <c r="W149" s="73">
        <f t="shared" si="24"/>
        <v>0</v>
      </c>
      <c r="X149" s="73">
        <f t="shared" si="25"/>
        <v>1</v>
      </c>
      <c r="Y149" s="73">
        <f t="shared" si="26"/>
        <v>0</v>
      </c>
    </row>
    <row r="150" spans="1:25" s="66" customFormat="1" ht="15.6">
      <c r="A150" s="121"/>
      <c r="B150" s="94" t="s">
        <v>674</v>
      </c>
      <c r="C150" s="94" t="s">
        <v>1152</v>
      </c>
      <c r="D150" s="94">
        <v>5014082</v>
      </c>
      <c r="E150" s="75">
        <v>7680596360387</v>
      </c>
      <c r="F150" s="261" t="s">
        <v>1318</v>
      </c>
      <c r="G150" s="100"/>
      <c r="H150" s="99">
        <f t="shared" si="18"/>
        <v>0</v>
      </c>
      <c r="I150" s="98"/>
      <c r="J150"/>
      <c r="K150" s="110" t="s">
        <v>770</v>
      </c>
      <c r="L150" s="124" t="str">
        <f t="shared" si="19"/>
        <v>B03XA01_nr</v>
      </c>
      <c r="M150" s="73">
        <v>5000</v>
      </c>
      <c r="N150" s="73" t="s">
        <v>675</v>
      </c>
      <c r="O150" s="73">
        <v>6</v>
      </c>
      <c r="P150" s="73" t="s">
        <v>6</v>
      </c>
      <c r="Q150" s="73">
        <v>1</v>
      </c>
      <c r="R150" s="94" t="s">
        <v>734</v>
      </c>
      <c r="S150" s="73" t="str">
        <f t="shared" si="20"/>
        <v>IE</v>
      </c>
      <c r="T150" s="73" t="str">
        <f t="shared" si="21"/>
        <v>0.5ML</v>
      </c>
      <c r="U150" s="73" t="str">
        <f t="shared" si="22"/>
        <v>IU</v>
      </c>
      <c r="V150" s="7" t="str">
        <f t="shared" si="23"/>
        <v>0.5ML</v>
      </c>
      <c r="W150" s="73">
        <f t="shared" si="24"/>
        <v>0</v>
      </c>
      <c r="X150" s="73">
        <f t="shared" si="25"/>
        <v>1</v>
      </c>
      <c r="Y150" s="73">
        <f t="shared" si="26"/>
        <v>0</v>
      </c>
    </row>
    <row r="151" spans="1:25" s="66" customFormat="1" ht="15.6">
      <c r="A151" s="121"/>
      <c r="B151" s="94" t="s">
        <v>674</v>
      </c>
      <c r="C151" s="94" t="s">
        <v>1152</v>
      </c>
      <c r="D151" s="94">
        <v>3948567</v>
      </c>
      <c r="E151" s="75">
        <v>7680490788041</v>
      </c>
      <c r="F151" s="261" t="s">
        <v>1286</v>
      </c>
      <c r="G151" s="100"/>
      <c r="H151" s="99">
        <f t="shared" si="18"/>
        <v>0</v>
      </c>
      <c r="I151" s="98"/>
      <c r="J151"/>
      <c r="K151" s="110" t="s">
        <v>770</v>
      </c>
      <c r="L151" s="124" t="str">
        <f t="shared" si="19"/>
        <v>B03XA01_nr</v>
      </c>
      <c r="M151" s="73">
        <v>1000</v>
      </c>
      <c r="N151" s="73" t="s">
        <v>675</v>
      </c>
      <c r="O151" s="73">
        <v>0.5</v>
      </c>
      <c r="P151" s="73" t="s">
        <v>187</v>
      </c>
      <c r="Q151" s="73">
        <v>6</v>
      </c>
      <c r="R151" s="94" t="s">
        <v>734</v>
      </c>
      <c r="S151" s="73" t="str">
        <f t="shared" si="20"/>
        <v>IE</v>
      </c>
      <c r="T151" s="73" t="str">
        <f t="shared" si="21"/>
        <v>0.5ML</v>
      </c>
      <c r="U151" s="73" t="str">
        <f t="shared" si="22"/>
        <v>IU</v>
      </c>
      <c r="V151" s="7" t="str">
        <f t="shared" si="23"/>
        <v>0.5ML</v>
      </c>
      <c r="W151" s="73">
        <f t="shared" si="24"/>
        <v>0</v>
      </c>
      <c r="X151" s="73">
        <f t="shared" si="25"/>
        <v>0</v>
      </c>
      <c r="Y151" s="73">
        <f t="shared" si="26"/>
        <v>0</v>
      </c>
    </row>
    <row r="152" spans="1:25" s="66" customFormat="1" ht="15.6">
      <c r="A152" s="121"/>
      <c r="B152" s="94" t="s">
        <v>674</v>
      </c>
      <c r="C152" s="94" t="s">
        <v>1152</v>
      </c>
      <c r="D152" s="94">
        <v>3948656</v>
      </c>
      <c r="E152" s="75">
        <v>7680490788089</v>
      </c>
      <c r="F152" s="261" t="s">
        <v>1293</v>
      </c>
      <c r="G152" s="100"/>
      <c r="H152" s="99">
        <f t="shared" si="18"/>
        <v>0</v>
      </c>
      <c r="I152" s="98"/>
      <c r="J152"/>
      <c r="K152" s="110" t="s">
        <v>770</v>
      </c>
      <c r="L152" s="124" t="str">
        <f t="shared" si="19"/>
        <v>B03XA01_nr</v>
      </c>
      <c r="M152" s="73">
        <v>10000</v>
      </c>
      <c r="N152" s="73" t="s">
        <v>676</v>
      </c>
      <c r="O152" s="73">
        <v>1</v>
      </c>
      <c r="P152" s="73" t="s">
        <v>187</v>
      </c>
      <c r="Q152" s="73">
        <v>6</v>
      </c>
      <c r="R152" s="94" t="s">
        <v>734</v>
      </c>
      <c r="S152" s="73" t="str">
        <f t="shared" si="20"/>
        <v>IE</v>
      </c>
      <c r="T152" s="73" t="str">
        <f t="shared" si="21"/>
        <v>ML</v>
      </c>
      <c r="U152" s="73" t="str">
        <f t="shared" si="22"/>
        <v>IU</v>
      </c>
      <c r="V152" s="7" t="str">
        <f t="shared" si="23"/>
        <v>1ML</v>
      </c>
      <c r="W152" s="73">
        <f t="shared" si="24"/>
        <v>0</v>
      </c>
      <c r="X152" s="73">
        <f t="shared" si="25"/>
        <v>0</v>
      </c>
      <c r="Y152" s="73">
        <f t="shared" si="26"/>
        <v>0</v>
      </c>
    </row>
    <row r="153" spans="1:25" s="66" customFormat="1" ht="15.6">
      <c r="A153" s="121"/>
      <c r="B153" s="94" t="s">
        <v>674</v>
      </c>
      <c r="C153" s="94" t="s">
        <v>1152</v>
      </c>
      <c r="D153" s="94">
        <v>3948573</v>
      </c>
      <c r="E153" s="75">
        <v>7680490788058</v>
      </c>
      <c r="F153" s="261" t="s">
        <v>1287</v>
      </c>
      <c r="G153" s="100"/>
      <c r="H153" s="99">
        <f t="shared" si="18"/>
        <v>0</v>
      </c>
      <c r="I153" s="98"/>
      <c r="J153"/>
      <c r="K153" s="110" t="s">
        <v>770</v>
      </c>
      <c r="L153" s="124" t="str">
        <f t="shared" si="19"/>
        <v>B03XA01_nr</v>
      </c>
      <c r="M153" s="73">
        <v>2000</v>
      </c>
      <c r="N153" s="73" t="s">
        <v>675</v>
      </c>
      <c r="O153" s="73">
        <v>0.5</v>
      </c>
      <c r="P153" s="73" t="s">
        <v>187</v>
      </c>
      <c r="Q153" s="73">
        <v>6</v>
      </c>
      <c r="R153" s="94" t="s">
        <v>734</v>
      </c>
      <c r="S153" s="73" t="str">
        <f t="shared" si="20"/>
        <v>IE</v>
      </c>
      <c r="T153" s="73" t="str">
        <f t="shared" si="21"/>
        <v>0.5ML</v>
      </c>
      <c r="U153" s="73" t="str">
        <f t="shared" si="22"/>
        <v>IU</v>
      </c>
      <c r="V153" s="7" t="str">
        <f t="shared" si="23"/>
        <v>0.5ML</v>
      </c>
      <c r="W153" s="73">
        <f t="shared" si="24"/>
        <v>0</v>
      </c>
      <c r="X153" s="73">
        <f t="shared" si="25"/>
        <v>0</v>
      </c>
      <c r="Y153" s="73">
        <f t="shared" si="26"/>
        <v>0</v>
      </c>
    </row>
    <row r="154" spans="1:25" s="66" customFormat="1" ht="15.6">
      <c r="A154" s="121"/>
      <c r="B154" s="94" t="s">
        <v>674</v>
      </c>
      <c r="C154" s="94" t="s">
        <v>1152</v>
      </c>
      <c r="D154" s="94">
        <v>3948662</v>
      </c>
      <c r="E154" s="75">
        <v>7680490788096</v>
      </c>
      <c r="F154" s="261" t="s">
        <v>1294</v>
      </c>
      <c r="G154" s="100"/>
      <c r="H154" s="99">
        <f t="shared" si="18"/>
        <v>0</v>
      </c>
      <c r="I154" s="98"/>
      <c r="J154"/>
      <c r="K154" s="110" t="s">
        <v>770</v>
      </c>
      <c r="L154" s="124" t="str">
        <f t="shared" si="19"/>
        <v>B03XA01_nr</v>
      </c>
      <c r="M154" s="73">
        <v>20000</v>
      </c>
      <c r="N154" s="73" t="s">
        <v>675</v>
      </c>
      <c r="O154" s="73">
        <v>0.5</v>
      </c>
      <c r="P154" s="73" t="s">
        <v>187</v>
      </c>
      <c r="Q154" s="73">
        <v>1</v>
      </c>
      <c r="R154" s="94" t="s">
        <v>734</v>
      </c>
      <c r="S154" s="73" t="str">
        <f t="shared" si="20"/>
        <v>IE</v>
      </c>
      <c r="T154" s="73" t="str">
        <f t="shared" si="21"/>
        <v>0.5ML</v>
      </c>
      <c r="U154" s="73" t="str">
        <f t="shared" si="22"/>
        <v>IU</v>
      </c>
      <c r="V154" s="7" t="str">
        <f t="shared" si="23"/>
        <v>0.5ML</v>
      </c>
      <c r="W154" s="73">
        <f t="shared" si="24"/>
        <v>0</v>
      </c>
      <c r="X154" s="73">
        <f t="shared" si="25"/>
        <v>0</v>
      </c>
      <c r="Y154" s="73">
        <f t="shared" si="26"/>
        <v>0</v>
      </c>
    </row>
    <row r="155" spans="1:25" s="66" customFormat="1" ht="15.6">
      <c r="A155" s="121"/>
      <c r="B155" s="94" t="s">
        <v>674</v>
      </c>
      <c r="C155" s="94" t="s">
        <v>1152</v>
      </c>
      <c r="D155" s="94">
        <v>3948596</v>
      </c>
      <c r="E155" s="75">
        <v>7680490788065</v>
      </c>
      <c r="F155" s="261" t="s">
        <v>1288</v>
      </c>
      <c r="G155" s="100"/>
      <c r="H155" s="99">
        <f t="shared" si="18"/>
        <v>0</v>
      </c>
      <c r="I155" s="98"/>
      <c r="J155"/>
      <c r="K155" s="110" t="s">
        <v>770</v>
      </c>
      <c r="L155" s="124" t="str">
        <f t="shared" si="19"/>
        <v>B03XA01_nr</v>
      </c>
      <c r="M155" s="73">
        <v>3000</v>
      </c>
      <c r="N155" s="73" t="s">
        <v>677</v>
      </c>
      <c r="O155" s="73">
        <v>0.3</v>
      </c>
      <c r="P155" s="73" t="s">
        <v>187</v>
      </c>
      <c r="Q155" s="73">
        <v>6</v>
      </c>
      <c r="R155" s="94" t="s">
        <v>734</v>
      </c>
      <c r="S155" s="73" t="str">
        <f t="shared" si="20"/>
        <v>IE</v>
      </c>
      <c r="T155" s="73" t="str">
        <f t="shared" si="21"/>
        <v>0.3ML</v>
      </c>
      <c r="U155" s="73" t="str">
        <f t="shared" si="22"/>
        <v>IU</v>
      </c>
      <c r="V155" s="7" t="str">
        <f t="shared" si="23"/>
        <v>0.3ML</v>
      </c>
      <c r="W155" s="73">
        <f t="shared" si="24"/>
        <v>0</v>
      </c>
      <c r="X155" s="73">
        <f t="shared" si="25"/>
        <v>0</v>
      </c>
      <c r="Y155" s="73">
        <f t="shared" si="26"/>
        <v>0</v>
      </c>
    </row>
    <row r="156" spans="1:25" s="66" customFormat="1" ht="15.6">
      <c r="A156" s="121"/>
      <c r="B156" s="94" t="s">
        <v>674</v>
      </c>
      <c r="C156" s="94" t="s">
        <v>1152</v>
      </c>
      <c r="D156" s="94">
        <v>3948679</v>
      </c>
      <c r="E156" s="75">
        <v>7680490788157</v>
      </c>
      <c r="F156" s="261" t="s">
        <v>1295</v>
      </c>
      <c r="G156" s="100"/>
      <c r="H156" s="99">
        <f t="shared" si="18"/>
        <v>0</v>
      </c>
      <c r="I156" s="98"/>
      <c r="J156"/>
      <c r="K156" s="110" t="s">
        <v>770</v>
      </c>
      <c r="L156" s="124" t="str">
        <f t="shared" si="19"/>
        <v>B03XA01_nr</v>
      </c>
      <c r="M156" s="73">
        <v>30000</v>
      </c>
      <c r="N156" s="73" t="s">
        <v>683</v>
      </c>
      <c r="O156" s="73">
        <v>0.75</v>
      </c>
      <c r="P156" s="73" t="s">
        <v>187</v>
      </c>
      <c r="Q156" s="73">
        <v>1</v>
      </c>
      <c r="R156" s="94" t="s">
        <v>734</v>
      </c>
      <c r="S156" s="73" t="str">
        <f t="shared" si="20"/>
        <v>IE</v>
      </c>
      <c r="T156" s="73" t="str">
        <f t="shared" si="21"/>
        <v>0.75ML</v>
      </c>
      <c r="U156" s="73" t="str">
        <f t="shared" si="22"/>
        <v>IU</v>
      </c>
      <c r="V156" s="7" t="str">
        <f t="shared" si="23"/>
        <v>0.75ML</v>
      </c>
      <c r="W156" s="73">
        <f t="shared" si="24"/>
        <v>0</v>
      </c>
      <c r="X156" s="73">
        <f t="shared" si="25"/>
        <v>0</v>
      </c>
      <c r="Y156" s="73">
        <f t="shared" si="26"/>
        <v>0</v>
      </c>
    </row>
    <row r="157" spans="1:25" s="66" customFormat="1" ht="15.6">
      <c r="A157" s="121"/>
      <c r="B157" s="94" t="s">
        <v>674</v>
      </c>
      <c r="C157" s="94" t="s">
        <v>1152</v>
      </c>
      <c r="D157" s="94">
        <v>3948604</v>
      </c>
      <c r="E157" s="74">
        <v>7680490788072</v>
      </c>
      <c r="F157" s="261" t="s">
        <v>1289</v>
      </c>
      <c r="G157" s="100"/>
      <c r="H157" s="99">
        <f t="shared" si="18"/>
        <v>0</v>
      </c>
      <c r="I157" s="98"/>
      <c r="J157"/>
      <c r="K157" s="110" t="s">
        <v>770</v>
      </c>
      <c r="L157" s="124" t="str">
        <f t="shared" si="19"/>
        <v>B03XA01_nr</v>
      </c>
      <c r="M157" s="7">
        <v>4000</v>
      </c>
      <c r="N157" s="7" t="s">
        <v>678</v>
      </c>
      <c r="O157" s="7">
        <v>0.4</v>
      </c>
      <c r="P157" s="7" t="s">
        <v>187</v>
      </c>
      <c r="Q157" s="7">
        <v>6</v>
      </c>
      <c r="R157" s="94" t="s">
        <v>734</v>
      </c>
      <c r="S157" s="73" t="str">
        <f t="shared" si="20"/>
        <v>IE</v>
      </c>
      <c r="T157" s="73" t="str">
        <f t="shared" si="21"/>
        <v>0.4ML</v>
      </c>
      <c r="U157" s="73" t="str">
        <f t="shared" si="22"/>
        <v>IU</v>
      </c>
      <c r="V157" s="7" t="str">
        <f t="shared" si="23"/>
        <v>0.4ML</v>
      </c>
      <c r="W157" s="73">
        <f t="shared" si="24"/>
        <v>0</v>
      </c>
      <c r="X157" s="73">
        <f t="shared" si="25"/>
        <v>0</v>
      </c>
      <c r="Y157" s="73">
        <f t="shared" si="26"/>
        <v>0</v>
      </c>
    </row>
    <row r="158" spans="1:25" s="66" customFormat="1" ht="15.6">
      <c r="A158" s="121"/>
      <c r="B158" s="94" t="s">
        <v>674</v>
      </c>
      <c r="C158" s="94" t="s">
        <v>1152</v>
      </c>
      <c r="D158" s="94">
        <v>3948544</v>
      </c>
      <c r="E158" s="74">
        <v>7680490788119</v>
      </c>
      <c r="F158" s="261" t="s">
        <v>1285</v>
      </c>
      <c r="G158" s="100"/>
      <c r="H158" s="99">
        <f t="shared" si="18"/>
        <v>0</v>
      </c>
      <c r="I158" s="98"/>
      <c r="J158"/>
      <c r="K158" s="110" t="s">
        <v>770</v>
      </c>
      <c r="L158" s="124" t="str">
        <f t="shared" si="19"/>
        <v>B03XA01_nr</v>
      </c>
      <c r="M158" s="7">
        <v>40000</v>
      </c>
      <c r="N158" s="7" t="s">
        <v>676</v>
      </c>
      <c r="O158" s="7">
        <v>1</v>
      </c>
      <c r="P158" s="7" t="s">
        <v>187</v>
      </c>
      <c r="Q158" s="7">
        <v>1</v>
      </c>
      <c r="R158" s="94" t="s">
        <v>734</v>
      </c>
      <c r="S158" s="73" t="str">
        <f t="shared" si="20"/>
        <v>IE</v>
      </c>
      <c r="T158" s="73" t="str">
        <f t="shared" si="21"/>
        <v>ML</v>
      </c>
      <c r="U158" s="73" t="str">
        <f t="shared" si="22"/>
        <v>IU</v>
      </c>
      <c r="V158" s="7" t="str">
        <f t="shared" si="23"/>
        <v>1ML</v>
      </c>
      <c r="W158" s="73">
        <f t="shared" si="24"/>
        <v>0</v>
      </c>
      <c r="X158" s="73">
        <f t="shared" si="25"/>
        <v>0</v>
      </c>
      <c r="Y158" s="73">
        <f t="shared" si="26"/>
        <v>0</v>
      </c>
    </row>
    <row r="159" spans="1:25" s="66" customFormat="1" ht="15.6">
      <c r="A159" s="121"/>
      <c r="B159" s="94" t="s">
        <v>674</v>
      </c>
      <c r="C159" s="94" t="s">
        <v>1152</v>
      </c>
      <c r="D159" s="94">
        <v>3948610</v>
      </c>
      <c r="E159" s="74">
        <v>7680490788126</v>
      </c>
      <c r="F159" s="261" t="s">
        <v>1290</v>
      </c>
      <c r="G159" s="100"/>
      <c r="H159" s="99">
        <f t="shared" si="18"/>
        <v>0</v>
      </c>
      <c r="I159" s="98"/>
      <c r="J159"/>
      <c r="K159" s="110" t="s">
        <v>770</v>
      </c>
      <c r="L159" s="124" t="str">
        <f t="shared" si="19"/>
        <v>B03XA01_nr</v>
      </c>
      <c r="M159" s="7">
        <v>5000</v>
      </c>
      <c r="N159" s="7" t="s">
        <v>675</v>
      </c>
      <c r="O159" s="7">
        <v>0.5</v>
      </c>
      <c r="P159" s="7" t="s">
        <v>187</v>
      </c>
      <c r="Q159" s="7">
        <v>6</v>
      </c>
      <c r="R159" s="94" t="s">
        <v>734</v>
      </c>
      <c r="S159" s="73" t="str">
        <f t="shared" si="20"/>
        <v>IE</v>
      </c>
      <c r="T159" s="73" t="str">
        <f t="shared" si="21"/>
        <v>0.5ML</v>
      </c>
      <c r="U159" s="73" t="str">
        <f t="shared" si="22"/>
        <v>IU</v>
      </c>
      <c r="V159" s="7" t="str">
        <f t="shared" si="23"/>
        <v>0.5ML</v>
      </c>
      <c r="W159" s="73">
        <f t="shared" si="24"/>
        <v>0</v>
      </c>
      <c r="X159" s="73">
        <f t="shared" si="25"/>
        <v>0</v>
      </c>
      <c r="Y159" s="73">
        <f t="shared" si="26"/>
        <v>0</v>
      </c>
    </row>
    <row r="160" spans="1:25" s="66" customFormat="1" ht="15.6">
      <c r="A160" s="121"/>
      <c r="B160" s="94" t="s">
        <v>674</v>
      </c>
      <c r="C160" s="94" t="s">
        <v>1152</v>
      </c>
      <c r="D160" s="94">
        <v>3948627</v>
      </c>
      <c r="E160" s="74">
        <v>7680490788133</v>
      </c>
      <c r="F160" s="261" t="s">
        <v>1291</v>
      </c>
      <c r="G160" s="100"/>
      <c r="H160" s="99">
        <f t="shared" si="18"/>
        <v>0</v>
      </c>
      <c r="I160" s="98"/>
      <c r="J160"/>
      <c r="K160" s="110" t="s">
        <v>770</v>
      </c>
      <c r="L160" s="124" t="str">
        <f t="shared" si="19"/>
        <v>B03XA01_nr</v>
      </c>
      <c r="M160" s="7">
        <v>6000</v>
      </c>
      <c r="N160" s="7" t="s">
        <v>679</v>
      </c>
      <c r="O160" s="7">
        <v>0.6</v>
      </c>
      <c r="P160" s="7" t="s">
        <v>187</v>
      </c>
      <c r="Q160" s="7">
        <v>6</v>
      </c>
      <c r="R160" s="94" t="s">
        <v>734</v>
      </c>
      <c r="S160" s="73" t="str">
        <f t="shared" si="20"/>
        <v>IE</v>
      </c>
      <c r="T160" s="73" t="str">
        <f t="shared" si="21"/>
        <v>0.6ML</v>
      </c>
      <c r="U160" s="73" t="str">
        <f t="shared" si="22"/>
        <v>IU</v>
      </c>
      <c r="V160" s="7" t="str">
        <f t="shared" si="23"/>
        <v>0.6ML</v>
      </c>
      <c r="W160" s="73">
        <f t="shared" si="24"/>
        <v>0</v>
      </c>
      <c r="X160" s="73">
        <f t="shared" si="25"/>
        <v>0</v>
      </c>
      <c r="Y160" s="73">
        <f t="shared" si="26"/>
        <v>0</v>
      </c>
    </row>
    <row r="161" spans="1:25" s="66" customFormat="1" ht="15.6">
      <c r="A161" s="121"/>
      <c r="B161" s="94" t="s">
        <v>674</v>
      </c>
      <c r="C161" s="94" t="s">
        <v>1152</v>
      </c>
      <c r="D161" s="94">
        <v>3948633</v>
      </c>
      <c r="E161" s="74">
        <v>7680490788140</v>
      </c>
      <c r="F161" s="261" t="s">
        <v>1292</v>
      </c>
      <c r="G161" s="100"/>
      <c r="H161" s="99">
        <f t="shared" si="18"/>
        <v>0</v>
      </c>
      <c r="I161" s="98"/>
      <c r="J161"/>
      <c r="K161" s="110" t="s">
        <v>770</v>
      </c>
      <c r="L161" s="124" t="str">
        <f t="shared" si="19"/>
        <v>B03XA01_nr</v>
      </c>
      <c r="M161" s="7">
        <v>8000</v>
      </c>
      <c r="N161" s="7" t="s">
        <v>680</v>
      </c>
      <c r="O161" s="7">
        <v>0.8</v>
      </c>
      <c r="P161" s="7" t="s">
        <v>187</v>
      </c>
      <c r="Q161" s="7">
        <v>6</v>
      </c>
      <c r="R161" s="94" t="s">
        <v>734</v>
      </c>
      <c r="S161" s="73" t="str">
        <f t="shared" si="20"/>
        <v>IE</v>
      </c>
      <c r="T161" s="73" t="str">
        <f t="shared" si="21"/>
        <v>0.8ML</v>
      </c>
      <c r="U161" s="73" t="str">
        <f t="shared" si="22"/>
        <v>IU</v>
      </c>
      <c r="V161" s="7" t="str">
        <f t="shared" si="23"/>
        <v>0.8ML</v>
      </c>
      <c r="W161" s="73">
        <f t="shared" si="24"/>
        <v>0</v>
      </c>
      <c r="X161" s="73">
        <f t="shared" si="25"/>
        <v>0</v>
      </c>
      <c r="Y161" s="73">
        <f t="shared" si="26"/>
        <v>0</v>
      </c>
    </row>
    <row r="162" spans="1:25" s="66" customFormat="1" ht="15.6">
      <c r="A162" s="121"/>
      <c r="B162" s="94" t="s">
        <v>674</v>
      </c>
      <c r="C162" s="94" t="s">
        <v>1152</v>
      </c>
      <c r="D162" s="94">
        <v>2084691</v>
      </c>
      <c r="E162" s="75">
        <v>7680547660764</v>
      </c>
      <c r="F162" s="261" t="s">
        <v>1281</v>
      </c>
      <c r="G162" s="100"/>
      <c r="H162" s="99">
        <f t="shared" si="18"/>
        <v>0</v>
      </c>
      <c r="I162" s="98"/>
      <c r="J162"/>
      <c r="K162" s="110" t="s">
        <v>770</v>
      </c>
      <c r="L162" s="124" t="str">
        <f t="shared" si="19"/>
        <v>B03XA01_nr</v>
      </c>
      <c r="M162" s="73">
        <v>10000</v>
      </c>
      <c r="N162" s="73" t="s">
        <v>199</v>
      </c>
      <c r="O162" s="73">
        <v>6</v>
      </c>
      <c r="P162" s="73" t="s">
        <v>6</v>
      </c>
      <c r="Q162" s="73">
        <v>1</v>
      </c>
      <c r="R162" s="94" t="s">
        <v>734</v>
      </c>
      <c r="S162" s="73" t="str">
        <f t="shared" si="20"/>
        <v>E</v>
      </c>
      <c r="T162" s="73" t="str">
        <f t="shared" si="21"/>
        <v>0.6ML</v>
      </c>
      <c r="U162" s="73" t="str">
        <f t="shared" si="22"/>
        <v>IU</v>
      </c>
      <c r="V162" s="7" t="str">
        <f t="shared" si="23"/>
        <v>0.6ML</v>
      </c>
      <c r="W162" s="73">
        <f t="shared" si="24"/>
        <v>0</v>
      </c>
      <c r="X162" s="73">
        <f t="shared" si="25"/>
        <v>1</v>
      </c>
      <c r="Y162" s="73">
        <f t="shared" si="26"/>
        <v>0</v>
      </c>
    </row>
    <row r="163" spans="1:25" s="66" customFormat="1" ht="15.6">
      <c r="A163" s="121"/>
      <c r="B163" s="94" t="s">
        <v>674</v>
      </c>
      <c r="C163" s="94" t="s">
        <v>1152</v>
      </c>
      <c r="D163" s="94">
        <v>2084627</v>
      </c>
      <c r="E163" s="75">
        <v>7680547660337</v>
      </c>
      <c r="F163" s="261" t="s">
        <v>1278</v>
      </c>
      <c r="G163" s="100"/>
      <c r="H163" s="99">
        <f t="shared" si="18"/>
        <v>0</v>
      </c>
      <c r="I163" s="98"/>
      <c r="J163"/>
      <c r="K163" s="110" t="s">
        <v>770</v>
      </c>
      <c r="L163" s="124" t="str">
        <f t="shared" si="19"/>
        <v>B03XA01_nr</v>
      </c>
      <c r="M163" s="73">
        <v>2000</v>
      </c>
      <c r="N163" s="73" t="s">
        <v>684</v>
      </c>
      <c r="O163" s="73">
        <v>6</v>
      </c>
      <c r="P163" s="73" t="s">
        <v>6</v>
      </c>
      <c r="Q163" s="73">
        <v>1</v>
      </c>
      <c r="R163" s="94" t="s">
        <v>734</v>
      </c>
      <c r="S163" s="73" t="str">
        <f t="shared" si="20"/>
        <v>E</v>
      </c>
      <c r="T163" s="73" t="str">
        <f t="shared" si="21"/>
        <v>0.3ML</v>
      </c>
      <c r="U163" s="73" t="str">
        <f t="shared" si="22"/>
        <v>IU</v>
      </c>
      <c r="V163" s="7" t="str">
        <f t="shared" si="23"/>
        <v>0.3ML</v>
      </c>
      <c r="W163" s="73">
        <f t="shared" si="24"/>
        <v>0</v>
      </c>
      <c r="X163" s="73">
        <f t="shared" si="25"/>
        <v>1</v>
      </c>
      <c r="Y163" s="73">
        <f t="shared" si="26"/>
        <v>0</v>
      </c>
    </row>
    <row r="164" spans="1:25" s="66" customFormat="1" ht="15.6">
      <c r="A164" s="121"/>
      <c r="B164" s="94" t="s">
        <v>674</v>
      </c>
      <c r="C164" s="94" t="s">
        <v>1152</v>
      </c>
      <c r="D164" s="94">
        <v>2084633</v>
      </c>
      <c r="E164" s="75">
        <v>7680547660412</v>
      </c>
      <c r="F164" s="261" t="s">
        <v>1279</v>
      </c>
      <c r="G164" s="100"/>
      <c r="H164" s="99">
        <f t="shared" si="18"/>
        <v>0</v>
      </c>
      <c r="I164" s="98"/>
      <c r="J164"/>
      <c r="K164" s="110" t="s">
        <v>770</v>
      </c>
      <c r="L164" s="124" t="str">
        <f t="shared" si="19"/>
        <v>B03XA01_nr</v>
      </c>
      <c r="M164" s="73">
        <v>3000</v>
      </c>
      <c r="N164" s="73" t="s">
        <v>684</v>
      </c>
      <c r="O164" s="73">
        <v>6</v>
      </c>
      <c r="P164" s="73" t="s">
        <v>6</v>
      </c>
      <c r="Q164" s="73">
        <v>1</v>
      </c>
      <c r="R164" s="94" t="s">
        <v>734</v>
      </c>
      <c r="S164" s="73" t="str">
        <f t="shared" si="20"/>
        <v>E</v>
      </c>
      <c r="T164" s="73" t="str">
        <f t="shared" si="21"/>
        <v>0.3ML</v>
      </c>
      <c r="U164" s="73" t="str">
        <f t="shared" si="22"/>
        <v>IU</v>
      </c>
      <c r="V164" s="7" t="str">
        <f t="shared" si="23"/>
        <v>0.3ML</v>
      </c>
      <c r="W164" s="73">
        <f t="shared" si="24"/>
        <v>0</v>
      </c>
      <c r="X164" s="73">
        <f t="shared" si="25"/>
        <v>1</v>
      </c>
      <c r="Y164" s="73">
        <f t="shared" si="26"/>
        <v>0</v>
      </c>
    </row>
    <row r="165" spans="1:25" s="66" customFormat="1" ht="15.6">
      <c r="A165" s="121"/>
      <c r="B165" s="94" t="s">
        <v>674</v>
      </c>
      <c r="C165" s="94" t="s">
        <v>1152</v>
      </c>
      <c r="D165" s="94">
        <v>2764351</v>
      </c>
      <c r="E165" s="75">
        <v>7680547661143</v>
      </c>
      <c r="F165" s="261" t="s">
        <v>1284</v>
      </c>
      <c r="G165" s="100"/>
      <c r="H165" s="99">
        <f t="shared" si="18"/>
        <v>0</v>
      </c>
      <c r="I165" s="98"/>
      <c r="J165"/>
      <c r="K165" s="110" t="s">
        <v>770</v>
      </c>
      <c r="L165" s="124" t="str">
        <f t="shared" si="19"/>
        <v>B03XA01_nr</v>
      </c>
      <c r="M165" s="73">
        <v>30000</v>
      </c>
      <c r="N165" s="73" t="s">
        <v>199</v>
      </c>
      <c r="O165" s="73">
        <v>4</v>
      </c>
      <c r="P165" s="73" t="s">
        <v>6</v>
      </c>
      <c r="Q165" s="73">
        <v>1</v>
      </c>
      <c r="R165" s="94" t="s">
        <v>734</v>
      </c>
      <c r="S165" s="73" t="str">
        <f t="shared" si="20"/>
        <v>E</v>
      </c>
      <c r="T165" s="73" t="str">
        <f t="shared" si="21"/>
        <v>0.6ML</v>
      </c>
      <c r="U165" s="73" t="str">
        <f t="shared" si="22"/>
        <v>IU</v>
      </c>
      <c r="V165" s="7" t="str">
        <f t="shared" si="23"/>
        <v>0.6ML</v>
      </c>
      <c r="W165" s="73">
        <f t="shared" si="24"/>
        <v>0</v>
      </c>
      <c r="X165" s="73">
        <f t="shared" si="25"/>
        <v>1</v>
      </c>
      <c r="Y165" s="73">
        <f t="shared" si="26"/>
        <v>0</v>
      </c>
    </row>
    <row r="166" spans="1:25" s="66" customFormat="1" ht="15.6">
      <c r="A166" s="121"/>
      <c r="B166" s="94" t="s">
        <v>674</v>
      </c>
      <c r="C166" s="94" t="s">
        <v>1152</v>
      </c>
      <c r="D166" s="94">
        <v>2355641</v>
      </c>
      <c r="E166" s="75">
        <v>7680547660924</v>
      </c>
      <c r="F166" s="261" t="s">
        <v>1282</v>
      </c>
      <c r="G166" s="100"/>
      <c r="H166" s="99">
        <f t="shared" si="18"/>
        <v>0</v>
      </c>
      <c r="I166" s="98"/>
      <c r="J166"/>
      <c r="K166" s="110" t="s">
        <v>770</v>
      </c>
      <c r="L166" s="124" t="str">
        <f t="shared" si="19"/>
        <v>B03XA01_nr</v>
      </c>
      <c r="M166" s="73">
        <v>4000</v>
      </c>
      <c r="N166" s="73" t="s">
        <v>684</v>
      </c>
      <c r="O166" s="73">
        <v>6</v>
      </c>
      <c r="P166" s="73" t="s">
        <v>6</v>
      </c>
      <c r="Q166" s="73">
        <v>1</v>
      </c>
      <c r="R166" s="94" t="s">
        <v>734</v>
      </c>
      <c r="S166" s="73" t="str">
        <f t="shared" si="20"/>
        <v>E</v>
      </c>
      <c r="T166" s="73" t="str">
        <f t="shared" si="21"/>
        <v>0.3ML</v>
      </c>
      <c r="U166" s="73" t="str">
        <f t="shared" si="22"/>
        <v>IU</v>
      </c>
      <c r="V166" s="7" t="str">
        <f t="shared" si="23"/>
        <v>0.3ML</v>
      </c>
      <c r="W166" s="73">
        <f t="shared" si="24"/>
        <v>0</v>
      </c>
      <c r="X166" s="73">
        <f t="shared" si="25"/>
        <v>1</v>
      </c>
      <c r="Y166" s="73">
        <f t="shared" si="26"/>
        <v>0</v>
      </c>
    </row>
    <row r="167" spans="1:25" s="66" customFormat="1" ht="15.6">
      <c r="A167" s="121"/>
      <c r="B167" s="94" t="s">
        <v>674</v>
      </c>
      <c r="C167" s="94" t="s">
        <v>1152</v>
      </c>
      <c r="D167" s="94">
        <v>2084679</v>
      </c>
      <c r="E167" s="75">
        <v>7680547660689</v>
      </c>
      <c r="F167" s="261" t="s">
        <v>1280</v>
      </c>
      <c r="G167" s="100"/>
      <c r="H167" s="99">
        <f t="shared" si="18"/>
        <v>0</v>
      </c>
      <c r="I167" s="98"/>
      <c r="J167"/>
      <c r="K167" s="110" t="s">
        <v>770</v>
      </c>
      <c r="L167" s="124" t="str">
        <f t="shared" si="19"/>
        <v>B03XA01_nr</v>
      </c>
      <c r="M167" s="73">
        <v>5000</v>
      </c>
      <c r="N167" s="73" t="s">
        <v>684</v>
      </c>
      <c r="O167" s="73">
        <v>6</v>
      </c>
      <c r="P167" s="73" t="s">
        <v>6</v>
      </c>
      <c r="Q167" s="73">
        <v>1</v>
      </c>
      <c r="R167" s="94" t="s">
        <v>734</v>
      </c>
      <c r="S167" s="73" t="str">
        <f t="shared" si="20"/>
        <v>E</v>
      </c>
      <c r="T167" s="73" t="str">
        <f t="shared" si="21"/>
        <v>0.3ML</v>
      </c>
      <c r="U167" s="73" t="str">
        <f t="shared" si="22"/>
        <v>IU</v>
      </c>
      <c r="V167" s="7" t="str">
        <f t="shared" si="23"/>
        <v>0.3ML</v>
      </c>
      <c r="W167" s="73">
        <f t="shared" si="24"/>
        <v>0</v>
      </c>
      <c r="X167" s="73">
        <f t="shared" si="25"/>
        <v>1</v>
      </c>
      <c r="Y167" s="73">
        <f t="shared" si="26"/>
        <v>0</v>
      </c>
    </row>
    <row r="168" spans="1:25" s="66" customFormat="1" ht="15.6">
      <c r="A168" s="121"/>
      <c r="B168" s="94" t="s">
        <v>674</v>
      </c>
      <c r="C168" s="94" t="s">
        <v>1152</v>
      </c>
      <c r="D168" s="94">
        <v>2643044</v>
      </c>
      <c r="E168" s="75">
        <v>7680547661068</v>
      </c>
      <c r="F168" s="261" t="s">
        <v>1283</v>
      </c>
      <c r="G168" s="100"/>
      <c r="H168" s="99">
        <f t="shared" si="18"/>
        <v>0</v>
      </c>
      <c r="I168" s="98"/>
      <c r="J168"/>
      <c r="K168" s="110" t="s">
        <v>770</v>
      </c>
      <c r="L168" s="124" t="str">
        <f t="shared" si="19"/>
        <v>B03XA01_nr</v>
      </c>
      <c r="M168" s="73">
        <v>6000</v>
      </c>
      <c r="N168" s="73" t="s">
        <v>684</v>
      </c>
      <c r="O168" s="73">
        <v>6</v>
      </c>
      <c r="P168" s="73" t="s">
        <v>6</v>
      </c>
      <c r="Q168" s="73">
        <v>1</v>
      </c>
      <c r="R168" s="94" t="s">
        <v>734</v>
      </c>
      <c r="S168" s="73" t="str">
        <f t="shared" si="20"/>
        <v>E</v>
      </c>
      <c r="T168" s="73" t="str">
        <f t="shared" si="21"/>
        <v>0.3ML</v>
      </c>
      <c r="U168" s="73" t="str">
        <f t="shared" si="22"/>
        <v>IU</v>
      </c>
      <c r="V168" s="7" t="str">
        <f t="shared" si="23"/>
        <v>0.3ML</v>
      </c>
      <c r="W168" s="73">
        <f t="shared" si="24"/>
        <v>0</v>
      </c>
      <c r="X168" s="73">
        <f t="shared" si="25"/>
        <v>1</v>
      </c>
      <c r="Y168" s="73">
        <f t="shared" si="26"/>
        <v>0</v>
      </c>
    </row>
    <row r="169" spans="1:25" s="66" customFormat="1" ht="15.6">
      <c r="A169" s="121"/>
      <c r="B169" s="94" t="s">
        <v>685</v>
      </c>
      <c r="C169" s="94" t="s">
        <v>1153</v>
      </c>
      <c r="D169" s="94">
        <v>5423107</v>
      </c>
      <c r="E169" s="75">
        <v>7680557250689</v>
      </c>
      <c r="F169" s="261" t="s">
        <v>1345</v>
      </c>
      <c r="G169" s="100"/>
      <c r="H169" s="99">
        <f t="shared" si="18"/>
        <v>0</v>
      </c>
      <c r="I169" s="98"/>
      <c r="J169"/>
      <c r="K169" s="110" t="s">
        <v>770</v>
      </c>
      <c r="L169" s="124" t="str">
        <f t="shared" si="19"/>
        <v>B03XA02_nr</v>
      </c>
      <c r="M169" s="73">
        <v>100</v>
      </c>
      <c r="N169" s="73" t="s">
        <v>198</v>
      </c>
      <c r="O169" s="73">
        <v>4</v>
      </c>
      <c r="P169" s="73" t="s">
        <v>6</v>
      </c>
      <c r="Q169" s="73">
        <v>1</v>
      </c>
      <c r="R169" s="94" t="s">
        <v>22</v>
      </c>
      <c r="S169" s="73" t="str">
        <f t="shared" si="20"/>
        <v>MCG</v>
      </c>
      <c r="T169" s="73">
        <f t="shared" si="21"/>
        <v>0</v>
      </c>
      <c r="U169" s="73" t="str">
        <f t="shared" si="22"/>
        <v>mcg</v>
      </c>
      <c r="V169" s="7">
        <f t="shared" si="23"/>
        <v>1</v>
      </c>
      <c r="W169" s="73">
        <f t="shared" si="24"/>
        <v>0</v>
      </c>
      <c r="X169" s="73">
        <f t="shared" si="25"/>
        <v>1</v>
      </c>
      <c r="Y169" s="73">
        <f t="shared" si="26"/>
        <v>0</v>
      </c>
    </row>
    <row r="170" spans="1:25" s="66" customFormat="1" ht="15.6">
      <c r="A170" s="121"/>
      <c r="B170" s="94" t="s">
        <v>685</v>
      </c>
      <c r="C170" s="94" t="s">
        <v>1153</v>
      </c>
      <c r="D170" s="94">
        <v>5423194</v>
      </c>
      <c r="E170" s="75">
        <v>7680557250764</v>
      </c>
      <c r="F170" s="261" t="s">
        <v>1349</v>
      </c>
      <c r="G170" s="100"/>
      <c r="H170" s="99">
        <f t="shared" si="18"/>
        <v>0</v>
      </c>
      <c r="I170" s="98"/>
      <c r="J170"/>
      <c r="K170" s="110" t="s">
        <v>770</v>
      </c>
      <c r="L170" s="124" t="str">
        <f t="shared" si="19"/>
        <v>B03XA02_nr</v>
      </c>
      <c r="M170" s="73">
        <v>130</v>
      </c>
      <c r="N170" s="73" t="s">
        <v>198</v>
      </c>
      <c r="O170" s="73">
        <v>4</v>
      </c>
      <c r="P170" s="73" t="s">
        <v>6</v>
      </c>
      <c r="Q170" s="73">
        <v>1</v>
      </c>
      <c r="R170" s="94" t="s">
        <v>22</v>
      </c>
      <c r="S170" s="73" t="str">
        <f t="shared" si="20"/>
        <v>MCG</v>
      </c>
      <c r="T170" s="73">
        <f t="shared" si="21"/>
        <v>0</v>
      </c>
      <c r="U170" s="73" t="str">
        <f t="shared" si="22"/>
        <v>mcg</v>
      </c>
      <c r="V170" s="7">
        <f t="shared" si="23"/>
        <v>1</v>
      </c>
      <c r="W170" s="73">
        <f t="shared" si="24"/>
        <v>0</v>
      </c>
      <c r="X170" s="73">
        <f t="shared" si="25"/>
        <v>1</v>
      </c>
      <c r="Y170" s="73">
        <f t="shared" si="26"/>
        <v>0</v>
      </c>
    </row>
    <row r="171" spans="1:25" s="66" customFormat="1" ht="15.6">
      <c r="A171" s="121"/>
      <c r="B171" s="94" t="s">
        <v>685</v>
      </c>
      <c r="C171" s="94" t="s">
        <v>1153</v>
      </c>
      <c r="D171" s="94">
        <v>5423136</v>
      </c>
      <c r="E171" s="75">
        <v>7680557250702</v>
      </c>
      <c r="F171" s="261" t="s">
        <v>1346</v>
      </c>
      <c r="G171" s="100"/>
      <c r="H171" s="99">
        <f t="shared" si="18"/>
        <v>0</v>
      </c>
      <c r="I171" s="98"/>
      <c r="J171"/>
      <c r="K171" s="110" t="s">
        <v>770</v>
      </c>
      <c r="L171" s="124" t="str">
        <f t="shared" si="19"/>
        <v>B03XA02_nr</v>
      </c>
      <c r="M171" s="73">
        <v>150</v>
      </c>
      <c r="N171" s="73" t="s">
        <v>198</v>
      </c>
      <c r="O171" s="73">
        <v>4</v>
      </c>
      <c r="P171" s="73" t="s">
        <v>6</v>
      </c>
      <c r="Q171" s="73">
        <v>1</v>
      </c>
      <c r="R171" s="94" t="s">
        <v>22</v>
      </c>
      <c r="S171" s="73" t="str">
        <f t="shared" si="20"/>
        <v>MCG</v>
      </c>
      <c r="T171" s="73">
        <f t="shared" si="21"/>
        <v>0</v>
      </c>
      <c r="U171" s="73" t="str">
        <f t="shared" si="22"/>
        <v>mcg</v>
      </c>
      <c r="V171" s="7">
        <f t="shared" si="23"/>
        <v>1</v>
      </c>
      <c r="W171" s="73">
        <f t="shared" si="24"/>
        <v>0</v>
      </c>
      <c r="X171" s="73">
        <f t="shared" si="25"/>
        <v>1</v>
      </c>
      <c r="Y171" s="73">
        <f t="shared" si="26"/>
        <v>0</v>
      </c>
    </row>
    <row r="172" spans="1:25" s="66" customFormat="1" ht="15.6">
      <c r="A172" s="121"/>
      <c r="B172" s="94" t="s">
        <v>685</v>
      </c>
      <c r="C172" s="94" t="s">
        <v>1153</v>
      </c>
      <c r="D172" s="94">
        <v>5422970</v>
      </c>
      <c r="E172" s="75">
        <v>7680557250566</v>
      </c>
      <c r="F172" s="261" t="s">
        <v>1339</v>
      </c>
      <c r="G172" s="100"/>
      <c r="H172" s="99">
        <f t="shared" si="18"/>
        <v>0</v>
      </c>
      <c r="I172" s="98"/>
      <c r="J172"/>
      <c r="K172" s="110" t="s">
        <v>770</v>
      </c>
      <c r="L172" s="124" t="str">
        <f t="shared" si="19"/>
        <v>B03XA02_nr</v>
      </c>
      <c r="M172" s="73">
        <v>20</v>
      </c>
      <c r="N172" s="73" t="s">
        <v>198</v>
      </c>
      <c r="O172" s="73">
        <v>4</v>
      </c>
      <c r="P172" s="73" t="s">
        <v>6</v>
      </c>
      <c r="Q172" s="73">
        <v>1</v>
      </c>
      <c r="R172" s="94" t="s">
        <v>22</v>
      </c>
      <c r="S172" s="73" t="str">
        <f t="shared" si="20"/>
        <v>MCG</v>
      </c>
      <c r="T172" s="73">
        <f t="shared" si="21"/>
        <v>0</v>
      </c>
      <c r="U172" s="73" t="str">
        <f t="shared" si="22"/>
        <v>mcg</v>
      </c>
      <c r="V172" s="7">
        <f t="shared" si="23"/>
        <v>1</v>
      </c>
      <c r="W172" s="73">
        <f t="shared" si="24"/>
        <v>0</v>
      </c>
      <c r="X172" s="73">
        <f t="shared" si="25"/>
        <v>1</v>
      </c>
      <c r="Y172" s="73">
        <f t="shared" si="26"/>
        <v>0</v>
      </c>
    </row>
    <row r="173" spans="1:25" s="66" customFormat="1" ht="15.6">
      <c r="A173" s="121"/>
      <c r="B173" s="94" t="s">
        <v>685</v>
      </c>
      <c r="C173" s="94" t="s">
        <v>1153</v>
      </c>
      <c r="D173" s="94">
        <v>5422993</v>
      </c>
      <c r="E173" s="75">
        <v>7680557250580</v>
      </c>
      <c r="F173" s="261" t="s">
        <v>1340</v>
      </c>
      <c r="G173" s="100"/>
      <c r="H173" s="99">
        <f t="shared" si="18"/>
        <v>0</v>
      </c>
      <c r="I173" s="98"/>
      <c r="J173"/>
      <c r="K173" s="110" t="s">
        <v>770</v>
      </c>
      <c r="L173" s="124" t="str">
        <f t="shared" si="19"/>
        <v>B03XA02_nr</v>
      </c>
      <c r="M173" s="73">
        <v>30</v>
      </c>
      <c r="N173" s="73" t="s">
        <v>198</v>
      </c>
      <c r="O173" s="73">
        <v>4</v>
      </c>
      <c r="P173" s="73" t="s">
        <v>6</v>
      </c>
      <c r="Q173" s="73">
        <v>1</v>
      </c>
      <c r="R173" s="94" t="s">
        <v>22</v>
      </c>
      <c r="S173" s="73" t="str">
        <f t="shared" si="20"/>
        <v>MCG</v>
      </c>
      <c r="T173" s="73">
        <f t="shared" si="21"/>
        <v>0</v>
      </c>
      <c r="U173" s="73" t="str">
        <f t="shared" si="22"/>
        <v>mcg</v>
      </c>
      <c r="V173" s="7">
        <f t="shared" si="23"/>
        <v>1</v>
      </c>
      <c r="W173" s="73">
        <f t="shared" si="24"/>
        <v>0</v>
      </c>
      <c r="X173" s="73">
        <f t="shared" si="25"/>
        <v>1</v>
      </c>
      <c r="Y173" s="73">
        <f t="shared" si="26"/>
        <v>0</v>
      </c>
    </row>
    <row r="174" spans="1:25" s="66" customFormat="1" ht="15.6">
      <c r="A174" s="121"/>
      <c r="B174" s="94" t="s">
        <v>685</v>
      </c>
      <c r="C174" s="94" t="s">
        <v>1153</v>
      </c>
      <c r="D174" s="94">
        <v>5423142</v>
      </c>
      <c r="E174" s="75">
        <v>7680557250719</v>
      </c>
      <c r="F174" s="261" t="s">
        <v>1347</v>
      </c>
      <c r="G174" s="100"/>
      <c r="H174" s="99">
        <f t="shared" si="18"/>
        <v>0</v>
      </c>
      <c r="I174" s="98"/>
      <c r="J174"/>
      <c r="K174" s="110" t="s">
        <v>770</v>
      </c>
      <c r="L174" s="124" t="str">
        <f t="shared" si="19"/>
        <v>B03XA02_nr</v>
      </c>
      <c r="M174" s="73">
        <v>300</v>
      </c>
      <c r="N174" s="73" t="s">
        <v>198</v>
      </c>
      <c r="O174" s="73">
        <v>1</v>
      </c>
      <c r="P174" s="73" t="s">
        <v>6</v>
      </c>
      <c r="Q174" s="73">
        <v>1</v>
      </c>
      <c r="R174" s="94" t="s">
        <v>22</v>
      </c>
      <c r="S174" s="73" t="str">
        <f t="shared" si="20"/>
        <v>MCG</v>
      </c>
      <c r="T174" s="73">
        <f t="shared" si="21"/>
        <v>0</v>
      </c>
      <c r="U174" s="73" t="str">
        <f t="shared" si="22"/>
        <v>mcg</v>
      </c>
      <c r="V174" s="7">
        <f t="shared" si="23"/>
        <v>1</v>
      </c>
      <c r="W174" s="73">
        <f t="shared" si="24"/>
        <v>0</v>
      </c>
      <c r="X174" s="73">
        <f t="shared" si="25"/>
        <v>1</v>
      </c>
      <c r="Y174" s="73">
        <f t="shared" si="26"/>
        <v>0</v>
      </c>
    </row>
    <row r="175" spans="1:25" s="66" customFormat="1" ht="15.6">
      <c r="A175" s="121"/>
      <c r="B175" s="94" t="s">
        <v>685</v>
      </c>
      <c r="C175" s="94" t="s">
        <v>1153</v>
      </c>
      <c r="D175" s="94">
        <v>5423018</v>
      </c>
      <c r="E175" s="75">
        <v>7680557250603</v>
      </c>
      <c r="F175" s="261" t="s">
        <v>1341</v>
      </c>
      <c r="G175" s="100"/>
      <c r="H175" s="99">
        <f t="shared" si="18"/>
        <v>0</v>
      </c>
      <c r="I175" s="98"/>
      <c r="J175"/>
      <c r="K175" s="110" t="s">
        <v>770</v>
      </c>
      <c r="L175" s="124" t="str">
        <f t="shared" si="19"/>
        <v>B03XA02_nr</v>
      </c>
      <c r="M175" s="73">
        <v>40</v>
      </c>
      <c r="N175" s="73" t="s">
        <v>198</v>
      </c>
      <c r="O175" s="73">
        <v>4</v>
      </c>
      <c r="P175" s="73" t="s">
        <v>6</v>
      </c>
      <c r="Q175" s="73">
        <v>1</v>
      </c>
      <c r="R175" s="94" t="s">
        <v>22</v>
      </c>
      <c r="S175" s="73" t="str">
        <f t="shared" si="20"/>
        <v>MCG</v>
      </c>
      <c r="T175" s="73">
        <f t="shared" si="21"/>
        <v>0</v>
      </c>
      <c r="U175" s="73" t="str">
        <f t="shared" si="22"/>
        <v>mcg</v>
      </c>
      <c r="V175" s="7">
        <f t="shared" si="23"/>
        <v>1</v>
      </c>
      <c r="W175" s="73">
        <f t="shared" si="24"/>
        <v>0</v>
      </c>
      <c r="X175" s="73">
        <f t="shared" si="25"/>
        <v>1</v>
      </c>
      <c r="Y175" s="73">
        <f t="shared" si="26"/>
        <v>0</v>
      </c>
    </row>
    <row r="176" spans="1:25" s="66" customFormat="1" ht="15.6">
      <c r="A176" s="121"/>
      <c r="B176" s="94" t="s">
        <v>685</v>
      </c>
      <c r="C176" s="94" t="s">
        <v>1153</v>
      </c>
      <c r="D176" s="94">
        <v>5423030</v>
      </c>
      <c r="E176" s="75">
        <v>7680557250627</v>
      </c>
      <c r="F176" s="261" t="s">
        <v>1342</v>
      </c>
      <c r="G176" s="100"/>
      <c r="H176" s="99">
        <f t="shared" si="18"/>
        <v>0</v>
      </c>
      <c r="I176" s="98"/>
      <c r="J176"/>
      <c r="K176" s="110" t="s">
        <v>770</v>
      </c>
      <c r="L176" s="124" t="str">
        <f t="shared" si="19"/>
        <v>B03XA02_nr</v>
      </c>
      <c r="M176" s="73">
        <v>50</v>
      </c>
      <c r="N176" s="73" t="s">
        <v>198</v>
      </c>
      <c r="O176" s="73">
        <v>4</v>
      </c>
      <c r="P176" s="73" t="s">
        <v>6</v>
      </c>
      <c r="Q176" s="73">
        <v>1</v>
      </c>
      <c r="R176" s="94" t="s">
        <v>22</v>
      </c>
      <c r="S176" s="73" t="str">
        <f t="shared" si="20"/>
        <v>MCG</v>
      </c>
      <c r="T176" s="73">
        <f t="shared" si="21"/>
        <v>0</v>
      </c>
      <c r="U176" s="73" t="str">
        <f t="shared" si="22"/>
        <v>mcg</v>
      </c>
      <c r="V176" s="7">
        <f t="shared" si="23"/>
        <v>1</v>
      </c>
      <c r="W176" s="73">
        <f t="shared" si="24"/>
        <v>0</v>
      </c>
      <c r="X176" s="73">
        <f t="shared" si="25"/>
        <v>1</v>
      </c>
      <c r="Y176" s="73">
        <f t="shared" si="26"/>
        <v>0</v>
      </c>
    </row>
    <row r="177" spans="1:25" s="66" customFormat="1" ht="15.6">
      <c r="A177" s="121"/>
      <c r="B177" s="94" t="s">
        <v>685</v>
      </c>
      <c r="C177" s="94" t="s">
        <v>1153</v>
      </c>
      <c r="D177" s="94">
        <v>5423165</v>
      </c>
      <c r="E177" s="75">
        <v>7680557250733</v>
      </c>
      <c r="F177" s="261" t="s">
        <v>1348</v>
      </c>
      <c r="G177" s="100"/>
      <c r="H177" s="99">
        <f t="shared" si="18"/>
        <v>0</v>
      </c>
      <c r="I177" s="98"/>
      <c r="J177"/>
      <c r="K177" s="110" t="s">
        <v>770</v>
      </c>
      <c r="L177" s="124" t="str">
        <f t="shared" si="19"/>
        <v>B03XA02_nr</v>
      </c>
      <c r="M177" s="73">
        <v>500</v>
      </c>
      <c r="N177" s="73" t="s">
        <v>198</v>
      </c>
      <c r="O177" s="73">
        <v>1</v>
      </c>
      <c r="P177" s="73" t="s">
        <v>6</v>
      </c>
      <c r="Q177" s="73">
        <v>1</v>
      </c>
      <c r="R177" s="94" t="s">
        <v>22</v>
      </c>
      <c r="S177" s="73" t="str">
        <f t="shared" si="20"/>
        <v>MCG</v>
      </c>
      <c r="T177" s="73">
        <f t="shared" si="21"/>
        <v>0</v>
      </c>
      <c r="U177" s="73" t="str">
        <f t="shared" si="22"/>
        <v>mcg</v>
      </c>
      <c r="V177" s="7">
        <f t="shared" si="23"/>
        <v>1</v>
      </c>
      <c r="W177" s="73">
        <f t="shared" si="24"/>
        <v>0</v>
      </c>
      <c r="X177" s="73">
        <f t="shared" si="25"/>
        <v>1</v>
      </c>
      <c r="Y177" s="73">
        <f t="shared" si="26"/>
        <v>0</v>
      </c>
    </row>
    <row r="178" spans="1:25" s="66" customFormat="1" ht="15.6">
      <c r="A178" s="121"/>
      <c r="B178" s="94" t="s">
        <v>685</v>
      </c>
      <c r="C178" s="94" t="s">
        <v>1153</v>
      </c>
      <c r="D178" s="94">
        <v>5423053</v>
      </c>
      <c r="E178" s="75">
        <v>7680557250641</v>
      </c>
      <c r="F178" s="261" t="s">
        <v>1343</v>
      </c>
      <c r="G178" s="100"/>
      <c r="H178" s="99">
        <f t="shared" si="18"/>
        <v>0</v>
      </c>
      <c r="I178" s="98"/>
      <c r="J178"/>
      <c r="K178" s="110" t="s">
        <v>770</v>
      </c>
      <c r="L178" s="124" t="str">
        <f t="shared" si="19"/>
        <v>B03XA02_nr</v>
      </c>
      <c r="M178" s="73">
        <v>60</v>
      </c>
      <c r="N178" s="73" t="s">
        <v>198</v>
      </c>
      <c r="O178" s="73">
        <v>4</v>
      </c>
      <c r="P178" s="73" t="s">
        <v>6</v>
      </c>
      <c r="Q178" s="73">
        <v>1</v>
      </c>
      <c r="R178" s="94" t="s">
        <v>22</v>
      </c>
      <c r="S178" s="73" t="str">
        <f t="shared" si="20"/>
        <v>MCG</v>
      </c>
      <c r="T178" s="73">
        <f t="shared" si="21"/>
        <v>0</v>
      </c>
      <c r="U178" s="73" t="str">
        <f t="shared" si="22"/>
        <v>mcg</v>
      </c>
      <c r="V178" s="7">
        <f t="shared" si="23"/>
        <v>1</v>
      </c>
      <c r="W178" s="73">
        <f t="shared" si="24"/>
        <v>0</v>
      </c>
      <c r="X178" s="73">
        <f t="shared" si="25"/>
        <v>1</v>
      </c>
      <c r="Y178" s="73">
        <f t="shared" si="26"/>
        <v>0</v>
      </c>
    </row>
    <row r="179" spans="1:25" s="66" customFormat="1" ht="15.6">
      <c r="A179" s="121"/>
      <c r="B179" s="94" t="s">
        <v>685</v>
      </c>
      <c r="C179" s="94" t="s">
        <v>1153</v>
      </c>
      <c r="D179" s="94">
        <v>5423082</v>
      </c>
      <c r="E179" s="75">
        <v>7680557250665</v>
      </c>
      <c r="F179" s="261" t="s">
        <v>1344</v>
      </c>
      <c r="G179" s="100"/>
      <c r="H179" s="99">
        <f t="shared" si="18"/>
        <v>0</v>
      </c>
      <c r="I179" s="98"/>
      <c r="J179"/>
      <c r="K179" s="110" t="s">
        <v>770</v>
      </c>
      <c r="L179" s="124" t="str">
        <f t="shared" si="19"/>
        <v>B03XA02_nr</v>
      </c>
      <c r="M179" s="73">
        <v>80</v>
      </c>
      <c r="N179" s="73" t="s">
        <v>198</v>
      </c>
      <c r="O179" s="73">
        <v>4</v>
      </c>
      <c r="P179" s="73" t="s">
        <v>6</v>
      </c>
      <c r="Q179" s="73">
        <v>1</v>
      </c>
      <c r="R179" s="94" t="s">
        <v>22</v>
      </c>
      <c r="S179" s="73" t="str">
        <f t="shared" si="20"/>
        <v>MCG</v>
      </c>
      <c r="T179" s="73">
        <f t="shared" si="21"/>
        <v>0</v>
      </c>
      <c r="U179" s="73" t="str">
        <f t="shared" si="22"/>
        <v>mcg</v>
      </c>
      <c r="V179" s="7">
        <f t="shared" si="23"/>
        <v>1</v>
      </c>
      <c r="W179" s="73">
        <f t="shared" si="24"/>
        <v>0</v>
      </c>
      <c r="X179" s="73">
        <f t="shared" si="25"/>
        <v>1</v>
      </c>
      <c r="Y179" s="73">
        <f t="shared" si="26"/>
        <v>0</v>
      </c>
    </row>
    <row r="180" spans="1:25" s="66" customFormat="1" ht="15.6">
      <c r="A180" s="121"/>
      <c r="B180" s="94" t="s">
        <v>685</v>
      </c>
      <c r="C180" s="94" t="s">
        <v>1153</v>
      </c>
      <c r="D180" s="94">
        <v>2591301</v>
      </c>
      <c r="E180" s="75">
        <v>7680557250047</v>
      </c>
      <c r="F180" s="261" t="s">
        <v>1322</v>
      </c>
      <c r="G180" s="100"/>
      <c r="H180" s="99">
        <f t="shared" si="18"/>
        <v>0</v>
      </c>
      <c r="I180" s="98"/>
      <c r="J180"/>
      <c r="K180" s="110" t="s">
        <v>770</v>
      </c>
      <c r="L180" s="124" t="str">
        <f t="shared" si="19"/>
        <v>B03XA02_nr</v>
      </c>
      <c r="M180" s="73">
        <v>10</v>
      </c>
      <c r="N180" s="73" t="s">
        <v>198</v>
      </c>
      <c r="O180" s="73">
        <v>4</v>
      </c>
      <c r="P180" s="73" t="s">
        <v>6</v>
      </c>
      <c r="Q180" s="73">
        <v>1</v>
      </c>
      <c r="R180" s="94" t="s">
        <v>22</v>
      </c>
      <c r="S180" s="73" t="str">
        <f t="shared" si="20"/>
        <v>MCG</v>
      </c>
      <c r="T180" s="73">
        <f t="shared" si="21"/>
        <v>0</v>
      </c>
      <c r="U180" s="73" t="str">
        <f t="shared" si="22"/>
        <v>mcg</v>
      </c>
      <c r="V180" s="7">
        <f t="shared" si="23"/>
        <v>1</v>
      </c>
      <c r="W180" s="73">
        <f t="shared" si="24"/>
        <v>0</v>
      </c>
      <c r="X180" s="73">
        <f t="shared" si="25"/>
        <v>1</v>
      </c>
      <c r="Y180" s="73">
        <f t="shared" si="26"/>
        <v>0</v>
      </c>
    </row>
    <row r="181" spans="1:25" s="66" customFormat="1" ht="15.6">
      <c r="A181" s="121"/>
      <c r="B181" s="94" t="s">
        <v>685</v>
      </c>
      <c r="C181" s="94" t="s">
        <v>1153</v>
      </c>
      <c r="D181" s="94">
        <v>2591399</v>
      </c>
      <c r="E181" s="75">
        <v>7680557250368</v>
      </c>
      <c r="F181" s="261" t="s">
        <v>1329</v>
      </c>
      <c r="G181" s="100"/>
      <c r="H181" s="99">
        <f t="shared" si="18"/>
        <v>0</v>
      </c>
      <c r="I181" s="98"/>
      <c r="J181"/>
      <c r="K181" s="110" t="s">
        <v>770</v>
      </c>
      <c r="L181" s="124" t="str">
        <f t="shared" si="19"/>
        <v>B03XA02_nr</v>
      </c>
      <c r="M181" s="73">
        <v>100</v>
      </c>
      <c r="N181" s="73" t="s">
        <v>198</v>
      </c>
      <c r="O181" s="73">
        <v>4</v>
      </c>
      <c r="P181" s="73" t="s">
        <v>6</v>
      </c>
      <c r="Q181" s="73">
        <v>1</v>
      </c>
      <c r="R181" s="94" t="s">
        <v>22</v>
      </c>
      <c r="S181" s="73" t="str">
        <f t="shared" si="20"/>
        <v>MCG</v>
      </c>
      <c r="T181" s="73">
        <f t="shared" si="21"/>
        <v>0</v>
      </c>
      <c r="U181" s="73" t="str">
        <f t="shared" si="22"/>
        <v>mcg</v>
      </c>
      <c r="V181" s="7">
        <f t="shared" si="23"/>
        <v>1</v>
      </c>
      <c r="W181" s="73">
        <f t="shared" si="24"/>
        <v>0</v>
      </c>
      <c r="X181" s="73">
        <f t="shared" si="25"/>
        <v>1</v>
      </c>
      <c r="Y181" s="73">
        <f t="shared" si="26"/>
        <v>0</v>
      </c>
    </row>
    <row r="182" spans="1:25" s="66" customFormat="1" ht="15.6">
      <c r="A182" s="121"/>
      <c r="B182" s="94" t="s">
        <v>685</v>
      </c>
      <c r="C182" s="94" t="s">
        <v>1153</v>
      </c>
      <c r="D182" s="94">
        <v>3685760</v>
      </c>
      <c r="E182" s="75">
        <v>7680557250528</v>
      </c>
      <c r="F182" s="261" t="s">
        <v>1338</v>
      </c>
      <c r="G182" s="100"/>
      <c r="H182" s="99">
        <f t="shared" si="18"/>
        <v>0</v>
      </c>
      <c r="I182" s="98"/>
      <c r="J182"/>
      <c r="K182" s="110" t="s">
        <v>770</v>
      </c>
      <c r="L182" s="124" t="str">
        <f t="shared" si="19"/>
        <v>B03XA02_nr</v>
      </c>
      <c r="M182" s="73">
        <v>130</v>
      </c>
      <c r="N182" s="73" t="s">
        <v>198</v>
      </c>
      <c r="O182" s="73">
        <v>4</v>
      </c>
      <c r="P182" s="73" t="s">
        <v>6</v>
      </c>
      <c r="Q182" s="73">
        <v>1</v>
      </c>
      <c r="R182" s="94" t="s">
        <v>22</v>
      </c>
      <c r="S182" s="73" t="str">
        <f t="shared" si="20"/>
        <v>MCG</v>
      </c>
      <c r="T182" s="73">
        <f t="shared" si="21"/>
        <v>0</v>
      </c>
      <c r="U182" s="73" t="str">
        <f t="shared" si="22"/>
        <v>mcg</v>
      </c>
      <c r="V182" s="7">
        <f t="shared" si="23"/>
        <v>1</v>
      </c>
      <c r="W182" s="73">
        <f t="shared" si="24"/>
        <v>0</v>
      </c>
      <c r="X182" s="73">
        <f t="shared" si="25"/>
        <v>1</v>
      </c>
      <c r="Y182" s="73">
        <f t="shared" si="26"/>
        <v>0</v>
      </c>
    </row>
    <row r="183" spans="1:25" s="66" customFormat="1" ht="15.6">
      <c r="A183" s="121"/>
      <c r="B183" s="94" t="s">
        <v>685</v>
      </c>
      <c r="C183" s="94" t="s">
        <v>1153</v>
      </c>
      <c r="D183" s="94">
        <v>2591407</v>
      </c>
      <c r="E183" s="75">
        <v>7680557250405</v>
      </c>
      <c r="F183" s="261" t="s">
        <v>1330</v>
      </c>
      <c r="G183" s="100"/>
      <c r="H183" s="99">
        <f t="shared" si="18"/>
        <v>0</v>
      </c>
      <c r="I183" s="98"/>
      <c r="J183"/>
      <c r="K183" s="110" t="s">
        <v>770</v>
      </c>
      <c r="L183" s="124" t="str">
        <f t="shared" si="19"/>
        <v>B03XA02_nr</v>
      </c>
      <c r="M183" s="73">
        <v>150</v>
      </c>
      <c r="N183" s="73" t="s">
        <v>198</v>
      </c>
      <c r="O183" s="73">
        <v>4</v>
      </c>
      <c r="P183" s="73" t="s">
        <v>6</v>
      </c>
      <c r="Q183" s="73">
        <v>1</v>
      </c>
      <c r="R183" s="94" t="s">
        <v>22</v>
      </c>
      <c r="S183" s="73" t="str">
        <f t="shared" si="20"/>
        <v>MCG</v>
      </c>
      <c r="T183" s="73">
        <f t="shared" si="21"/>
        <v>0</v>
      </c>
      <c r="U183" s="73" t="str">
        <f t="shared" si="22"/>
        <v>mcg</v>
      </c>
      <c r="V183" s="7">
        <f t="shared" si="23"/>
        <v>1</v>
      </c>
      <c r="W183" s="73">
        <f t="shared" si="24"/>
        <v>0</v>
      </c>
      <c r="X183" s="73">
        <f t="shared" si="25"/>
        <v>1</v>
      </c>
      <c r="Y183" s="73">
        <f t="shared" si="26"/>
        <v>0</v>
      </c>
    </row>
    <row r="184" spans="1:25" s="66" customFormat="1" ht="15.6">
      <c r="A184" s="121"/>
      <c r="B184" s="94" t="s">
        <v>685</v>
      </c>
      <c r="C184" s="94" t="s">
        <v>1153</v>
      </c>
      <c r="D184" s="94">
        <v>2591324</v>
      </c>
      <c r="E184" s="75">
        <v>7680557250122</v>
      </c>
      <c r="F184" s="261" t="s">
        <v>1323</v>
      </c>
      <c r="G184" s="100"/>
      <c r="H184" s="99">
        <f t="shared" si="18"/>
        <v>0</v>
      </c>
      <c r="I184" s="98"/>
      <c r="J184"/>
      <c r="K184" s="110" t="s">
        <v>770</v>
      </c>
      <c r="L184" s="124" t="str">
        <f t="shared" si="19"/>
        <v>B03XA02_nr</v>
      </c>
      <c r="M184" s="73">
        <v>20</v>
      </c>
      <c r="N184" s="73" t="s">
        <v>198</v>
      </c>
      <c r="O184" s="73">
        <v>4</v>
      </c>
      <c r="P184" s="73" t="s">
        <v>6</v>
      </c>
      <c r="Q184" s="73">
        <v>1</v>
      </c>
      <c r="R184" s="94" t="s">
        <v>22</v>
      </c>
      <c r="S184" s="73" t="str">
        <f t="shared" si="20"/>
        <v>MCG</v>
      </c>
      <c r="T184" s="73">
        <f t="shared" si="21"/>
        <v>0</v>
      </c>
      <c r="U184" s="73" t="str">
        <f t="shared" si="22"/>
        <v>mcg</v>
      </c>
      <c r="V184" s="7">
        <f t="shared" si="23"/>
        <v>1</v>
      </c>
      <c r="W184" s="73">
        <f t="shared" si="24"/>
        <v>0</v>
      </c>
      <c r="X184" s="73">
        <f t="shared" si="25"/>
        <v>1</v>
      </c>
      <c r="Y184" s="73">
        <f t="shared" si="26"/>
        <v>0</v>
      </c>
    </row>
    <row r="185" spans="1:25" s="66" customFormat="1" ht="15.6">
      <c r="A185" s="121"/>
      <c r="B185" s="94" t="s">
        <v>685</v>
      </c>
      <c r="C185" s="94" t="s">
        <v>1153</v>
      </c>
      <c r="D185" s="94">
        <v>2591330</v>
      </c>
      <c r="E185" s="75">
        <v>7680557250160</v>
      </c>
      <c r="F185" s="261" t="s">
        <v>1324</v>
      </c>
      <c r="G185" s="100"/>
      <c r="H185" s="99">
        <f t="shared" si="18"/>
        <v>0</v>
      </c>
      <c r="I185" s="98"/>
      <c r="J185"/>
      <c r="K185" s="110" t="s">
        <v>770</v>
      </c>
      <c r="L185" s="124" t="str">
        <f t="shared" si="19"/>
        <v>B03XA02_nr</v>
      </c>
      <c r="M185" s="73">
        <v>30</v>
      </c>
      <c r="N185" s="73" t="s">
        <v>198</v>
      </c>
      <c r="O185" s="73">
        <v>4</v>
      </c>
      <c r="P185" s="73" t="s">
        <v>6</v>
      </c>
      <c r="Q185" s="73">
        <v>1</v>
      </c>
      <c r="R185" s="94" t="s">
        <v>22</v>
      </c>
      <c r="S185" s="73" t="str">
        <f t="shared" si="20"/>
        <v>MCG</v>
      </c>
      <c r="T185" s="73">
        <f t="shared" si="21"/>
        <v>0</v>
      </c>
      <c r="U185" s="73" t="str">
        <f t="shared" si="22"/>
        <v>mcg</v>
      </c>
      <c r="V185" s="7">
        <f t="shared" si="23"/>
        <v>1</v>
      </c>
      <c r="W185" s="73">
        <f t="shared" si="24"/>
        <v>0</v>
      </c>
      <c r="X185" s="73">
        <f t="shared" si="25"/>
        <v>1</v>
      </c>
      <c r="Y185" s="73">
        <f t="shared" si="26"/>
        <v>0</v>
      </c>
    </row>
    <row r="186" spans="1:25" s="66" customFormat="1" ht="15.6">
      <c r="A186" s="121"/>
      <c r="B186" s="94" t="s">
        <v>685</v>
      </c>
      <c r="C186" s="94" t="s">
        <v>1153</v>
      </c>
      <c r="D186" s="94">
        <v>2673370</v>
      </c>
      <c r="E186" s="75">
        <v>7680557250429</v>
      </c>
      <c r="F186" s="261" t="s">
        <v>1331</v>
      </c>
      <c r="G186" s="100"/>
      <c r="H186" s="99">
        <f t="shared" si="18"/>
        <v>0</v>
      </c>
      <c r="I186" s="98"/>
      <c r="J186"/>
      <c r="K186" s="110" t="s">
        <v>770</v>
      </c>
      <c r="L186" s="124" t="str">
        <f t="shared" si="19"/>
        <v>B03XA02_nr</v>
      </c>
      <c r="M186" s="73">
        <v>300</v>
      </c>
      <c r="N186" s="73" t="s">
        <v>198</v>
      </c>
      <c r="O186" s="73">
        <v>1</v>
      </c>
      <c r="P186" s="73" t="s">
        <v>6</v>
      </c>
      <c r="Q186" s="73">
        <v>1</v>
      </c>
      <c r="R186" s="94" t="s">
        <v>22</v>
      </c>
      <c r="S186" s="73" t="str">
        <f t="shared" si="20"/>
        <v>MCG</v>
      </c>
      <c r="T186" s="73">
        <f t="shared" si="21"/>
        <v>0</v>
      </c>
      <c r="U186" s="73" t="str">
        <f t="shared" si="22"/>
        <v>mcg</v>
      </c>
      <c r="V186" s="7">
        <f t="shared" si="23"/>
        <v>1</v>
      </c>
      <c r="W186" s="73">
        <f t="shared" si="24"/>
        <v>0</v>
      </c>
      <c r="X186" s="73">
        <f t="shared" si="25"/>
        <v>1</v>
      </c>
      <c r="Y186" s="73">
        <f t="shared" si="26"/>
        <v>0</v>
      </c>
    </row>
    <row r="187" spans="1:25" s="66" customFormat="1" ht="15.6">
      <c r="A187" s="121"/>
      <c r="B187" s="94" t="s">
        <v>685</v>
      </c>
      <c r="C187" s="94" t="s">
        <v>1153</v>
      </c>
      <c r="D187" s="94">
        <v>2591347</v>
      </c>
      <c r="E187" s="75">
        <v>7680557250207</v>
      </c>
      <c r="F187" s="261" t="s">
        <v>1325</v>
      </c>
      <c r="G187" s="100"/>
      <c r="H187" s="99">
        <f t="shared" si="18"/>
        <v>0</v>
      </c>
      <c r="I187" s="98"/>
      <c r="J187"/>
      <c r="K187" s="110" t="s">
        <v>770</v>
      </c>
      <c r="L187" s="124" t="str">
        <f t="shared" si="19"/>
        <v>B03XA02_nr</v>
      </c>
      <c r="M187" s="73">
        <v>40</v>
      </c>
      <c r="N187" s="73" t="s">
        <v>198</v>
      </c>
      <c r="O187" s="73">
        <v>4</v>
      </c>
      <c r="P187" s="73" t="s">
        <v>6</v>
      </c>
      <c r="Q187" s="73">
        <v>1</v>
      </c>
      <c r="R187" s="94" t="s">
        <v>22</v>
      </c>
      <c r="S187" s="73" t="str">
        <f t="shared" si="20"/>
        <v>MCG</v>
      </c>
      <c r="T187" s="73">
        <f t="shared" si="21"/>
        <v>0</v>
      </c>
      <c r="U187" s="73" t="str">
        <f t="shared" si="22"/>
        <v>mcg</v>
      </c>
      <c r="V187" s="7">
        <f t="shared" si="23"/>
        <v>1</v>
      </c>
      <c r="W187" s="73">
        <f t="shared" si="24"/>
        <v>0</v>
      </c>
      <c r="X187" s="73">
        <f t="shared" si="25"/>
        <v>1</v>
      </c>
      <c r="Y187" s="73">
        <f t="shared" si="26"/>
        <v>0</v>
      </c>
    </row>
    <row r="188" spans="1:25" s="66" customFormat="1" ht="15.6">
      <c r="A188" s="121"/>
      <c r="B188" s="94" t="s">
        <v>685</v>
      </c>
      <c r="C188" s="94" t="s">
        <v>1153</v>
      </c>
      <c r="D188" s="94">
        <v>2591353</v>
      </c>
      <c r="E188" s="75">
        <v>7680557250245</v>
      </c>
      <c r="F188" s="261" t="s">
        <v>1326</v>
      </c>
      <c r="G188" s="100"/>
      <c r="H188" s="99">
        <f t="shared" si="18"/>
        <v>0</v>
      </c>
      <c r="I188" s="98"/>
      <c r="J188"/>
      <c r="K188" s="110" t="s">
        <v>770</v>
      </c>
      <c r="L188" s="124" t="str">
        <f t="shared" si="19"/>
        <v>B03XA02_nr</v>
      </c>
      <c r="M188" s="73">
        <v>50</v>
      </c>
      <c r="N188" s="73" t="s">
        <v>198</v>
      </c>
      <c r="O188" s="73">
        <v>4</v>
      </c>
      <c r="P188" s="73" t="s">
        <v>6</v>
      </c>
      <c r="Q188" s="73">
        <v>1</v>
      </c>
      <c r="R188" s="94" t="s">
        <v>22</v>
      </c>
      <c r="S188" s="73" t="str">
        <f t="shared" si="20"/>
        <v>MCG</v>
      </c>
      <c r="T188" s="73">
        <f t="shared" si="21"/>
        <v>0</v>
      </c>
      <c r="U188" s="73" t="str">
        <f t="shared" si="22"/>
        <v>mcg</v>
      </c>
      <c r="V188" s="7">
        <f t="shared" si="23"/>
        <v>1</v>
      </c>
      <c r="W188" s="73">
        <f t="shared" si="24"/>
        <v>0</v>
      </c>
      <c r="X188" s="73">
        <f t="shared" si="25"/>
        <v>1</v>
      </c>
      <c r="Y188" s="73">
        <f t="shared" si="26"/>
        <v>0</v>
      </c>
    </row>
    <row r="189" spans="1:25" s="66" customFormat="1" ht="15.6">
      <c r="A189" s="121"/>
      <c r="B189" s="94" t="s">
        <v>685</v>
      </c>
      <c r="C189" s="94" t="s">
        <v>1153</v>
      </c>
      <c r="D189" s="94">
        <v>2748139</v>
      </c>
      <c r="E189" s="75">
        <v>7680557250467</v>
      </c>
      <c r="F189" s="261" t="s">
        <v>1332</v>
      </c>
      <c r="G189" s="100"/>
      <c r="H189" s="99">
        <f t="shared" si="18"/>
        <v>0</v>
      </c>
      <c r="I189" s="98"/>
      <c r="J189"/>
      <c r="K189" s="110" t="s">
        <v>770</v>
      </c>
      <c r="L189" s="124" t="str">
        <f t="shared" si="19"/>
        <v>B03XA02_nr</v>
      </c>
      <c r="M189" s="73">
        <v>500</v>
      </c>
      <c r="N189" s="73" t="s">
        <v>198</v>
      </c>
      <c r="O189" s="73">
        <v>1</v>
      </c>
      <c r="P189" s="73" t="s">
        <v>6</v>
      </c>
      <c r="Q189" s="73">
        <v>1</v>
      </c>
      <c r="R189" s="94" t="s">
        <v>22</v>
      </c>
      <c r="S189" s="73" t="str">
        <f t="shared" si="20"/>
        <v>MCG</v>
      </c>
      <c r="T189" s="73">
        <f t="shared" si="21"/>
        <v>0</v>
      </c>
      <c r="U189" s="73" t="str">
        <f t="shared" si="22"/>
        <v>mcg</v>
      </c>
      <c r="V189" s="7">
        <f t="shared" si="23"/>
        <v>1</v>
      </c>
      <c r="W189" s="73">
        <f t="shared" si="24"/>
        <v>0</v>
      </c>
      <c r="X189" s="73">
        <f t="shared" si="25"/>
        <v>1</v>
      </c>
      <c r="Y189" s="73">
        <f t="shared" si="26"/>
        <v>0</v>
      </c>
    </row>
    <row r="190" spans="1:25" s="66" customFormat="1" ht="15.6">
      <c r="A190" s="121"/>
      <c r="B190" s="94" t="s">
        <v>685</v>
      </c>
      <c r="C190" s="94" t="s">
        <v>1153</v>
      </c>
      <c r="D190" s="94">
        <v>2591376</v>
      </c>
      <c r="E190" s="75">
        <v>7680557250283</v>
      </c>
      <c r="F190" s="261" t="s">
        <v>1327</v>
      </c>
      <c r="G190" s="100"/>
      <c r="H190" s="99">
        <f t="shared" si="18"/>
        <v>0</v>
      </c>
      <c r="I190" s="98"/>
      <c r="J190"/>
      <c r="K190" s="110" t="s">
        <v>770</v>
      </c>
      <c r="L190" s="124" t="str">
        <f t="shared" si="19"/>
        <v>B03XA02_nr</v>
      </c>
      <c r="M190" s="73">
        <v>60</v>
      </c>
      <c r="N190" s="73" t="s">
        <v>198</v>
      </c>
      <c r="O190" s="73">
        <v>4</v>
      </c>
      <c r="P190" s="73" t="s">
        <v>6</v>
      </c>
      <c r="Q190" s="73">
        <v>1</v>
      </c>
      <c r="R190" s="94" t="s">
        <v>22</v>
      </c>
      <c r="S190" s="73" t="str">
        <f t="shared" si="20"/>
        <v>MCG</v>
      </c>
      <c r="T190" s="73">
        <f t="shared" si="21"/>
        <v>0</v>
      </c>
      <c r="U190" s="73" t="str">
        <f t="shared" si="22"/>
        <v>mcg</v>
      </c>
      <c r="V190" s="7">
        <f t="shared" si="23"/>
        <v>1</v>
      </c>
      <c r="W190" s="73">
        <f t="shared" si="24"/>
        <v>0</v>
      </c>
      <c r="X190" s="73">
        <f t="shared" si="25"/>
        <v>1</v>
      </c>
      <c r="Y190" s="73">
        <f t="shared" si="26"/>
        <v>0</v>
      </c>
    </row>
    <row r="191" spans="1:25" s="66" customFormat="1" ht="15.6">
      <c r="A191" s="121"/>
      <c r="B191" s="94" t="s">
        <v>685</v>
      </c>
      <c r="C191" s="94" t="s">
        <v>1153</v>
      </c>
      <c r="D191" s="94">
        <v>2591382</v>
      </c>
      <c r="E191" s="75">
        <v>7680557250320</v>
      </c>
      <c r="F191" s="261" t="s">
        <v>1328</v>
      </c>
      <c r="G191" s="100"/>
      <c r="H191" s="99">
        <f t="shared" si="18"/>
        <v>0</v>
      </c>
      <c r="I191" s="98"/>
      <c r="J191"/>
      <c r="K191" s="110" t="s">
        <v>770</v>
      </c>
      <c r="L191" s="124" t="str">
        <f t="shared" si="19"/>
        <v>B03XA02_nr</v>
      </c>
      <c r="M191" s="73">
        <v>80</v>
      </c>
      <c r="N191" s="73" t="s">
        <v>198</v>
      </c>
      <c r="O191" s="73">
        <v>4</v>
      </c>
      <c r="P191" s="73" t="s">
        <v>6</v>
      </c>
      <c r="Q191" s="73">
        <v>1</v>
      </c>
      <c r="R191" s="94" t="s">
        <v>22</v>
      </c>
      <c r="S191" s="73" t="str">
        <f t="shared" si="20"/>
        <v>MCG</v>
      </c>
      <c r="T191" s="73">
        <f t="shared" si="21"/>
        <v>0</v>
      </c>
      <c r="U191" s="73" t="str">
        <f t="shared" si="22"/>
        <v>mcg</v>
      </c>
      <c r="V191" s="7">
        <f t="shared" si="23"/>
        <v>1</v>
      </c>
      <c r="W191" s="73">
        <f t="shared" si="24"/>
        <v>0</v>
      </c>
      <c r="X191" s="73">
        <f t="shared" si="25"/>
        <v>1</v>
      </c>
      <c r="Y191" s="73">
        <f t="shared" si="26"/>
        <v>0</v>
      </c>
    </row>
    <row r="192" spans="1:25" s="66" customFormat="1" ht="15.6">
      <c r="A192" s="121"/>
      <c r="B192" s="94" t="s">
        <v>685</v>
      </c>
      <c r="C192" s="94" t="s">
        <v>1153</v>
      </c>
      <c r="D192" s="94">
        <v>3022901</v>
      </c>
      <c r="E192" s="75"/>
      <c r="F192" s="261" t="s">
        <v>1336</v>
      </c>
      <c r="G192" s="100"/>
      <c r="H192" s="99">
        <f t="shared" si="18"/>
        <v>0</v>
      </c>
      <c r="I192" s="98"/>
      <c r="J192"/>
      <c r="K192" s="110" t="s">
        <v>770</v>
      </c>
      <c r="L192" s="124" t="str">
        <f t="shared" si="19"/>
        <v>B03XA02_nr</v>
      </c>
      <c r="M192" s="73">
        <v>100</v>
      </c>
      <c r="N192" s="73" t="s">
        <v>198</v>
      </c>
      <c r="O192" s="73">
        <v>1</v>
      </c>
      <c r="P192" s="73" t="s">
        <v>6</v>
      </c>
      <c r="Q192" s="73">
        <v>1</v>
      </c>
      <c r="R192" s="94" t="s">
        <v>22</v>
      </c>
      <c r="S192" s="73" t="str">
        <f t="shared" si="20"/>
        <v>MCG</v>
      </c>
      <c r="T192" s="73">
        <f t="shared" si="21"/>
        <v>0</v>
      </c>
      <c r="U192" s="73" t="str">
        <f t="shared" si="22"/>
        <v>mcg</v>
      </c>
      <c r="V192" s="7">
        <f t="shared" si="23"/>
        <v>1</v>
      </c>
      <c r="W192" s="73">
        <f t="shared" si="24"/>
        <v>0</v>
      </c>
      <c r="X192" s="73">
        <f t="shared" si="25"/>
        <v>1</v>
      </c>
      <c r="Y192" s="73">
        <f t="shared" si="26"/>
        <v>0</v>
      </c>
    </row>
    <row r="193" spans="1:25" s="66" customFormat="1" ht="15.6">
      <c r="A193" s="121"/>
      <c r="B193" s="94" t="s">
        <v>685</v>
      </c>
      <c r="C193" s="94" t="s">
        <v>1153</v>
      </c>
      <c r="D193" s="94">
        <v>3022858</v>
      </c>
      <c r="E193" s="75"/>
      <c r="F193" s="261" t="s">
        <v>1333</v>
      </c>
      <c r="G193" s="100"/>
      <c r="H193" s="99">
        <f t="shared" si="18"/>
        <v>0</v>
      </c>
      <c r="I193" s="98"/>
      <c r="J193"/>
      <c r="K193" s="110" t="s">
        <v>770</v>
      </c>
      <c r="L193" s="124" t="str">
        <f t="shared" si="19"/>
        <v>B03XA02_nr</v>
      </c>
      <c r="M193" s="73">
        <v>20</v>
      </c>
      <c r="N193" s="73" t="s">
        <v>198</v>
      </c>
      <c r="O193" s="73">
        <v>1</v>
      </c>
      <c r="P193" s="73" t="s">
        <v>6</v>
      </c>
      <c r="Q193" s="73">
        <v>1</v>
      </c>
      <c r="R193" s="94" t="s">
        <v>22</v>
      </c>
      <c r="S193" s="73" t="str">
        <f t="shared" si="20"/>
        <v>MCG</v>
      </c>
      <c r="T193" s="73">
        <f t="shared" si="21"/>
        <v>0</v>
      </c>
      <c r="U193" s="73" t="str">
        <f t="shared" si="22"/>
        <v>mcg</v>
      </c>
      <c r="V193" s="7">
        <f t="shared" si="23"/>
        <v>1</v>
      </c>
      <c r="W193" s="73">
        <f t="shared" si="24"/>
        <v>0</v>
      </c>
      <c r="X193" s="73">
        <f t="shared" si="25"/>
        <v>1</v>
      </c>
      <c r="Y193" s="73">
        <f t="shared" si="26"/>
        <v>0</v>
      </c>
    </row>
    <row r="194" spans="1:25" s="66" customFormat="1" ht="15.6">
      <c r="A194" s="121"/>
      <c r="B194" s="94" t="s">
        <v>685</v>
      </c>
      <c r="C194" s="94" t="s">
        <v>1153</v>
      </c>
      <c r="D194" s="94">
        <v>3022864</v>
      </c>
      <c r="E194" s="75"/>
      <c r="F194" s="261" t="s">
        <v>1334</v>
      </c>
      <c r="G194" s="100"/>
      <c r="H194" s="99">
        <f t="shared" si="18"/>
        <v>0</v>
      </c>
      <c r="I194" s="98"/>
      <c r="J194"/>
      <c r="K194" s="110" t="s">
        <v>770</v>
      </c>
      <c r="L194" s="124" t="str">
        <f t="shared" si="19"/>
        <v>B03XA02_nr</v>
      </c>
      <c r="M194" s="73">
        <v>40</v>
      </c>
      <c r="N194" s="73" t="s">
        <v>198</v>
      </c>
      <c r="O194" s="73">
        <v>1</v>
      </c>
      <c r="P194" s="73" t="s">
        <v>6</v>
      </c>
      <c r="Q194" s="73">
        <v>1</v>
      </c>
      <c r="R194" s="94" t="s">
        <v>22</v>
      </c>
      <c r="S194" s="73" t="str">
        <f t="shared" si="20"/>
        <v>MCG</v>
      </c>
      <c r="T194" s="73">
        <f t="shared" si="21"/>
        <v>0</v>
      </c>
      <c r="U194" s="73" t="str">
        <f t="shared" si="22"/>
        <v>mcg</v>
      </c>
      <c r="V194" s="7">
        <f t="shared" si="23"/>
        <v>1</v>
      </c>
      <c r="W194" s="73">
        <f t="shared" si="24"/>
        <v>0</v>
      </c>
      <c r="X194" s="73">
        <f t="shared" si="25"/>
        <v>1</v>
      </c>
      <c r="Y194" s="73">
        <f t="shared" si="26"/>
        <v>0</v>
      </c>
    </row>
    <row r="195" spans="1:25" s="66" customFormat="1" ht="15.6">
      <c r="A195" s="121"/>
      <c r="B195" s="94" t="s">
        <v>685</v>
      </c>
      <c r="C195" s="94" t="s">
        <v>1153</v>
      </c>
      <c r="D195" s="94">
        <v>3022947</v>
      </c>
      <c r="E195" s="75">
        <v>7680574700235</v>
      </c>
      <c r="F195" s="261" t="s">
        <v>1337</v>
      </c>
      <c r="G195" s="100"/>
      <c r="H195" s="99">
        <f t="shared" si="18"/>
        <v>0</v>
      </c>
      <c r="I195" s="98"/>
      <c r="J195"/>
      <c r="K195" s="110" t="s">
        <v>770</v>
      </c>
      <c r="L195" s="124" t="str">
        <f t="shared" si="19"/>
        <v>B03XA02_nr</v>
      </c>
      <c r="M195" s="73">
        <v>500</v>
      </c>
      <c r="N195" s="73" t="s">
        <v>198</v>
      </c>
      <c r="O195" s="73">
        <v>1</v>
      </c>
      <c r="P195" s="73" t="s">
        <v>6</v>
      </c>
      <c r="Q195" s="73">
        <v>1</v>
      </c>
      <c r="R195" s="94" t="s">
        <v>22</v>
      </c>
      <c r="S195" s="73" t="str">
        <f t="shared" si="20"/>
        <v>MCG</v>
      </c>
      <c r="T195" s="73">
        <f t="shared" si="21"/>
        <v>0</v>
      </c>
      <c r="U195" s="73" t="str">
        <f t="shared" si="22"/>
        <v>mcg</v>
      </c>
      <c r="V195" s="7">
        <f t="shared" si="23"/>
        <v>1</v>
      </c>
      <c r="W195" s="73">
        <f t="shared" si="24"/>
        <v>0</v>
      </c>
      <c r="X195" s="73">
        <f t="shared" si="25"/>
        <v>1</v>
      </c>
      <c r="Y195" s="73">
        <f t="shared" si="26"/>
        <v>0</v>
      </c>
    </row>
    <row r="196" spans="1:25" s="66" customFormat="1" ht="15.6">
      <c r="A196" s="121"/>
      <c r="B196" s="94" t="s">
        <v>685</v>
      </c>
      <c r="C196" s="94" t="s">
        <v>1153</v>
      </c>
      <c r="D196" s="94">
        <v>3022870</v>
      </c>
      <c r="E196" s="75"/>
      <c r="F196" s="261" t="s">
        <v>1335</v>
      </c>
      <c r="G196" s="100"/>
      <c r="H196" s="99">
        <f t="shared" si="18"/>
        <v>0</v>
      </c>
      <c r="I196" s="98"/>
      <c r="J196"/>
      <c r="K196" s="110" t="s">
        <v>770</v>
      </c>
      <c r="L196" s="124" t="str">
        <f t="shared" si="19"/>
        <v>B03XA02_nr</v>
      </c>
      <c r="M196" s="73">
        <v>60</v>
      </c>
      <c r="N196" s="73" t="s">
        <v>198</v>
      </c>
      <c r="O196" s="73">
        <v>1</v>
      </c>
      <c r="P196" s="73" t="s">
        <v>6</v>
      </c>
      <c r="Q196" s="73">
        <v>1</v>
      </c>
      <c r="R196" s="94" t="s">
        <v>22</v>
      </c>
      <c r="S196" s="73" t="str">
        <f t="shared" si="20"/>
        <v>MCG</v>
      </c>
      <c r="T196" s="73">
        <f t="shared" si="21"/>
        <v>0</v>
      </c>
      <c r="U196" s="73" t="str">
        <f t="shared" si="22"/>
        <v>mcg</v>
      </c>
      <c r="V196" s="7">
        <f t="shared" si="23"/>
        <v>1</v>
      </c>
      <c r="W196" s="73">
        <f t="shared" si="24"/>
        <v>0</v>
      </c>
      <c r="X196" s="73">
        <f t="shared" si="25"/>
        <v>1</v>
      </c>
      <c r="Y196" s="73">
        <f t="shared" si="26"/>
        <v>0</v>
      </c>
    </row>
    <row r="197" spans="1:25" s="66" customFormat="1" ht="15.6">
      <c r="A197" s="121"/>
      <c r="B197" s="94" t="s">
        <v>686</v>
      </c>
      <c r="C197" s="94" t="s">
        <v>737</v>
      </c>
      <c r="D197" s="94">
        <v>3647506</v>
      </c>
      <c r="E197" s="75">
        <v>7680578600050</v>
      </c>
      <c r="F197" s="261" t="s">
        <v>1352</v>
      </c>
      <c r="G197" s="100"/>
      <c r="H197" s="99">
        <f t="shared" si="18"/>
        <v>0</v>
      </c>
      <c r="I197" s="98"/>
      <c r="J197"/>
      <c r="K197" s="110" t="s">
        <v>770</v>
      </c>
      <c r="L197" s="124" t="str">
        <f t="shared" si="19"/>
        <v>B03XA03_nr</v>
      </c>
      <c r="M197" s="73">
        <v>100</v>
      </c>
      <c r="N197" s="73" t="s">
        <v>687</v>
      </c>
      <c r="O197" s="73">
        <v>1</v>
      </c>
      <c r="P197" s="73" t="s">
        <v>6</v>
      </c>
      <c r="Q197" s="73">
        <v>1</v>
      </c>
      <c r="R197" s="94" t="s">
        <v>22</v>
      </c>
      <c r="S197" s="73" t="str">
        <f t="shared" si="20"/>
        <v>MCG</v>
      </c>
      <c r="T197" s="73" t="str">
        <f t="shared" si="21"/>
        <v>0.3ML</v>
      </c>
      <c r="U197" s="73" t="str">
        <f t="shared" si="22"/>
        <v>mcg</v>
      </c>
      <c r="V197" s="7" t="str">
        <f t="shared" si="23"/>
        <v>0.3ML</v>
      </c>
      <c r="W197" s="73">
        <f t="shared" si="24"/>
        <v>0</v>
      </c>
      <c r="X197" s="73">
        <f t="shared" si="25"/>
        <v>1</v>
      </c>
      <c r="Y197" s="73">
        <f t="shared" si="26"/>
        <v>0</v>
      </c>
    </row>
    <row r="198" spans="1:25" s="66" customFormat="1" ht="15.6">
      <c r="A198" s="121"/>
      <c r="B198" s="94" t="s">
        <v>686</v>
      </c>
      <c r="C198" s="94" t="s">
        <v>737</v>
      </c>
      <c r="D198" s="94">
        <v>3975802</v>
      </c>
      <c r="E198" s="75">
        <v>7680578600210</v>
      </c>
      <c r="F198" s="261" t="s">
        <v>1357</v>
      </c>
      <c r="G198" s="100"/>
      <c r="H198" s="99">
        <f t="shared" si="18"/>
        <v>0</v>
      </c>
      <c r="I198" s="98"/>
      <c r="J198"/>
      <c r="K198" s="110" t="s">
        <v>770</v>
      </c>
      <c r="L198" s="124" t="str">
        <f t="shared" si="19"/>
        <v>B03XA03_nr</v>
      </c>
      <c r="M198" s="73">
        <v>120</v>
      </c>
      <c r="N198" s="73" t="s">
        <v>687</v>
      </c>
      <c r="O198" s="73">
        <v>1</v>
      </c>
      <c r="P198" s="73" t="s">
        <v>6</v>
      </c>
      <c r="Q198" s="73">
        <v>1</v>
      </c>
      <c r="R198" s="94" t="s">
        <v>22</v>
      </c>
      <c r="S198" s="73" t="str">
        <f t="shared" si="20"/>
        <v>MCG</v>
      </c>
      <c r="T198" s="73" t="str">
        <f t="shared" si="21"/>
        <v>0.3ML</v>
      </c>
      <c r="U198" s="73" t="str">
        <f t="shared" si="22"/>
        <v>mcg</v>
      </c>
      <c r="V198" s="7" t="str">
        <f t="shared" si="23"/>
        <v>0.3ML</v>
      </c>
      <c r="W198" s="73">
        <f t="shared" si="24"/>
        <v>0</v>
      </c>
      <c r="X198" s="73">
        <f t="shared" si="25"/>
        <v>1</v>
      </c>
      <c r="Y198" s="73">
        <f t="shared" si="26"/>
        <v>0</v>
      </c>
    </row>
    <row r="199" spans="1:25" s="66" customFormat="1" ht="15.6">
      <c r="A199" s="121"/>
      <c r="B199" s="94" t="s">
        <v>686</v>
      </c>
      <c r="C199" s="94" t="s">
        <v>737</v>
      </c>
      <c r="D199" s="94">
        <v>3647512</v>
      </c>
      <c r="E199" s="75">
        <v>7680578600074</v>
      </c>
      <c r="F199" s="261" t="s">
        <v>1353</v>
      </c>
      <c r="G199" s="100"/>
      <c r="H199" s="99">
        <f t="shared" si="18"/>
        <v>0</v>
      </c>
      <c r="I199" s="98"/>
      <c r="J199"/>
      <c r="K199" s="110" t="s">
        <v>770</v>
      </c>
      <c r="L199" s="124" t="str">
        <f t="shared" si="19"/>
        <v>B03XA03_nr</v>
      </c>
      <c r="M199" s="73">
        <v>150</v>
      </c>
      <c r="N199" s="73" t="s">
        <v>687</v>
      </c>
      <c r="O199" s="73">
        <v>1</v>
      </c>
      <c r="P199" s="73" t="s">
        <v>6</v>
      </c>
      <c r="Q199" s="73">
        <v>1</v>
      </c>
      <c r="R199" s="94" t="s">
        <v>22</v>
      </c>
      <c r="S199" s="73" t="str">
        <f t="shared" si="20"/>
        <v>MCG</v>
      </c>
      <c r="T199" s="73" t="str">
        <f t="shared" si="21"/>
        <v>0.3ML</v>
      </c>
      <c r="U199" s="73" t="str">
        <f t="shared" si="22"/>
        <v>mcg</v>
      </c>
      <c r="V199" s="7" t="str">
        <f t="shared" si="23"/>
        <v>0.3ML</v>
      </c>
      <c r="W199" s="73">
        <f t="shared" si="24"/>
        <v>0</v>
      </c>
      <c r="X199" s="73">
        <f t="shared" si="25"/>
        <v>1</v>
      </c>
      <c r="Y199" s="73">
        <f t="shared" si="26"/>
        <v>0</v>
      </c>
    </row>
    <row r="200" spans="1:25" s="66" customFormat="1" ht="15.6">
      <c r="A200" s="121"/>
      <c r="B200" s="94" t="s">
        <v>686</v>
      </c>
      <c r="C200" s="94" t="s">
        <v>737</v>
      </c>
      <c r="D200" s="94">
        <v>3647529</v>
      </c>
      <c r="E200" s="75">
        <v>7680578600098</v>
      </c>
      <c r="F200" s="261" t="s">
        <v>1354</v>
      </c>
      <c r="G200" s="100"/>
      <c r="H200" s="99">
        <f t="shared" si="18"/>
        <v>0</v>
      </c>
      <c r="I200" s="98"/>
      <c r="J200"/>
      <c r="K200" s="110" t="s">
        <v>770</v>
      </c>
      <c r="L200" s="124" t="str">
        <f t="shared" si="19"/>
        <v>B03XA03_nr</v>
      </c>
      <c r="M200" s="73">
        <v>200</v>
      </c>
      <c r="N200" s="73" t="s">
        <v>687</v>
      </c>
      <c r="O200" s="73">
        <v>1</v>
      </c>
      <c r="P200" s="73" t="s">
        <v>6</v>
      </c>
      <c r="Q200" s="73">
        <v>1</v>
      </c>
      <c r="R200" s="94" t="s">
        <v>22</v>
      </c>
      <c r="S200" s="73" t="str">
        <f t="shared" si="20"/>
        <v>MCG</v>
      </c>
      <c r="T200" s="73" t="str">
        <f t="shared" si="21"/>
        <v>0.3ML</v>
      </c>
      <c r="U200" s="73" t="str">
        <f t="shared" si="22"/>
        <v>mcg</v>
      </c>
      <c r="V200" s="7" t="str">
        <f t="shared" si="23"/>
        <v>0.3ML</v>
      </c>
      <c r="W200" s="73">
        <f t="shared" si="24"/>
        <v>0</v>
      </c>
      <c r="X200" s="73">
        <f t="shared" si="25"/>
        <v>1</v>
      </c>
      <c r="Y200" s="73">
        <f t="shared" si="26"/>
        <v>0</v>
      </c>
    </row>
    <row r="201" spans="1:25" s="66" customFormat="1" ht="15.6">
      <c r="A201" s="121"/>
      <c r="B201" s="94" t="s">
        <v>686</v>
      </c>
      <c r="C201" s="94" t="s">
        <v>737</v>
      </c>
      <c r="D201" s="94">
        <v>3647535</v>
      </c>
      <c r="E201" s="74">
        <v>7680578600111</v>
      </c>
      <c r="F201" s="261" t="s">
        <v>1355</v>
      </c>
      <c r="G201" s="100"/>
      <c r="H201" s="99">
        <f t="shared" si="18"/>
        <v>0</v>
      </c>
      <c r="I201" s="98"/>
      <c r="J201"/>
      <c r="K201" s="110" t="s">
        <v>770</v>
      </c>
      <c r="L201" s="124" t="str">
        <f t="shared" si="19"/>
        <v>B03XA03_nr</v>
      </c>
      <c r="M201" s="7">
        <v>250</v>
      </c>
      <c r="N201" s="7" t="s">
        <v>687</v>
      </c>
      <c r="O201" s="7">
        <v>1</v>
      </c>
      <c r="P201" s="7" t="s">
        <v>6</v>
      </c>
      <c r="Q201" s="7">
        <v>1</v>
      </c>
      <c r="R201" s="94" t="s">
        <v>22</v>
      </c>
      <c r="S201" s="73" t="str">
        <f t="shared" si="20"/>
        <v>MCG</v>
      </c>
      <c r="T201" s="73" t="str">
        <f t="shared" si="21"/>
        <v>0.3ML</v>
      </c>
      <c r="U201" s="73" t="str">
        <f t="shared" si="22"/>
        <v>mcg</v>
      </c>
      <c r="V201" s="7" t="str">
        <f t="shared" si="23"/>
        <v>0.3ML</v>
      </c>
      <c r="W201" s="73">
        <f t="shared" si="24"/>
        <v>0</v>
      </c>
      <c r="X201" s="73">
        <f t="shared" si="25"/>
        <v>1</v>
      </c>
      <c r="Y201" s="73">
        <f t="shared" si="26"/>
        <v>0</v>
      </c>
    </row>
    <row r="202" spans="1:25" s="66" customFormat="1" ht="15.6">
      <c r="A202" s="121"/>
      <c r="B202" s="94" t="s">
        <v>686</v>
      </c>
      <c r="C202" s="94" t="s">
        <v>737</v>
      </c>
      <c r="D202" s="94">
        <v>3975736</v>
      </c>
      <c r="E202" s="75">
        <v>7680578600180</v>
      </c>
      <c r="F202" s="261" t="s">
        <v>1356</v>
      </c>
      <c r="G202" s="100"/>
      <c r="H202" s="99">
        <f t="shared" si="18"/>
        <v>0</v>
      </c>
      <c r="I202" s="98"/>
      <c r="J202"/>
      <c r="K202" s="110" t="s">
        <v>770</v>
      </c>
      <c r="L202" s="124" t="str">
        <f t="shared" si="19"/>
        <v>B03XA03_nr</v>
      </c>
      <c r="M202" s="73">
        <v>30</v>
      </c>
      <c r="N202" s="73" t="s">
        <v>687</v>
      </c>
      <c r="O202" s="73">
        <v>1</v>
      </c>
      <c r="P202" s="73" t="s">
        <v>6</v>
      </c>
      <c r="Q202" s="73">
        <v>1</v>
      </c>
      <c r="R202" s="94" t="s">
        <v>22</v>
      </c>
      <c r="S202" s="73" t="str">
        <f t="shared" si="20"/>
        <v>MCG</v>
      </c>
      <c r="T202" s="73" t="str">
        <f t="shared" si="21"/>
        <v>0.3ML</v>
      </c>
      <c r="U202" s="73" t="str">
        <f t="shared" si="22"/>
        <v>mcg</v>
      </c>
      <c r="V202" s="7" t="str">
        <f t="shared" si="23"/>
        <v>0.3ML</v>
      </c>
      <c r="W202" s="73">
        <f t="shared" si="24"/>
        <v>0</v>
      </c>
      <c r="X202" s="73">
        <f t="shared" si="25"/>
        <v>1</v>
      </c>
      <c r="Y202" s="73">
        <f t="shared" si="26"/>
        <v>0</v>
      </c>
    </row>
    <row r="203" spans="1:25" s="66" customFormat="1" ht="15.6">
      <c r="A203" s="121"/>
      <c r="B203" s="94" t="s">
        <v>686</v>
      </c>
      <c r="C203" s="94" t="s">
        <v>737</v>
      </c>
      <c r="D203" s="94">
        <v>3975831</v>
      </c>
      <c r="E203" s="75">
        <v>7680578600227</v>
      </c>
      <c r="F203" s="261" t="s">
        <v>1358</v>
      </c>
      <c r="G203" s="100"/>
      <c r="H203" s="99">
        <f t="shared" si="18"/>
        <v>0</v>
      </c>
      <c r="I203" s="98"/>
      <c r="J203"/>
      <c r="K203" s="110" t="s">
        <v>770</v>
      </c>
      <c r="L203" s="124" t="str">
        <f t="shared" si="19"/>
        <v>B03XA03_nr</v>
      </c>
      <c r="M203" s="73">
        <v>360</v>
      </c>
      <c r="N203" s="73" t="s">
        <v>688</v>
      </c>
      <c r="O203" s="73">
        <v>1</v>
      </c>
      <c r="P203" s="73" t="s">
        <v>6</v>
      </c>
      <c r="Q203" s="73">
        <v>1</v>
      </c>
      <c r="R203" s="94" t="s">
        <v>22</v>
      </c>
      <c r="S203" s="73" t="str">
        <f t="shared" si="20"/>
        <v>MCG</v>
      </c>
      <c r="T203" s="73" t="str">
        <f t="shared" si="21"/>
        <v>0.6ML</v>
      </c>
      <c r="U203" s="73" t="str">
        <f t="shared" si="22"/>
        <v>mcg</v>
      </c>
      <c r="V203" s="7" t="str">
        <f t="shared" si="23"/>
        <v>0.6ML</v>
      </c>
      <c r="W203" s="73">
        <f t="shared" si="24"/>
        <v>0</v>
      </c>
      <c r="X203" s="73">
        <f t="shared" si="25"/>
        <v>1</v>
      </c>
      <c r="Y203" s="73">
        <f t="shared" si="26"/>
        <v>0</v>
      </c>
    </row>
    <row r="204" spans="1:25" s="66" customFormat="1" ht="15.6">
      <c r="A204" s="121"/>
      <c r="B204" s="94" t="s">
        <v>686</v>
      </c>
      <c r="C204" s="94" t="s">
        <v>737</v>
      </c>
      <c r="D204" s="94">
        <v>3647481</v>
      </c>
      <c r="E204" s="75">
        <v>7680578600012</v>
      </c>
      <c r="F204" s="261" t="s">
        <v>1350</v>
      </c>
      <c r="G204" s="100"/>
      <c r="H204" s="99">
        <f t="shared" si="18"/>
        <v>0</v>
      </c>
      <c r="I204" s="98"/>
      <c r="J204"/>
      <c r="K204" s="110" t="s">
        <v>770</v>
      </c>
      <c r="L204" s="124" t="str">
        <f t="shared" si="19"/>
        <v>B03XA03_nr</v>
      </c>
      <c r="M204" s="73">
        <v>50</v>
      </c>
      <c r="N204" s="73" t="s">
        <v>687</v>
      </c>
      <c r="O204" s="73">
        <v>1</v>
      </c>
      <c r="P204" s="73" t="s">
        <v>6</v>
      </c>
      <c r="Q204" s="73">
        <v>1</v>
      </c>
      <c r="R204" s="94" t="s">
        <v>22</v>
      </c>
      <c r="S204" s="73" t="str">
        <f t="shared" si="20"/>
        <v>MCG</v>
      </c>
      <c r="T204" s="73" t="str">
        <f t="shared" si="21"/>
        <v>0.3ML</v>
      </c>
      <c r="U204" s="73" t="str">
        <f t="shared" si="22"/>
        <v>mcg</v>
      </c>
      <c r="V204" s="7" t="str">
        <f t="shared" si="23"/>
        <v>0.3ML</v>
      </c>
      <c r="W204" s="73">
        <f t="shared" si="24"/>
        <v>0</v>
      </c>
      <c r="X204" s="73">
        <f t="shared" si="25"/>
        <v>1</v>
      </c>
      <c r="Y204" s="73">
        <f t="shared" si="26"/>
        <v>0</v>
      </c>
    </row>
    <row r="205" spans="1:25" s="66" customFormat="1" ht="15.6">
      <c r="A205" s="121"/>
      <c r="B205" s="94" t="s">
        <v>686</v>
      </c>
      <c r="C205" s="94" t="s">
        <v>737</v>
      </c>
      <c r="D205" s="94">
        <v>3647498</v>
      </c>
      <c r="E205" s="75">
        <v>7680578600036</v>
      </c>
      <c r="F205" s="261" t="s">
        <v>1351</v>
      </c>
      <c r="G205" s="100"/>
      <c r="H205" s="99">
        <f t="shared" si="18"/>
        <v>0</v>
      </c>
      <c r="I205" s="98"/>
      <c r="J205"/>
      <c r="K205" s="110" t="s">
        <v>770</v>
      </c>
      <c r="L205" s="124" t="str">
        <f t="shared" si="19"/>
        <v>B03XA03_nr</v>
      </c>
      <c r="M205" s="73">
        <v>75</v>
      </c>
      <c r="N205" s="73" t="s">
        <v>687</v>
      </c>
      <c r="O205" s="73">
        <v>1</v>
      </c>
      <c r="P205" s="73" t="s">
        <v>6</v>
      </c>
      <c r="Q205" s="73">
        <v>1</v>
      </c>
      <c r="R205" s="94" t="s">
        <v>22</v>
      </c>
      <c r="S205" s="73" t="str">
        <f t="shared" si="20"/>
        <v>MCG</v>
      </c>
      <c r="T205" s="73" t="str">
        <f t="shared" si="21"/>
        <v>0.3ML</v>
      </c>
      <c r="U205" s="73" t="str">
        <f t="shared" si="22"/>
        <v>mcg</v>
      </c>
      <c r="V205" s="7" t="str">
        <f t="shared" si="23"/>
        <v>0.3ML</v>
      </c>
      <c r="W205" s="73">
        <f t="shared" si="24"/>
        <v>0</v>
      </c>
      <c r="X205" s="73">
        <f t="shared" si="25"/>
        <v>1</v>
      </c>
      <c r="Y205" s="73">
        <f t="shared" si="26"/>
        <v>0</v>
      </c>
    </row>
    <row r="206" spans="1:25" s="66" customFormat="1" ht="15.6">
      <c r="A206" s="121"/>
      <c r="B206" s="95" t="s">
        <v>46</v>
      </c>
      <c r="C206" s="94" t="s">
        <v>1154</v>
      </c>
      <c r="D206" s="95">
        <v>6272308</v>
      </c>
      <c r="E206" s="75">
        <v>7680519500036</v>
      </c>
      <c r="F206" s="261" t="s">
        <v>1359</v>
      </c>
      <c r="G206" s="100"/>
      <c r="H206" s="99">
        <f t="shared" si="18"/>
        <v>0</v>
      </c>
      <c r="I206" s="98"/>
      <c r="J206"/>
      <c r="K206" s="110" t="s">
        <v>770</v>
      </c>
      <c r="L206" s="124" t="str">
        <f t="shared" si="19"/>
        <v>B06AC01_nr</v>
      </c>
      <c r="M206" s="73">
        <v>500</v>
      </c>
      <c r="N206" s="73" t="s">
        <v>200</v>
      </c>
      <c r="O206" s="73">
        <v>1</v>
      </c>
      <c r="P206" s="73" t="s">
        <v>6</v>
      </c>
      <c r="Q206" s="73">
        <v>1</v>
      </c>
      <c r="R206" s="94" t="s">
        <v>734</v>
      </c>
      <c r="S206" s="73" t="str">
        <f t="shared" si="20"/>
        <v>IE</v>
      </c>
      <c r="T206" s="73" t="str">
        <f t="shared" si="21"/>
        <v>10ML</v>
      </c>
      <c r="U206" s="73" t="str">
        <f t="shared" si="22"/>
        <v>IU</v>
      </c>
      <c r="V206" s="7" t="str">
        <f t="shared" si="23"/>
        <v>10ML</v>
      </c>
      <c r="W206" s="73">
        <f t="shared" si="24"/>
        <v>0</v>
      </c>
      <c r="X206" s="73">
        <f t="shared" si="25"/>
        <v>1</v>
      </c>
      <c r="Y206" s="73">
        <f t="shared" si="26"/>
        <v>0</v>
      </c>
    </row>
    <row r="207" spans="1:25" s="66" customFormat="1" ht="15.6">
      <c r="A207" s="121"/>
      <c r="B207" s="94" t="s">
        <v>689</v>
      </c>
      <c r="C207" s="94" t="s">
        <v>738</v>
      </c>
      <c r="D207" s="94">
        <v>4323970</v>
      </c>
      <c r="E207" s="75"/>
      <c r="F207" s="261" t="s">
        <v>1360</v>
      </c>
      <c r="G207" s="100"/>
      <c r="H207" s="99">
        <f t="shared" si="18"/>
        <v>0</v>
      </c>
      <c r="I207" s="98"/>
      <c r="J207"/>
      <c r="K207" s="110" t="s">
        <v>770</v>
      </c>
      <c r="L207" s="124" t="str">
        <f t="shared" si="19"/>
        <v>B06AC02_nr</v>
      </c>
      <c r="M207" s="73">
        <v>30</v>
      </c>
      <c r="N207" s="73" t="s">
        <v>690</v>
      </c>
      <c r="O207" s="73">
        <v>3</v>
      </c>
      <c r="P207" s="73" t="s">
        <v>187</v>
      </c>
      <c r="Q207" s="73">
        <v>1</v>
      </c>
      <c r="R207" s="94" t="s">
        <v>16</v>
      </c>
      <c r="S207" s="73" t="str">
        <f t="shared" si="20"/>
        <v>MG</v>
      </c>
      <c r="T207" s="73" t="str">
        <f t="shared" si="21"/>
        <v>3ML</v>
      </c>
      <c r="U207" s="73" t="str">
        <f t="shared" si="22"/>
        <v>mg</v>
      </c>
      <c r="V207" s="7" t="str">
        <f t="shared" si="23"/>
        <v>3ML</v>
      </c>
      <c r="W207" s="73">
        <f t="shared" si="24"/>
        <v>0</v>
      </c>
      <c r="X207" s="73">
        <f t="shared" si="25"/>
        <v>0</v>
      </c>
      <c r="Y207" s="73">
        <f t="shared" si="26"/>
        <v>0</v>
      </c>
    </row>
    <row r="208" spans="1:25" s="66" customFormat="1" ht="15.6">
      <c r="A208" s="121"/>
      <c r="B208" s="94" t="s">
        <v>47</v>
      </c>
      <c r="C208" s="94" t="s">
        <v>48</v>
      </c>
      <c r="D208" s="94">
        <v>5834796</v>
      </c>
      <c r="E208" s="74">
        <v>7680624630017</v>
      </c>
      <c r="F208" s="261" t="s">
        <v>1361</v>
      </c>
      <c r="G208" s="100"/>
      <c r="H208" s="99">
        <f t="shared" si="18"/>
        <v>0</v>
      </c>
      <c r="I208" s="98"/>
      <c r="J208"/>
      <c r="K208" s="110" t="s">
        <v>770</v>
      </c>
      <c r="L208" s="124" t="str">
        <f t="shared" si="19"/>
        <v>C01CX08_nr</v>
      </c>
      <c r="M208" s="7">
        <v>12.5</v>
      </c>
      <c r="N208" s="7" t="s">
        <v>216</v>
      </c>
      <c r="O208" s="7">
        <v>5</v>
      </c>
      <c r="P208" s="7" t="s">
        <v>187</v>
      </c>
      <c r="Q208" s="7">
        <v>1</v>
      </c>
      <c r="R208" s="94" t="s">
        <v>16</v>
      </c>
      <c r="S208" s="73" t="str">
        <f t="shared" si="20"/>
        <v>MG</v>
      </c>
      <c r="T208" s="73" t="str">
        <f t="shared" si="21"/>
        <v>5ML</v>
      </c>
      <c r="U208" s="73" t="str">
        <f t="shared" si="22"/>
        <v>mg</v>
      </c>
      <c r="V208" s="7" t="str">
        <f t="shared" si="23"/>
        <v>5ML</v>
      </c>
      <c r="W208" s="73">
        <f t="shared" si="24"/>
        <v>0</v>
      </c>
      <c r="X208" s="73">
        <f t="shared" si="25"/>
        <v>0</v>
      </c>
      <c r="Y208" s="73">
        <f t="shared" si="26"/>
        <v>0</v>
      </c>
    </row>
    <row r="209" spans="1:25" s="66" customFormat="1" ht="15.6">
      <c r="A209" s="121"/>
      <c r="B209" s="94" t="s">
        <v>49</v>
      </c>
      <c r="C209" s="94" t="s">
        <v>50</v>
      </c>
      <c r="D209" s="94">
        <v>1151511</v>
      </c>
      <c r="E209" s="75">
        <v>7680453330195</v>
      </c>
      <c r="F209" s="261" t="s">
        <v>1362</v>
      </c>
      <c r="G209" s="100"/>
      <c r="H209" s="99">
        <f t="shared" si="18"/>
        <v>0</v>
      </c>
      <c r="I209" s="98"/>
      <c r="J209"/>
      <c r="K209" s="110" t="s">
        <v>770</v>
      </c>
      <c r="L209" s="124" t="str">
        <f t="shared" si="19"/>
        <v>C01EA01_nr</v>
      </c>
      <c r="M209" s="73">
        <v>500</v>
      </c>
      <c r="N209" s="73" t="s">
        <v>190</v>
      </c>
      <c r="O209" s="73">
        <v>1</v>
      </c>
      <c r="P209" s="73" t="s">
        <v>187</v>
      </c>
      <c r="Q209" s="73">
        <v>5</v>
      </c>
      <c r="R209" s="94" t="s">
        <v>22</v>
      </c>
      <c r="S209" s="73" t="str">
        <f t="shared" si="20"/>
        <v>MCG</v>
      </c>
      <c r="T209" s="73" t="str">
        <f t="shared" si="21"/>
        <v>ML</v>
      </c>
      <c r="U209" s="73" t="str">
        <f t="shared" si="22"/>
        <v>mcg</v>
      </c>
      <c r="V209" s="7" t="str">
        <f t="shared" si="23"/>
        <v>1ML</v>
      </c>
      <c r="W209" s="73">
        <f t="shared" si="24"/>
        <v>0</v>
      </c>
      <c r="X209" s="73">
        <f t="shared" si="25"/>
        <v>0</v>
      </c>
      <c r="Y209" s="73">
        <f t="shared" si="26"/>
        <v>0</v>
      </c>
    </row>
    <row r="210" spans="1:25" s="66" customFormat="1" ht="15.6">
      <c r="A210" s="121"/>
      <c r="B210" s="94" t="s">
        <v>51</v>
      </c>
      <c r="C210" s="94" t="s">
        <v>52</v>
      </c>
      <c r="D210" s="94">
        <v>4754233</v>
      </c>
      <c r="E210" s="75">
        <v>7680598850015</v>
      </c>
      <c r="F210" s="261" t="s">
        <v>1365</v>
      </c>
      <c r="G210" s="100"/>
      <c r="H210" s="99">
        <f t="shared" si="18"/>
        <v>0</v>
      </c>
      <c r="I210" s="98"/>
      <c r="J210"/>
      <c r="K210" s="110" t="s">
        <v>770</v>
      </c>
      <c r="L210" s="124" t="str">
        <f t="shared" si="19"/>
        <v>C02KX01_nr</v>
      </c>
      <c r="M210" s="73">
        <v>32</v>
      </c>
      <c r="N210" s="73" t="s">
        <v>188</v>
      </c>
      <c r="O210" s="73">
        <v>56</v>
      </c>
      <c r="P210" s="73" t="s">
        <v>6</v>
      </c>
      <c r="Q210" s="73">
        <v>1</v>
      </c>
      <c r="R210" s="94" t="s">
        <v>16</v>
      </c>
      <c r="S210" s="73" t="str">
        <f t="shared" si="20"/>
        <v>MG</v>
      </c>
      <c r="T210" s="73">
        <f t="shared" si="21"/>
        <v>0</v>
      </c>
      <c r="U210" s="73" t="str">
        <f t="shared" si="22"/>
        <v>mg</v>
      </c>
      <c r="V210" s="7">
        <f t="shared" si="23"/>
        <v>1</v>
      </c>
      <c r="W210" s="73">
        <f t="shared" si="24"/>
        <v>0</v>
      </c>
      <c r="X210" s="73">
        <f t="shared" si="25"/>
        <v>1</v>
      </c>
      <c r="Y210" s="73">
        <f t="shared" si="26"/>
        <v>0</v>
      </c>
    </row>
    <row r="211" spans="1:25" s="66" customFormat="1" ht="15.6">
      <c r="A211" s="121"/>
      <c r="B211" s="94" t="s">
        <v>51</v>
      </c>
      <c r="C211" s="94" t="s">
        <v>52</v>
      </c>
      <c r="D211" s="94">
        <v>2478160</v>
      </c>
      <c r="E211" s="75">
        <v>7680558410068</v>
      </c>
      <c r="F211" s="261" t="s">
        <v>1364</v>
      </c>
      <c r="G211" s="100"/>
      <c r="H211" s="99">
        <f t="shared" si="18"/>
        <v>0</v>
      </c>
      <c r="I211" s="98"/>
      <c r="J211"/>
      <c r="K211" s="110" t="s">
        <v>770</v>
      </c>
      <c r="L211" s="124" t="str">
        <f t="shared" si="19"/>
        <v>C02KX01_nr</v>
      </c>
      <c r="M211" s="73">
        <v>125</v>
      </c>
      <c r="N211" s="73" t="s">
        <v>188</v>
      </c>
      <c r="O211" s="73">
        <v>56</v>
      </c>
      <c r="P211" s="73" t="s">
        <v>6</v>
      </c>
      <c r="Q211" s="73">
        <v>1</v>
      </c>
      <c r="R211" s="94" t="s">
        <v>16</v>
      </c>
      <c r="S211" s="73" t="str">
        <f t="shared" si="20"/>
        <v>MG</v>
      </c>
      <c r="T211" s="73">
        <f t="shared" si="21"/>
        <v>0</v>
      </c>
      <c r="U211" s="73" t="str">
        <f t="shared" si="22"/>
        <v>mg</v>
      </c>
      <c r="V211" s="7">
        <f t="shared" si="23"/>
        <v>1</v>
      </c>
      <c r="W211" s="73">
        <f t="shared" si="24"/>
        <v>0</v>
      </c>
      <c r="X211" s="73">
        <f t="shared" si="25"/>
        <v>1</v>
      </c>
      <c r="Y211" s="73">
        <f t="shared" si="26"/>
        <v>0</v>
      </c>
    </row>
    <row r="212" spans="1:25" s="66" customFormat="1" ht="15.6">
      <c r="A212" s="121"/>
      <c r="B212" s="94" t="s">
        <v>51</v>
      </c>
      <c r="C212" s="94" t="s">
        <v>52</v>
      </c>
      <c r="D212" s="94">
        <v>2478154</v>
      </c>
      <c r="E212" s="74">
        <v>7680558410020</v>
      </c>
      <c r="F212" s="261" t="s">
        <v>1363</v>
      </c>
      <c r="G212" s="100"/>
      <c r="H212" s="99">
        <f t="shared" ref="H212:H275" si="27">+IF(OR(X212=1,Y212=1),G212/Q212/O212/M212,G212/Q212/M212)</f>
        <v>0</v>
      </c>
      <c r="I212" s="98"/>
      <c r="J212"/>
      <c r="K212" s="110" t="s">
        <v>770</v>
      </c>
      <c r="L212" s="124" t="str">
        <f t="shared" ref="L212:L275" si="28">+B212&amp;"_"&amp;K212</f>
        <v>C02KX01_nr</v>
      </c>
      <c r="M212" s="7">
        <v>62.5</v>
      </c>
      <c r="N212" s="7" t="s">
        <v>188</v>
      </c>
      <c r="O212" s="7">
        <v>56</v>
      </c>
      <c r="P212" s="7" t="s">
        <v>6</v>
      </c>
      <c r="Q212" s="7">
        <v>1</v>
      </c>
      <c r="R212" s="94" t="s">
        <v>16</v>
      </c>
      <c r="S212" s="73" t="str">
        <f t="shared" ref="S212:S275" si="29">IF(ISERR(SEARCH("/",$N212)-1),$N212,LEFT($N212,SEARCH("/",$N212)-1))</f>
        <v>MG</v>
      </c>
      <c r="T212" s="73">
        <f t="shared" ref="T212:T275" si="30">IF(ISERR(SEARCH("/",$N212)-1),0,RIGHT($N212,LEN($N212)-SEARCH("/",$N212)))</f>
        <v>0</v>
      </c>
      <c r="U212" s="73" t="str">
        <f t="shared" ref="U212:U275" si="31">+IF(OR(S212=R212,AND(S212="E",R212="U"),AND(S212="IE",R212="IU"),AND(S212="IE",R212="U"),AND(S212="E",R212="IU"),AND(S212="MIOE",R212="MIU")),R212,S212)</f>
        <v>mg</v>
      </c>
      <c r="V212" s="7">
        <f t="shared" ref="V212:V275" si="32">+IF(T212=0,1,IF(LEFT(T212,1)="M","1"&amp;T212,T212))</f>
        <v>1</v>
      </c>
      <c r="W212" s="73">
        <f t="shared" ref="W212:W275" si="33">+IF(U212=R212,0,1)</f>
        <v>0</v>
      </c>
      <c r="X212" s="73">
        <f t="shared" ref="X212:X275" si="34">+IF(P212="Stk",1,0)</f>
        <v>1</v>
      </c>
      <c r="Y212" s="73">
        <f t="shared" ref="Y212:Y275" si="35">+IF(OR(X212=1,V212=1),0,IF((O212&amp;P212)=V212,0,1))</f>
        <v>0</v>
      </c>
    </row>
    <row r="213" spans="1:25" s="66" customFormat="1" ht="15.6">
      <c r="A213" s="121"/>
      <c r="B213" s="94" t="s">
        <v>53</v>
      </c>
      <c r="C213" s="94" t="s">
        <v>54</v>
      </c>
      <c r="D213" s="94">
        <v>3945913</v>
      </c>
      <c r="E213" s="74">
        <v>7680586540027</v>
      </c>
      <c r="F213" s="261" t="s">
        <v>1366</v>
      </c>
      <c r="G213" s="100"/>
      <c r="H213" s="99">
        <f t="shared" si="27"/>
        <v>0</v>
      </c>
      <c r="I213" s="98"/>
      <c r="J213"/>
      <c r="K213" s="110" t="s">
        <v>770</v>
      </c>
      <c r="L213" s="124" t="str">
        <f t="shared" si="28"/>
        <v>C02KX02_nr</v>
      </c>
      <c r="M213" s="7">
        <v>10</v>
      </c>
      <c r="N213" s="7" t="s">
        <v>188</v>
      </c>
      <c r="O213" s="7">
        <v>30</v>
      </c>
      <c r="P213" s="7" t="s">
        <v>6</v>
      </c>
      <c r="Q213" s="7">
        <v>1</v>
      </c>
      <c r="R213" s="94" t="s">
        <v>16</v>
      </c>
      <c r="S213" s="73" t="str">
        <f t="shared" si="29"/>
        <v>MG</v>
      </c>
      <c r="T213" s="73">
        <f t="shared" si="30"/>
        <v>0</v>
      </c>
      <c r="U213" s="73" t="str">
        <f t="shared" si="31"/>
        <v>mg</v>
      </c>
      <c r="V213" s="7">
        <f t="shared" si="32"/>
        <v>1</v>
      </c>
      <c r="W213" s="73">
        <f t="shared" si="33"/>
        <v>0</v>
      </c>
      <c r="X213" s="73">
        <f t="shared" si="34"/>
        <v>1</v>
      </c>
      <c r="Y213" s="73">
        <f t="shared" si="35"/>
        <v>0</v>
      </c>
    </row>
    <row r="214" spans="1:25" s="66" customFormat="1" ht="15.6">
      <c r="A214" s="121"/>
      <c r="B214" s="94" t="s">
        <v>53</v>
      </c>
      <c r="C214" s="94" t="s">
        <v>54</v>
      </c>
      <c r="D214" s="94">
        <v>3947970</v>
      </c>
      <c r="E214" s="74">
        <v>7680586540010</v>
      </c>
      <c r="F214" s="261" t="s">
        <v>1367</v>
      </c>
      <c r="G214" s="100"/>
      <c r="H214" s="99">
        <f t="shared" si="27"/>
        <v>0</v>
      </c>
      <c r="I214" s="98"/>
      <c r="J214"/>
      <c r="K214" s="110" t="s">
        <v>770</v>
      </c>
      <c r="L214" s="124" t="str">
        <f t="shared" si="28"/>
        <v>C02KX02_nr</v>
      </c>
      <c r="M214" s="7">
        <v>5</v>
      </c>
      <c r="N214" s="7" t="s">
        <v>188</v>
      </c>
      <c r="O214" s="7">
        <v>30</v>
      </c>
      <c r="P214" s="7" t="s">
        <v>6</v>
      </c>
      <c r="Q214" s="7">
        <v>1</v>
      </c>
      <c r="R214" s="94" t="s">
        <v>16</v>
      </c>
      <c r="S214" s="73" t="str">
        <f t="shared" si="29"/>
        <v>MG</v>
      </c>
      <c r="T214" s="73">
        <f t="shared" si="30"/>
        <v>0</v>
      </c>
      <c r="U214" s="73" t="str">
        <f t="shared" si="31"/>
        <v>mg</v>
      </c>
      <c r="V214" s="7">
        <f t="shared" si="32"/>
        <v>1</v>
      </c>
      <c r="W214" s="73">
        <f t="shared" si="33"/>
        <v>0</v>
      </c>
      <c r="X214" s="73">
        <f t="shared" si="34"/>
        <v>1</v>
      </c>
      <c r="Y214" s="73">
        <f t="shared" si="35"/>
        <v>0</v>
      </c>
    </row>
    <row r="215" spans="1:25" s="66" customFormat="1" ht="15.6">
      <c r="A215" s="121"/>
      <c r="B215" s="94" t="s">
        <v>55</v>
      </c>
      <c r="C215" s="94" t="s">
        <v>56</v>
      </c>
      <c r="D215" s="94">
        <v>3449485</v>
      </c>
      <c r="E215" s="75">
        <v>7680575050025</v>
      </c>
      <c r="F215" s="261" t="s">
        <v>1368</v>
      </c>
      <c r="G215" s="100"/>
      <c r="H215" s="99">
        <f t="shared" si="27"/>
        <v>0</v>
      </c>
      <c r="I215" s="98"/>
      <c r="J215"/>
      <c r="K215" s="110" t="s">
        <v>770</v>
      </c>
      <c r="L215" s="124" t="str">
        <f t="shared" si="28"/>
        <v>G04BE03_nr</v>
      </c>
      <c r="M215" s="73">
        <v>20</v>
      </c>
      <c r="N215" s="73" t="s">
        <v>188</v>
      </c>
      <c r="O215" s="73">
        <v>90</v>
      </c>
      <c r="P215" s="73" t="s">
        <v>6</v>
      </c>
      <c r="Q215" s="73">
        <v>1</v>
      </c>
      <c r="R215" s="94" t="s">
        <v>16</v>
      </c>
      <c r="S215" s="73" t="str">
        <f t="shared" si="29"/>
        <v>MG</v>
      </c>
      <c r="T215" s="73">
        <f t="shared" si="30"/>
        <v>0</v>
      </c>
      <c r="U215" s="73" t="str">
        <f t="shared" si="31"/>
        <v>mg</v>
      </c>
      <c r="V215" s="7">
        <f t="shared" si="32"/>
        <v>1</v>
      </c>
      <c r="W215" s="73">
        <f t="shared" si="33"/>
        <v>0</v>
      </c>
      <c r="X215" s="73">
        <f t="shared" si="34"/>
        <v>1</v>
      </c>
      <c r="Y215" s="73">
        <f t="shared" si="35"/>
        <v>0</v>
      </c>
    </row>
    <row r="216" spans="1:25" s="66" customFormat="1" ht="15.6">
      <c r="A216" s="121"/>
      <c r="B216" s="94" t="s">
        <v>55</v>
      </c>
      <c r="C216" s="94" t="s">
        <v>56</v>
      </c>
      <c r="D216" s="94">
        <v>4819903</v>
      </c>
      <c r="E216" s="75">
        <v>7680604110010</v>
      </c>
      <c r="F216" s="261" t="s">
        <v>1369</v>
      </c>
      <c r="G216" s="100"/>
      <c r="H216" s="99">
        <f t="shared" si="27"/>
        <v>0</v>
      </c>
      <c r="I216" s="98"/>
      <c r="J216"/>
      <c r="K216" s="110" t="s">
        <v>770</v>
      </c>
      <c r="L216" s="124" t="str">
        <f t="shared" si="28"/>
        <v>G04BE03_nr</v>
      </c>
      <c r="M216" s="73">
        <v>10</v>
      </c>
      <c r="N216" s="73" t="s">
        <v>564</v>
      </c>
      <c r="O216" s="73">
        <v>1</v>
      </c>
      <c r="P216" s="73" t="s">
        <v>6</v>
      </c>
      <c r="Q216" s="73">
        <v>1</v>
      </c>
      <c r="R216" s="94" t="s">
        <v>16</v>
      </c>
      <c r="S216" s="73" t="str">
        <f t="shared" si="29"/>
        <v>MG</v>
      </c>
      <c r="T216" s="73" t="str">
        <f t="shared" si="30"/>
        <v>12.5ML</v>
      </c>
      <c r="U216" s="73" t="str">
        <f t="shared" si="31"/>
        <v>mg</v>
      </c>
      <c r="V216" s="7" t="str">
        <f t="shared" si="32"/>
        <v>12.5ML</v>
      </c>
      <c r="W216" s="73">
        <f t="shared" si="33"/>
        <v>0</v>
      </c>
      <c r="X216" s="73">
        <f t="shared" si="34"/>
        <v>1</v>
      </c>
      <c r="Y216" s="73">
        <f t="shared" si="35"/>
        <v>0</v>
      </c>
    </row>
    <row r="217" spans="1:25" s="66" customFormat="1" ht="15.6">
      <c r="A217" s="121"/>
      <c r="B217" s="94" t="s">
        <v>58</v>
      </c>
      <c r="C217" s="94" t="s">
        <v>1126</v>
      </c>
      <c r="D217" s="94">
        <v>1304601</v>
      </c>
      <c r="E217" s="75">
        <v>7680444700129</v>
      </c>
      <c r="F217" s="261" t="s">
        <v>1370</v>
      </c>
      <c r="G217" s="100"/>
      <c r="H217" s="99">
        <f t="shared" si="27"/>
        <v>0</v>
      </c>
      <c r="I217" s="98"/>
      <c r="J217"/>
      <c r="K217" s="110" t="s">
        <v>770</v>
      </c>
      <c r="L217" s="124" t="str">
        <f t="shared" si="28"/>
        <v>H01BA04_nr</v>
      </c>
      <c r="M217" s="73">
        <v>1</v>
      </c>
      <c r="N217" s="73" t="s">
        <v>188</v>
      </c>
      <c r="O217" s="73">
        <v>5</v>
      </c>
      <c r="P217" s="73" t="s">
        <v>6</v>
      </c>
      <c r="Q217" s="73">
        <v>1</v>
      </c>
      <c r="R217" s="94" t="s">
        <v>16</v>
      </c>
      <c r="S217" s="73" t="str">
        <f t="shared" si="29"/>
        <v>MG</v>
      </c>
      <c r="T217" s="73">
        <f t="shared" si="30"/>
        <v>0</v>
      </c>
      <c r="U217" s="73" t="str">
        <f t="shared" si="31"/>
        <v>mg</v>
      </c>
      <c r="V217" s="7">
        <f t="shared" si="32"/>
        <v>1</v>
      </c>
      <c r="W217" s="73">
        <f t="shared" si="33"/>
        <v>0</v>
      </c>
      <c r="X217" s="73">
        <f t="shared" si="34"/>
        <v>1</v>
      </c>
      <c r="Y217" s="73">
        <f t="shared" si="35"/>
        <v>0</v>
      </c>
    </row>
    <row r="218" spans="1:25" s="66" customFormat="1" ht="15.6">
      <c r="A218" s="121"/>
      <c r="B218" s="94" t="s">
        <v>58</v>
      </c>
      <c r="C218" s="94" t="s">
        <v>1126</v>
      </c>
      <c r="D218" s="94">
        <v>3309896</v>
      </c>
      <c r="E218" s="75">
        <v>7680572260021</v>
      </c>
      <c r="F218" s="261" t="s">
        <v>1371</v>
      </c>
      <c r="G218" s="100"/>
      <c r="H218" s="99">
        <f t="shared" si="27"/>
        <v>0</v>
      </c>
      <c r="I218" s="98"/>
      <c r="J218"/>
      <c r="K218" s="110" t="s">
        <v>770</v>
      </c>
      <c r="L218" s="124" t="str">
        <f t="shared" si="28"/>
        <v>H01BA04_nr</v>
      </c>
      <c r="M218" s="73">
        <v>1</v>
      </c>
      <c r="N218" s="73" t="s">
        <v>188</v>
      </c>
      <c r="O218" s="73">
        <v>5</v>
      </c>
      <c r="P218" s="73" t="s">
        <v>6</v>
      </c>
      <c r="Q218" s="73">
        <v>1</v>
      </c>
      <c r="R218" s="94" t="s">
        <v>16</v>
      </c>
      <c r="S218" s="73" t="str">
        <f t="shared" si="29"/>
        <v>MG</v>
      </c>
      <c r="T218" s="73">
        <f t="shared" si="30"/>
        <v>0</v>
      </c>
      <c r="U218" s="73" t="str">
        <f t="shared" si="31"/>
        <v>mg</v>
      </c>
      <c r="V218" s="7">
        <f t="shared" si="32"/>
        <v>1</v>
      </c>
      <c r="W218" s="73">
        <f t="shared" si="33"/>
        <v>0</v>
      </c>
      <c r="X218" s="73">
        <f t="shared" si="34"/>
        <v>1</v>
      </c>
      <c r="Y218" s="73">
        <f t="shared" si="35"/>
        <v>0</v>
      </c>
    </row>
    <row r="219" spans="1:25" s="66" customFormat="1" ht="15.6">
      <c r="A219" s="121"/>
      <c r="B219" s="95" t="s">
        <v>691</v>
      </c>
      <c r="C219" s="94" t="s">
        <v>739</v>
      </c>
      <c r="D219" s="95">
        <v>6169266</v>
      </c>
      <c r="E219" s="75">
        <v>7680531610010</v>
      </c>
      <c r="F219" s="261" t="s">
        <v>1372</v>
      </c>
      <c r="G219" s="100"/>
      <c r="H219" s="99">
        <f t="shared" si="27"/>
        <v>0</v>
      </c>
      <c r="I219" s="98"/>
      <c r="J219"/>
      <c r="K219" s="110" t="s">
        <v>770</v>
      </c>
      <c r="L219" s="124" t="str">
        <f t="shared" si="28"/>
        <v>H01CB02_nr</v>
      </c>
      <c r="M219" s="73">
        <v>10</v>
      </c>
      <c r="N219" s="73" t="s">
        <v>188</v>
      </c>
      <c r="O219" s="73">
        <v>1</v>
      </c>
      <c r="P219" s="73" t="s">
        <v>6</v>
      </c>
      <c r="Q219" s="73">
        <v>1</v>
      </c>
      <c r="R219" s="94" t="s">
        <v>16</v>
      </c>
      <c r="S219" s="73" t="str">
        <f t="shared" si="29"/>
        <v>MG</v>
      </c>
      <c r="T219" s="73">
        <f t="shared" si="30"/>
        <v>0</v>
      </c>
      <c r="U219" s="73" t="str">
        <f t="shared" si="31"/>
        <v>mg</v>
      </c>
      <c r="V219" s="7">
        <f t="shared" si="32"/>
        <v>1</v>
      </c>
      <c r="W219" s="73">
        <f t="shared" si="33"/>
        <v>0</v>
      </c>
      <c r="X219" s="73">
        <f t="shared" si="34"/>
        <v>1</v>
      </c>
      <c r="Y219" s="73">
        <f t="shared" si="35"/>
        <v>0</v>
      </c>
    </row>
    <row r="220" spans="1:25" s="66" customFormat="1" ht="15.6">
      <c r="A220" s="121"/>
      <c r="B220" s="95" t="s">
        <v>691</v>
      </c>
      <c r="C220" s="94" t="s">
        <v>739</v>
      </c>
      <c r="D220" s="95">
        <v>6169272</v>
      </c>
      <c r="E220" s="75">
        <v>7680531610027</v>
      </c>
      <c r="F220" s="261" t="s">
        <v>1373</v>
      </c>
      <c r="G220" s="100"/>
      <c r="H220" s="99">
        <f t="shared" si="27"/>
        <v>0</v>
      </c>
      <c r="I220" s="98"/>
      <c r="J220"/>
      <c r="K220" s="110" t="s">
        <v>770</v>
      </c>
      <c r="L220" s="124" t="str">
        <f t="shared" si="28"/>
        <v>H01CB02_nr</v>
      </c>
      <c r="M220" s="73">
        <v>20</v>
      </c>
      <c r="N220" s="73" t="s">
        <v>188</v>
      </c>
      <c r="O220" s="73">
        <v>1</v>
      </c>
      <c r="P220" s="73" t="s">
        <v>6</v>
      </c>
      <c r="Q220" s="73">
        <v>1</v>
      </c>
      <c r="R220" s="94" t="s">
        <v>16</v>
      </c>
      <c r="S220" s="73" t="str">
        <f t="shared" si="29"/>
        <v>MG</v>
      </c>
      <c r="T220" s="73">
        <f t="shared" si="30"/>
        <v>0</v>
      </c>
      <c r="U220" s="73" t="str">
        <f t="shared" si="31"/>
        <v>mg</v>
      </c>
      <c r="V220" s="7">
        <f t="shared" si="32"/>
        <v>1</v>
      </c>
      <c r="W220" s="73">
        <f t="shared" si="33"/>
        <v>0</v>
      </c>
      <c r="X220" s="73">
        <f t="shared" si="34"/>
        <v>1</v>
      </c>
      <c r="Y220" s="73">
        <f t="shared" si="35"/>
        <v>0</v>
      </c>
    </row>
    <row r="221" spans="1:25" s="66" customFormat="1" ht="15.6">
      <c r="A221" s="121"/>
      <c r="B221" s="95" t="s">
        <v>691</v>
      </c>
      <c r="C221" s="94" t="s">
        <v>739</v>
      </c>
      <c r="D221" s="95">
        <v>6169289</v>
      </c>
      <c r="E221" s="75">
        <v>7680531610034</v>
      </c>
      <c r="F221" s="261" t="s">
        <v>1374</v>
      </c>
      <c r="G221" s="100"/>
      <c r="H221" s="99">
        <f t="shared" si="27"/>
        <v>0</v>
      </c>
      <c r="I221" s="98"/>
      <c r="J221"/>
      <c r="K221" s="110" t="s">
        <v>770</v>
      </c>
      <c r="L221" s="124" t="str">
        <f t="shared" si="28"/>
        <v>H01CB02_nr</v>
      </c>
      <c r="M221" s="73">
        <v>30</v>
      </c>
      <c r="N221" s="73" t="s">
        <v>188</v>
      </c>
      <c r="O221" s="73">
        <v>1</v>
      </c>
      <c r="P221" s="73" t="s">
        <v>6</v>
      </c>
      <c r="Q221" s="73">
        <v>1</v>
      </c>
      <c r="R221" s="94" t="s">
        <v>16</v>
      </c>
      <c r="S221" s="73" t="str">
        <f t="shared" si="29"/>
        <v>MG</v>
      </c>
      <c r="T221" s="73">
        <f t="shared" si="30"/>
        <v>0</v>
      </c>
      <c r="U221" s="73" t="str">
        <f t="shared" si="31"/>
        <v>mg</v>
      </c>
      <c r="V221" s="7">
        <f t="shared" si="32"/>
        <v>1</v>
      </c>
      <c r="W221" s="73">
        <f t="shared" si="33"/>
        <v>0</v>
      </c>
      <c r="X221" s="73">
        <f t="shared" si="34"/>
        <v>1</v>
      </c>
      <c r="Y221" s="73">
        <f t="shared" si="35"/>
        <v>0</v>
      </c>
    </row>
    <row r="222" spans="1:25" s="66" customFormat="1" ht="15.6">
      <c r="A222" s="121"/>
      <c r="B222" s="94" t="s">
        <v>59</v>
      </c>
      <c r="C222" s="94" t="s">
        <v>60</v>
      </c>
      <c r="D222" s="94">
        <v>2465312</v>
      </c>
      <c r="E222" s="75">
        <v>7680555580054</v>
      </c>
      <c r="F222" s="261" t="s">
        <v>1375</v>
      </c>
      <c r="G222" s="100"/>
      <c r="H222" s="99">
        <f t="shared" si="27"/>
        <v>0</v>
      </c>
      <c r="I222" s="98"/>
      <c r="J222"/>
      <c r="K222" s="110" t="s">
        <v>770</v>
      </c>
      <c r="L222" s="124" t="str">
        <f t="shared" si="28"/>
        <v>J01XX08_nr</v>
      </c>
      <c r="M222" s="73">
        <v>600</v>
      </c>
      <c r="N222" s="73" t="s">
        <v>188</v>
      </c>
      <c r="O222" s="73">
        <v>10</v>
      </c>
      <c r="P222" s="73" t="s">
        <v>6</v>
      </c>
      <c r="Q222" s="73">
        <v>1</v>
      </c>
      <c r="R222" s="94" t="s">
        <v>16</v>
      </c>
      <c r="S222" s="73" t="str">
        <f t="shared" si="29"/>
        <v>MG</v>
      </c>
      <c r="T222" s="73">
        <f t="shared" si="30"/>
        <v>0</v>
      </c>
      <c r="U222" s="73" t="str">
        <f t="shared" si="31"/>
        <v>mg</v>
      </c>
      <c r="V222" s="7">
        <f t="shared" si="32"/>
        <v>1</v>
      </c>
      <c r="W222" s="73">
        <f t="shared" si="33"/>
        <v>0</v>
      </c>
      <c r="X222" s="73">
        <f t="shared" si="34"/>
        <v>1</v>
      </c>
      <c r="Y222" s="73">
        <f t="shared" si="35"/>
        <v>0</v>
      </c>
    </row>
    <row r="223" spans="1:25" s="66" customFormat="1" ht="15.6">
      <c r="A223" s="121"/>
      <c r="B223" s="94" t="s">
        <v>59</v>
      </c>
      <c r="C223" s="94" t="s">
        <v>60</v>
      </c>
      <c r="D223" s="94">
        <v>4859127</v>
      </c>
      <c r="E223" s="75">
        <v>7680555600066</v>
      </c>
      <c r="F223" s="261" t="s">
        <v>1377</v>
      </c>
      <c r="G223" s="100"/>
      <c r="H223" s="99">
        <f t="shared" si="27"/>
        <v>0</v>
      </c>
      <c r="I223" s="98"/>
      <c r="J223"/>
      <c r="K223" s="110" t="s">
        <v>770</v>
      </c>
      <c r="L223" s="124" t="str">
        <f t="shared" si="28"/>
        <v>J01XX08_nr</v>
      </c>
      <c r="M223" s="73">
        <v>2</v>
      </c>
      <c r="N223" s="73" t="s">
        <v>201</v>
      </c>
      <c r="O223" s="73">
        <v>300</v>
      </c>
      <c r="P223" s="73" t="s">
        <v>187</v>
      </c>
      <c r="Q223" s="73">
        <v>10</v>
      </c>
      <c r="R223" s="94" t="s">
        <v>16</v>
      </c>
      <c r="S223" s="73" t="str">
        <f t="shared" si="29"/>
        <v>MG</v>
      </c>
      <c r="T223" s="73" t="str">
        <f t="shared" si="30"/>
        <v>ML</v>
      </c>
      <c r="U223" s="73" t="str">
        <f t="shared" si="31"/>
        <v>mg</v>
      </c>
      <c r="V223" s="7" t="str">
        <f t="shared" si="32"/>
        <v>1ML</v>
      </c>
      <c r="W223" s="73">
        <f t="shared" si="33"/>
        <v>0</v>
      </c>
      <c r="X223" s="73">
        <f t="shared" si="34"/>
        <v>0</v>
      </c>
      <c r="Y223" s="73">
        <f t="shared" si="35"/>
        <v>1</v>
      </c>
    </row>
    <row r="224" spans="1:25" s="66" customFormat="1" ht="15.6">
      <c r="A224" s="121"/>
      <c r="B224" s="94" t="s">
        <v>59</v>
      </c>
      <c r="C224" s="94" t="s">
        <v>60</v>
      </c>
      <c r="D224" s="94">
        <v>2465358</v>
      </c>
      <c r="E224" s="75">
        <v>7680555590022</v>
      </c>
      <c r="F224" s="261" t="s">
        <v>1376</v>
      </c>
      <c r="G224" s="100"/>
      <c r="H224" s="99">
        <f t="shared" si="27"/>
        <v>0</v>
      </c>
      <c r="I224" s="98"/>
      <c r="J224"/>
      <c r="K224" s="110" t="s">
        <v>770</v>
      </c>
      <c r="L224" s="124" t="str">
        <f t="shared" si="28"/>
        <v>J01XX08_nr</v>
      </c>
      <c r="M224" s="73">
        <v>20</v>
      </c>
      <c r="N224" s="73" t="s">
        <v>201</v>
      </c>
      <c r="O224" s="73">
        <v>150</v>
      </c>
      <c r="P224" s="73" t="s">
        <v>187</v>
      </c>
      <c r="Q224" s="73">
        <v>1</v>
      </c>
      <c r="R224" s="94" t="s">
        <v>16</v>
      </c>
      <c r="S224" s="73" t="str">
        <f t="shared" si="29"/>
        <v>MG</v>
      </c>
      <c r="T224" s="73" t="str">
        <f t="shared" si="30"/>
        <v>ML</v>
      </c>
      <c r="U224" s="73" t="str">
        <f t="shared" si="31"/>
        <v>mg</v>
      </c>
      <c r="V224" s="7" t="str">
        <f t="shared" si="32"/>
        <v>1ML</v>
      </c>
      <c r="W224" s="73">
        <f t="shared" si="33"/>
        <v>0</v>
      </c>
      <c r="X224" s="73">
        <f t="shared" si="34"/>
        <v>0</v>
      </c>
      <c r="Y224" s="73">
        <f t="shared" si="35"/>
        <v>1</v>
      </c>
    </row>
    <row r="225" spans="1:25" s="66" customFormat="1" ht="15.6">
      <c r="A225" s="121"/>
      <c r="B225" s="94" t="s">
        <v>692</v>
      </c>
      <c r="C225" s="94" t="s">
        <v>741</v>
      </c>
      <c r="D225" s="94">
        <v>3472780</v>
      </c>
      <c r="E225" s="75">
        <v>7680578700019</v>
      </c>
      <c r="F225" s="261" t="s">
        <v>1378</v>
      </c>
      <c r="G225" s="100"/>
      <c r="H225" s="99">
        <f t="shared" si="27"/>
        <v>0</v>
      </c>
      <c r="I225" s="98"/>
      <c r="J225"/>
      <c r="K225" s="110" t="s">
        <v>770</v>
      </c>
      <c r="L225" s="124" t="str">
        <f t="shared" si="28"/>
        <v>J01XX09_nr</v>
      </c>
      <c r="M225" s="73">
        <v>350</v>
      </c>
      <c r="N225" s="73" t="s">
        <v>188</v>
      </c>
      <c r="O225" s="73">
        <v>1</v>
      </c>
      <c r="P225" s="73" t="s">
        <v>6</v>
      </c>
      <c r="Q225" s="73">
        <v>1</v>
      </c>
      <c r="R225" s="94" t="s">
        <v>16</v>
      </c>
      <c r="S225" s="73" t="str">
        <f t="shared" si="29"/>
        <v>MG</v>
      </c>
      <c r="T225" s="73">
        <f t="shared" si="30"/>
        <v>0</v>
      </c>
      <c r="U225" s="73" t="str">
        <f t="shared" si="31"/>
        <v>mg</v>
      </c>
      <c r="V225" s="7">
        <f t="shared" si="32"/>
        <v>1</v>
      </c>
      <c r="W225" s="73">
        <f t="shared" si="33"/>
        <v>0</v>
      </c>
      <c r="X225" s="73">
        <f t="shared" si="34"/>
        <v>1</v>
      </c>
      <c r="Y225" s="73">
        <f t="shared" si="35"/>
        <v>0</v>
      </c>
    </row>
    <row r="226" spans="1:25" s="66" customFormat="1" ht="15.6">
      <c r="A226" s="121"/>
      <c r="B226" s="94" t="s">
        <v>692</v>
      </c>
      <c r="C226" s="94" t="s">
        <v>741</v>
      </c>
      <c r="D226" s="94">
        <v>3472805</v>
      </c>
      <c r="E226" s="75">
        <v>7680578700033</v>
      </c>
      <c r="F226" s="261" t="s">
        <v>1379</v>
      </c>
      <c r="G226" s="100"/>
      <c r="H226" s="99">
        <f t="shared" si="27"/>
        <v>0</v>
      </c>
      <c r="I226" s="98"/>
      <c r="J226"/>
      <c r="K226" s="110" t="s">
        <v>770</v>
      </c>
      <c r="L226" s="124" t="str">
        <f t="shared" si="28"/>
        <v>J01XX09_nr</v>
      </c>
      <c r="M226" s="73">
        <v>500</v>
      </c>
      <c r="N226" s="73" t="s">
        <v>188</v>
      </c>
      <c r="O226" s="73">
        <v>1</v>
      </c>
      <c r="P226" s="73" t="s">
        <v>6</v>
      </c>
      <c r="Q226" s="73">
        <v>1</v>
      </c>
      <c r="R226" s="94" t="s">
        <v>16</v>
      </c>
      <c r="S226" s="73" t="str">
        <f t="shared" si="29"/>
        <v>MG</v>
      </c>
      <c r="T226" s="73">
        <f t="shared" si="30"/>
        <v>0</v>
      </c>
      <c r="U226" s="73" t="str">
        <f t="shared" si="31"/>
        <v>mg</v>
      </c>
      <c r="V226" s="7">
        <f t="shared" si="32"/>
        <v>1</v>
      </c>
      <c r="W226" s="73">
        <f t="shared" si="33"/>
        <v>0</v>
      </c>
      <c r="X226" s="73">
        <f t="shared" si="34"/>
        <v>1</v>
      </c>
      <c r="Y226" s="73">
        <f t="shared" si="35"/>
        <v>0</v>
      </c>
    </row>
    <row r="227" spans="1:25" s="66" customFormat="1" ht="15.6">
      <c r="A227" s="121"/>
      <c r="B227" s="94" t="s">
        <v>61</v>
      </c>
      <c r="C227" s="94" t="s">
        <v>1127</v>
      </c>
      <c r="D227" s="94">
        <v>2647272</v>
      </c>
      <c r="E227" s="75">
        <v>7680533420273</v>
      </c>
      <c r="F227" s="261" t="s">
        <v>1381</v>
      </c>
      <c r="G227" s="100"/>
      <c r="H227" s="99">
        <f t="shared" si="27"/>
        <v>0</v>
      </c>
      <c r="I227" s="98"/>
      <c r="J227"/>
      <c r="K227" s="110" t="s">
        <v>770</v>
      </c>
      <c r="L227" s="124" t="str">
        <f t="shared" si="28"/>
        <v>J02AA01_nr</v>
      </c>
      <c r="M227" s="73">
        <v>50</v>
      </c>
      <c r="N227" s="73" t="s">
        <v>188</v>
      </c>
      <c r="O227" s="73">
        <v>1</v>
      </c>
      <c r="P227" s="73" t="s">
        <v>6</v>
      </c>
      <c r="Q227" s="73">
        <v>1</v>
      </c>
      <c r="R227" s="94" t="s">
        <v>16</v>
      </c>
      <c r="S227" s="73" t="str">
        <f t="shared" si="29"/>
        <v>MG</v>
      </c>
      <c r="T227" s="73">
        <f t="shared" si="30"/>
        <v>0</v>
      </c>
      <c r="U227" s="73" t="str">
        <f t="shared" si="31"/>
        <v>mg</v>
      </c>
      <c r="V227" s="7">
        <f t="shared" si="32"/>
        <v>1</v>
      </c>
      <c r="W227" s="73">
        <f t="shared" si="33"/>
        <v>0</v>
      </c>
      <c r="X227" s="73">
        <f t="shared" si="34"/>
        <v>1</v>
      </c>
      <c r="Y227" s="73">
        <f t="shared" si="35"/>
        <v>0</v>
      </c>
    </row>
    <row r="228" spans="1:25" s="66" customFormat="1" ht="15.6">
      <c r="A228" s="121"/>
      <c r="B228" s="94" t="s">
        <v>61</v>
      </c>
      <c r="C228" s="94" t="s">
        <v>1127</v>
      </c>
      <c r="D228" s="94">
        <v>1983080</v>
      </c>
      <c r="E228" s="75">
        <v>7680533420198</v>
      </c>
      <c r="F228" s="261" t="s">
        <v>1380</v>
      </c>
      <c r="G228" s="100"/>
      <c r="H228" s="99">
        <f t="shared" si="27"/>
        <v>0</v>
      </c>
      <c r="I228" s="98"/>
      <c r="J228"/>
      <c r="K228" s="110" t="s">
        <v>770</v>
      </c>
      <c r="L228" s="124" t="str">
        <f t="shared" si="28"/>
        <v>J02AA01_nr</v>
      </c>
      <c r="M228" s="73">
        <v>50</v>
      </c>
      <c r="N228" s="73" t="s">
        <v>188</v>
      </c>
      <c r="O228" s="73">
        <v>10</v>
      </c>
      <c r="P228" s="73" t="s">
        <v>6</v>
      </c>
      <c r="Q228" s="73">
        <v>1</v>
      </c>
      <c r="R228" s="94" t="s">
        <v>16</v>
      </c>
      <c r="S228" s="73" t="str">
        <f t="shared" si="29"/>
        <v>MG</v>
      </c>
      <c r="T228" s="73">
        <f t="shared" si="30"/>
        <v>0</v>
      </c>
      <c r="U228" s="73" t="str">
        <f t="shared" si="31"/>
        <v>mg</v>
      </c>
      <c r="V228" s="7">
        <f t="shared" si="32"/>
        <v>1</v>
      </c>
      <c r="W228" s="73">
        <f t="shared" si="33"/>
        <v>0</v>
      </c>
      <c r="X228" s="73">
        <f t="shared" si="34"/>
        <v>1</v>
      </c>
      <c r="Y228" s="73">
        <f t="shared" si="35"/>
        <v>0</v>
      </c>
    </row>
    <row r="229" spans="1:25" s="66" customFormat="1" ht="15.6">
      <c r="A229" s="121"/>
      <c r="B229" s="94" t="s">
        <v>62</v>
      </c>
      <c r="C229" s="94" t="s">
        <v>1128</v>
      </c>
      <c r="D229" s="94">
        <v>2594363</v>
      </c>
      <c r="E229" s="75">
        <v>7680559460055</v>
      </c>
      <c r="F229" s="261" t="s">
        <v>1383</v>
      </c>
      <c r="G229" s="100"/>
      <c r="H229" s="99">
        <f t="shared" si="27"/>
        <v>0</v>
      </c>
      <c r="I229" s="98"/>
      <c r="J229"/>
      <c r="K229" s="110" t="s">
        <v>773</v>
      </c>
      <c r="L229" s="124" t="str">
        <f t="shared" si="28"/>
        <v>J02AC03_O</v>
      </c>
      <c r="M229" s="73">
        <v>200</v>
      </c>
      <c r="N229" s="73" t="s">
        <v>188</v>
      </c>
      <c r="O229" s="73">
        <v>28</v>
      </c>
      <c r="P229" s="73" t="s">
        <v>6</v>
      </c>
      <c r="Q229" s="73">
        <v>1</v>
      </c>
      <c r="R229" s="94" t="s">
        <v>16</v>
      </c>
      <c r="S229" s="73" t="str">
        <f t="shared" si="29"/>
        <v>MG</v>
      </c>
      <c r="T229" s="73">
        <f t="shared" si="30"/>
        <v>0</v>
      </c>
      <c r="U229" s="73" t="str">
        <f t="shared" si="31"/>
        <v>mg</v>
      </c>
      <c r="V229" s="7">
        <f t="shared" si="32"/>
        <v>1</v>
      </c>
      <c r="W229" s="73">
        <f t="shared" si="33"/>
        <v>0</v>
      </c>
      <c r="X229" s="73">
        <f t="shared" si="34"/>
        <v>1</v>
      </c>
      <c r="Y229" s="73">
        <f t="shared" si="35"/>
        <v>0</v>
      </c>
    </row>
    <row r="230" spans="1:25" s="66" customFormat="1" ht="15.6">
      <c r="A230" s="121"/>
      <c r="B230" s="94" t="s">
        <v>62</v>
      </c>
      <c r="C230" s="94" t="s">
        <v>1128</v>
      </c>
      <c r="D230" s="94">
        <v>2594340</v>
      </c>
      <c r="E230" s="75">
        <v>7680559460017</v>
      </c>
      <c r="F230" s="261" t="s">
        <v>1382</v>
      </c>
      <c r="G230" s="100"/>
      <c r="H230" s="99">
        <f t="shared" si="27"/>
        <v>0</v>
      </c>
      <c r="I230" s="98"/>
      <c r="J230"/>
      <c r="K230" s="110" t="s">
        <v>773</v>
      </c>
      <c r="L230" s="124" t="str">
        <f t="shared" si="28"/>
        <v>J02AC03_O</v>
      </c>
      <c r="M230" s="73">
        <v>50</v>
      </c>
      <c r="N230" s="73" t="s">
        <v>188</v>
      </c>
      <c r="O230" s="73">
        <v>56</v>
      </c>
      <c r="P230" s="73" t="s">
        <v>6</v>
      </c>
      <c r="Q230" s="73">
        <v>1</v>
      </c>
      <c r="R230" s="94" t="s">
        <v>16</v>
      </c>
      <c r="S230" s="73" t="str">
        <f t="shared" si="29"/>
        <v>MG</v>
      </c>
      <c r="T230" s="73">
        <f t="shared" si="30"/>
        <v>0</v>
      </c>
      <c r="U230" s="73" t="str">
        <f t="shared" si="31"/>
        <v>mg</v>
      </c>
      <c r="V230" s="7">
        <f t="shared" si="32"/>
        <v>1</v>
      </c>
      <c r="W230" s="73">
        <f t="shared" si="33"/>
        <v>0</v>
      </c>
      <c r="X230" s="73">
        <f t="shared" si="34"/>
        <v>1</v>
      </c>
      <c r="Y230" s="73">
        <f t="shared" si="35"/>
        <v>0</v>
      </c>
    </row>
    <row r="231" spans="1:25" s="66" customFormat="1" ht="15.6">
      <c r="A231" s="121"/>
      <c r="B231" s="94" t="s">
        <v>62</v>
      </c>
      <c r="C231" s="94" t="s">
        <v>1128</v>
      </c>
      <c r="D231" s="94">
        <v>2916074</v>
      </c>
      <c r="E231" s="75">
        <v>7680568190028</v>
      </c>
      <c r="F231" s="261" t="s">
        <v>1385</v>
      </c>
      <c r="G231" s="100"/>
      <c r="H231" s="99">
        <f t="shared" si="27"/>
        <v>0</v>
      </c>
      <c r="I231" s="98"/>
      <c r="J231"/>
      <c r="K231" s="110" t="s">
        <v>773</v>
      </c>
      <c r="L231" s="124" t="str">
        <f t="shared" si="28"/>
        <v>J02AC03_O</v>
      </c>
      <c r="M231" s="73">
        <v>40</v>
      </c>
      <c r="N231" s="73" t="s">
        <v>201</v>
      </c>
      <c r="O231" s="73">
        <v>70</v>
      </c>
      <c r="P231" s="73" t="s">
        <v>187</v>
      </c>
      <c r="Q231" s="73">
        <v>1</v>
      </c>
      <c r="R231" s="94" t="s">
        <v>16</v>
      </c>
      <c r="S231" s="73" t="str">
        <f t="shared" si="29"/>
        <v>MG</v>
      </c>
      <c r="T231" s="73" t="str">
        <f t="shared" si="30"/>
        <v>ML</v>
      </c>
      <c r="U231" s="73" t="str">
        <f t="shared" si="31"/>
        <v>mg</v>
      </c>
      <c r="V231" s="7" t="str">
        <f t="shared" si="32"/>
        <v>1ML</v>
      </c>
      <c r="W231" s="73">
        <f t="shared" si="33"/>
        <v>0</v>
      </c>
      <c r="X231" s="73">
        <f t="shared" si="34"/>
        <v>0</v>
      </c>
      <c r="Y231" s="73">
        <f t="shared" si="35"/>
        <v>1</v>
      </c>
    </row>
    <row r="232" spans="1:25" s="66" customFormat="1" ht="15.6">
      <c r="A232" s="121"/>
      <c r="B232" s="94" t="s">
        <v>62</v>
      </c>
      <c r="C232" s="94" t="s">
        <v>1128</v>
      </c>
      <c r="D232" s="94">
        <v>2594392</v>
      </c>
      <c r="E232" s="75">
        <v>7680559450025</v>
      </c>
      <c r="F232" s="261" t="s">
        <v>1384</v>
      </c>
      <c r="G232" s="100"/>
      <c r="H232" s="99">
        <f t="shared" si="27"/>
        <v>0</v>
      </c>
      <c r="I232" s="98"/>
      <c r="J232"/>
      <c r="K232" s="110" t="s">
        <v>774</v>
      </c>
      <c r="L232" s="124" t="str">
        <f t="shared" si="28"/>
        <v>J02AC03_IV</v>
      </c>
      <c r="M232" s="73">
        <v>200</v>
      </c>
      <c r="N232" s="73" t="s">
        <v>188</v>
      </c>
      <c r="O232" s="73">
        <v>1</v>
      </c>
      <c r="P232" s="73" t="s">
        <v>6</v>
      </c>
      <c r="Q232" s="73">
        <v>1</v>
      </c>
      <c r="R232" s="94" t="s">
        <v>16</v>
      </c>
      <c r="S232" s="73" t="str">
        <f t="shared" si="29"/>
        <v>MG</v>
      </c>
      <c r="T232" s="73">
        <f t="shared" si="30"/>
        <v>0</v>
      </c>
      <c r="U232" s="73" t="str">
        <f t="shared" si="31"/>
        <v>mg</v>
      </c>
      <c r="V232" s="7">
        <f t="shared" si="32"/>
        <v>1</v>
      </c>
      <c r="W232" s="73">
        <f t="shared" si="33"/>
        <v>0</v>
      </c>
      <c r="X232" s="73">
        <f t="shared" si="34"/>
        <v>1</v>
      </c>
      <c r="Y232" s="73">
        <f t="shared" si="35"/>
        <v>0</v>
      </c>
    </row>
    <row r="233" spans="1:25" s="66" customFormat="1" ht="15.6">
      <c r="A233" s="121"/>
      <c r="B233" s="94" t="s">
        <v>63</v>
      </c>
      <c r="C233" s="94" t="s">
        <v>1129</v>
      </c>
      <c r="D233" s="94">
        <v>3458314</v>
      </c>
      <c r="E233" s="75">
        <v>7680578430015</v>
      </c>
      <c r="F233" s="261" t="s">
        <v>1386</v>
      </c>
      <c r="G233" s="100"/>
      <c r="H233" s="99">
        <f t="shared" si="27"/>
        <v>0</v>
      </c>
      <c r="I233" s="98"/>
      <c r="J233"/>
      <c r="K233" s="110" t="s">
        <v>770</v>
      </c>
      <c r="L233" s="124" t="str">
        <f t="shared" si="28"/>
        <v>J02AC04_nr</v>
      </c>
      <c r="M233" s="73">
        <v>40</v>
      </c>
      <c r="N233" s="73" t="s">
        <v>201</v>
      </c>
      <c r="O233" s="73">
        <v>105</v>
      </c>
      <c r="P233" s="73" t="s">
        <v>187</v>
      </c>
      <c r="Q233" s="73">
        <v>1</v>
      </c>
      <c r="R233" s="94" t="s">
        <v>16</v>
      </c>
      <c r="S233" s="73" t="str">
        <f t="shared" si="29"/>
        <v>MG</v>
      </c>
      <c r="T233" s="73" t="str">
        <f t="shared" si="30"/>
        <v>ML</v>
      </c>
      <c r="U233" s="73" t="str">
        <f t="shared" si="31"/>
        <v>mg</v>
      </c>
      <c r="V233" s="7" t="str">
        <f t="shared" si="32"/>
        <v>1ML</v>
      </c>
      <c r="W233" s="73">
        <f t="shared" si="33"/>
        <v>0</v>
      </c>
      <c r="X233" s="73">
        <f t="shared" si="34"/>
        <v>0</v>
      </c>
      <c r="Y233" s="73">
        <f t="shared" si="35"/>
        <v>1</v>
      </c>
    </row>
    <row r="234" spans="1:25" s="66" customFormat="1" ht="15.6">
      <c r="A234" s="121"/>
      <c r="B234" s="95" t="s">
        <v>63</v>
      </c>
      <c r="C234" s="94" t="s">
        <v>1129</v>
      </c>
      <c r="D234" s="95">
        <v>6303658</v>
      </c>
      <c r="E234" s="75">
        <v>7680632400015</v>
      </c>
      <c r="F234" s="261" t="s">
        <v>1387</v>
      </c>
      <c r="G234" s="100"/>
      <c r="H234" s="99">
        <f t="shared" si="27"/>
        <v>0</v>
      </c>
      <c r="I234" s="98"/>
      <c r="J234"/>
      <c r="K234" s="110" t="s">
        <v>770</v>
      </c>
      <c r="L234" s="124" t="str">
        <f t="shared" si="28"/>
        <v>J02AC04_nr</v>
      </c>
      <c r="M234" s="73">
        <v>100</v>
      </c>
      <c r="N234" s="73" t="s">
        <v>188</v>
      </c>
      <c r="O234" s="73">
        <v>24</v>
      </c>
      <c r="P234" s="73" t="s">
        <v>6</v>
      </c>
      <c r="Q234" s="73">
        <v>1</v>
      </c>
      <c r="R234" s="94" t="s">
        <v>16</v>
      </c>
      <c r="S234" s="73" t="str">
        <f t="shared" si="29"/>
        <v>MG</v>
      </c>
      <c r="T234" s="73">
        <f t="shared" si="30"/>
        <v>0</v>
      </c>
      <c r="U234" s="73" t="str">
        <f t="shared" si="31"/>
        <v>mg</v>
      </c>
      <c r="V234" s="7">
        <f t="shared" si="32"/>
        <v>1</v>
      </c>
      <c r="W234" s="73">
        <f t="shared" si="33"/>
        <v>0</v>
      </c>
      <c r="X234" s="73">
        <f t="shared" si="34"/>
        <v>1</v>
      </c>
      <c r="Y234" s="73">
        <f t="shared" si="35"/>
        <v>0</v>
      </c>
    </row>
    <row r="235" spans="1:25" s="66" customFormat="1" ht="15.6">
      <c r="A235" s="121"/>
      <c r="B235" s="95" t="s">
        <v>63</v>
      </c>
      <c r="C235" s="94" t="s">
        <v>1129</v>
      </c>
      <c r="D235" s="95">
        <v>6303664</v>
      </c>
      <c r="E235" s="75">
        <v>7680632400022</v>
      </c>
      <c r="F235" s="261" t="s">
        <v>1388</v>
      </c>
      <c r="G235" s="100"/>
      <c r="H235" s="99">
        <f t="shared" si="27"/>
        <v>0</v>
      </c>
      <c r="I235" s="98"/>
      <c r="J235"/>
      <c r="K235" s="110" t="s">
        <v>770</v>
      </c>
      <c r="L235" s="124" t="str">
        <f t="shared" si="28"/>
        <v>J02AC04_nr</v>
      </c>
      <c r="M235" s="73">
        <v>100</v>
      </c>
      <c r="N235" s="73" t="s">
        <v>188</v>
      </c>
      <c r="O235" s="73">
        <v>96</v>
      </c>
      <c r="P235" s="73" t="s">
        <v>6</v>
      </c>
      <c r="Q235" s="73">
        <v>1</v>
      </c>
      <c r="R235" s="94" t="s">
        <v>16</v>
      </c>
      <c r="S235" s="73" t="str">
        <f t="shared" si="29"/>
        <v>MG</v>
      </c>
      <c r="T235" s="73">
        <f t="shared" si="30"/>
        <v>0</v>
      </c>
      <c r="U235" s="73" t="str">
        <f t="shared" si="31"/>
        <v>mg</v>
      </c>
      <c r="V235" s="7">
        <f t="shared" si="32"/>
        <v>1</v>
      </c>
      <c r="W235" s="73">
        <f t="shared" si="33"/>
        <v>0</v>
      </c>
      <c r="X235" s="73">
        <f t="shared" si="34"/>
        <v>1</v>
      </c>
      <c r="Y235" s="73">
        <f t="shared" si="35"/>
        <v>0</v>
      </c>
    </row>
    <row r="236" spans="1:25" s="66" customFormat="1" ht="15.6">
      <c r="A236" s="121"/>
      <c r="B236" s="94" t="s">
        <v>64</v>
      </c>
      <c r="C236" s="94" t="s">
        <v>1130</v>
      </c>
      <c r="D236" s="94">
        <v>2535001</v>
      </c>
      <c r="E236" s="75">
        <v>7680555840011</v>
      </c>
      <c r="F236" s="261" t="s">
        <v>1389</v>
      </c>
      <c r="G236" s="100"/>
      <c r="H236" s="99">
        <f t="shared" si="27"/>
        <v>0</v>
      </c>
      <c r="I236" s="98"/>
      <c r="J236"/>
      <c r="K236" s="110" t="s">
        <v>770</v>
      </c>
      <c r="L236" s="124" t="str">
        <f t="shared" si="28"/>
        <v>J02AX04_nr</v>
      </c>
      <c r="M236" s="73">
        <v>50</v>
      </c>
      <c r="N236" s="73" t="s">
        <v>188</v>
      </c>
      <c r="O236" s="73">
        <v>1</v>
      </c>
      <c r="P236" s="73" t="s">
        <v>6</v>
      </c>
      <c r="Q236" s="73">
        <v>1</v>
      </c>
      <c r="R236" s="94" t="s">
        <v>16</v>
      </c>
      <c r="S236" s="73" t="str">
        <f t="shared" si="29"/>
        <v>MG</v>
      </c>
      <c r="T236" s="73">
        <f t="shared" si="30"/>
        <v>0</v>
      </c>
      <c r="U236" s="73" t="str">
        <f t="shared" si="31"/>
        <v>mg</v>
      </c>
      <c r="V236" s="7">
        <f t="shared" si="32"/>
        <v>1</v>
      </c>
      <c r="W236" s="73">
        <f t="shared" si="33"/>
        <v>0</v>
      </c>
      <c r="X236" s="73">
        <f t="shared" si="34"/>
        <v>1</v>
      </c>
      <c r="Y236" s="73">
        <f t="shared" si="35"/>
        <v>0</v>
      </c>
    </row>
    <row r="237" spans="1:25" s="66" customFormat="1" ht="15.6">
      <c r="A237" s="121"/>
      <c r="B237" s="94" t="s">
        <v>64</v>
      </c>
      <c r="C237" s="94" t="s">
        <v>1130</v>
      </c>
      <c r="D237" s="94">
        <v>2535018</v>
      </c>
      <c r="E237" s="75">
        <v>7680555840059</v>
      </c>
      <c r="F237" s="261" t="s">
        <v>1390</v>
      </c>
      <c r="G237" s="100"/>
      <c r="H237" s="99">
        <f t="shared" si="27"/>
        <v>0</v>
      </c>
      <c r="I237" s="98"/>
      <c r="J237"/>
      <c r="K237" s="110" t="s">
        <v>770</v>
      </c>
      <c r="L237" s="124" t="str">
        <f t="shared" si="28"/>
        <v>J02AX04_nr</v>
      </c>
      <c r="M237" s="73">
        <v>70</v>
      </c>
      <c r="N237" s="73" t="s">
        <v>188</v>
      </c>
      <c r="O237" s="73">
        <v>1</v>
      </c>
      <c r="P237" s="73" t="s">
        <v>6</v>
      </c>
      <c r="Q237" s="73">
        <v>1</v>
      </c>
      <c r="R237" s="94" t="s">
        <v>16</v>
      </c>
      <c r="S237" s="73" t="str">
        <f t="shared" si="29"/>
        <v>MG</v>
      </c>
      <c r="T237" s="73">
        <f t="shared" si="30"/>
        <v>0</v>
      </c>
      <c r="U237" s="73" t="str">
        <f t="shared" si="31"/>
        <v>mg</v>
      </c>
      <c r="V237" s="7">
        <f t="shared" si="32"/>
        <v>1</v>
      </c>
      <c r="W237" s="73">
        <f t="shared" si="33"/>
        <v>0</v>
      </c>
      <c r="X237" s="73">
        <f t="shared" si="34"/>
        <v>1</v>
      </c>
      <c r="Y237" s="73">
        <f t="shared" si="35"/>
        <v>0</v>
      </c>
    </row>
    <row r="238" spans="1:25" s="66" customFormat="1" ht="15.6">
      <c r="A238" s="121"/>
      <c r="B238" s="94" t="s">
        <v>65</v>
      </c>
      <c r="C238" s="94" t="s">
        <v>66</v>
      </c>
      <c r="D238" s="94">
        <v>5348328</v>
      </c>
      <c r="E238" s="75">
        <v>7680607240028</v>
      </c>
      <c r="F238" s="261" t="s">
        <v>1392</v>
      </c>
      <c r="G238" s="100"/>
      <c r="H238" s="99">
        <f t="shared" si="27"/>
        <v>0</v>
      </c>
      <c r="I238" s="98"/>
      <c r="J238"/>
      <c r="K238" s="110" t="s">
        <v>770</v>
      </c>
      <c r="L238" s="124" t="str">
        <f t="shared" si="28"/>
        <v>J02AX05_nr</v>
      </c>
      <c r="M238" s="73">
        <v>100</v>
      </c>
      <c r="N238" s="73" t="s">
        <v>188</v>
      </c>
      <c r="O238" s="73">
        <v>1</v>
      </c>
      <c r="P238" s="73" t="s">
        <v>6</v>
      </c>
      <c r="Q238" s="73">
        <v>1</v>
      </c>
      <c r="R238" s="94" t="s">
        <v>16</v>
      </c>
      <c r="S238" s="73" t="str">
        <f t="shared" si="29"/>
        <v>MG</v>
      </c>
      <c r="T238" s="73">
        <f t="shared" si="30"/>
        <v>0</v>
      </c>
      <c r="U238" s="73" t="str">
        <f t="shared" si="31"/>
        <v>mg</v>
      </c>
      <c r="V238" s="7">
        <f t="shared" si="32"/>
        <v>1</v>
      </c>
      <c r="W238" s="73">
        <f t="shared" si="33"/>
        <v>0</v>
      </c>
      <c r="X238" s="73">
        <f t="shared" si="34"/>
        <v>1</v>
      </c>
      <c r="Y238" s="73">
        <f t="shared" si="35"/>
        <v>0</v>
      </c>
    </row>
    <row r="239" spans="1:25" s="66" customFormat="1" ht="15.6">
      <c r="A239" s="121"/>
      <c r="B239" s="94" t="s">
        <v>65</v>
      </c>
      <c r="C239" s="94" t="s">
        <v>66</v>
      </c>
      <c r="D239" s="94">
        <v>5348311</v>
      </c>
      <c r="E239" s="75">
        <v>7680607240011</v>
      </c>
      <c r="F239" s="261" t="s">
        <v>1391</v>
      </c>
      <c r="G239" s="100"/>
      <c r="H239" s="99">
        <f t="shared" si="27"/>
        <v>0</v>
      </c>
      <c r="I239" s="98"/>
      <c r="J239"/>
      <c r="K239" s="110" t="s">
        <v>770</v>
      </c>
      <c r="L239" s="124" t="str">
        <f t="shared" si="28"/>
        <v>J02AX05_nr</v>
      </c>
      <c r="M239" s="73">
        <v>50</v>
      </c>
      <c r="N239" s="73" t="s">
        <v>188</v>
      </c>
      <c r="O239" s="73">
        <v>1</v>
      </c>
      <c r="P239" s="73" t="s">
        <v>6</v>
      </c>
      <c r="Q239" s="73">
        <v>1</v>
      </c>
      <c r="R239" s="94" t="s">
        <v>16</v>
      </c>
      <c r="S239" s="73" t="str">
        <f t="shared" si="29"/>
        <v>MG</v>
      </c>
      <c r="T239" s="73">
        <f t="shared" si="30"/>
        <v>0</v>
      </c>
      <c r="U239" s="73" t="str">
        <f t="shared" si="31"/>
        <v>mg</v>
      </c>
      <c r="V239" s="7">
        <f t="shared" si="32"/>
        <v>1</v>
      </c>
      <c r="W239" s="73">
        <f t="shared" si="33"/>
        <v>0</v>
      </c>
      <c r="X239" s="73">
        <f t="shared" si="34"/>
        <v>1</v>
      </c>
      <c r="Y239" s="73">
        <f t="shared" si="35"/>
        <v>0</v>
      </c>
    </row>
    <row r="240" spans="1:25" s="66" customFormat="1" ht="15.6">
      <c r="A240" s="121"/>
      <c r="B240" s="94" t="s">
        <v>67</v>
      </c>
      <c r="C240" s="94" t="s">
        <v>1131</v>
      </c>
      <c r="D240" s="94">
        <v>4805858</v>
      </c>
      <c r="E240" s="75">
        <v>7680583250035</v>
      </c>
      <c r="F240" s="261" t="s">
        <v>1393</v>
      </c>
      <c r="G240" s="100"/>
      <c r="H240" s="99">
        <f t="shared" si="27"/>
        <v>0</v>
      </c>
      <c r="I240" s="98"/>
      <c r="J240"/>
      <c r="K240" s="110" t="s">
        <v>770</v>
      </c>
      <c r="L240" s="124" t="str">
        <f t="shared" si="28"/>
        <v>J02AX06_nr</v>
      </c>
      <c r="M240" s="73">
        <v>100</v>
      </c>
      <c r="N240" s="73" t="s">
        <v>188</v>
      </c>
      <c r="O240" s="73">
        <v>1</v>
      </c>
      <c r="P240" s="73" t="s">
        <v>6</v>
      </c>
      <c r="Q240" s="73">
        <v>1</v>
      </c>
      <c r="R240" s="94" t="s">
        <v>16</v>
      </c>
      <c r="S240" s="73" t="str">
        <f t="shared" si="29"/>
        <v>MG</v>
      </c>
      <c r="T240" s="73">
        <f t="shared" si="30"/>
        <v>0</v>
      </c>
      <c r="U240" s="73" t="str">
        <f t="shared" si="31"/>
        <v>mg</v>
      </c>
      <c r="V240" s="7">
        <f t="shared" si="32"/>
        <v>1</v>
      </c>
      <c r="W240" s="73">
        <f t="shared" si="33"/>
        <v>0</v>
      </c>
      <c r="X240" s="73">
        <f t="shared" si="34"/>
        <v>1</v>
      </c>
      <c r="Y240" s="73">
        <f t="shared" si="35"/>
        <v>0</v>
      </c>
    </row>
    <row r="241" spans="1:25" s="66" customFormat="1" ht="15.6">
      <c r="A241" s="121"/>
      <c r="B241" s="94" t="s">
        <v>693</v>
      </c>
      <c r="C241" s="94" t="s">
        <v>745</v>
      </c>
      <c r="D241" s="94">
        <v>2474021</v>
      </c>
      <c r="E241" s="75">
        <v>7680559050027</v>
      </c>
      <c r="F241" s="261" t="s">
        <v>1394</v>
      </c>
      <c r="G241" s="100"/>
      <c r="H241" s="99">
        <f t="shared" si="27"/>
        <v>0</v>
      </c>
      <c r="I241" s="98"/>
      <c r="J241"/>
      <c r="K241" s="110" t="s">
        <v>770</v>
      </c>
      <c r="L241" s="124" t="str">
        <f t="shared" si="28"/>
        <v>J05AB14_nr</v>
      </c>
      <c r="M241" s="73">
        <v>450</v>
      </c>
      <c r="N241" s="73" t="s">
        <v>188</v>
      </c>
      <c r="O241" s="73">
        <v>60</v>
      </c>
      <c r="P241" s="73" t="s">
        <v>6</v>
      </c>
      <c r="Q241" s="73">
        <v>1</v>
      </c>
      <c r="R241" s="94" t="s">
        <v>16</v>
      </c>
      <c r="S241" s="73" t="str">
        <f t="shared" si="29"/>
        <v>MG</v>
      </c>
      <c r="T241" s="73">
        <f t="shared" si="30"/>
        <v>0</v>
      </c>
      <c r="U241" s="73" t="str">
        <f t="shared" si="31"/>
        <v>mg</v>
      </c>
      <c r="V241" s="7">
        <f t="shared" si="32"/>
        <v>1</v>
      </c>
      <c r="W241" s="73">
        <f t="shared" si="33"/>
        <v>0</v>
      </c>
      <c r="X241" s="73">
        <f t="shared" si="34"/>
        <v>1</v>
      </c>
      <c r="Y241" s="73">
        <f t="shared" si="35"/>
        <v>0</v>
      </c>
    </row>
    <row r="242" spans="1:25" s="66" customFormat="1" ht="15.6">
      <c r="A242" s="121"/>
      <c r="B242" s="94" t="s">
        <v>693</v>
      </c>
      <c r="C242" s="94" t="s">
        <v>745</v>
      </c>
      <c r="D242" s="94">
        <v>4429131</v>
      </c>
      <c r="E242" s="75"/>
      <c r="F242" s="261" t="s">
        <v>1395</v>
      </c>
      <c r="G242" s="100"/>
      <c r="H242" s="99">
        <f t="shared" si="27"/>
        <v>0</v>
      </c>
      <c r="I242" s="98"/>
      <c r="J242"/>
      <c r="K242" s="110" t="s">
        <v>770</v>
      </c>
      <c r="L242" s="124" t="str">
        <f t="shared" si="28"/>
        <v>J05AB14_nr</v>
      </c>
      <c r="M242" s="73">
        <v>18</v>
      </c>
      <c r="N242" s="73" t="s">
        <v>188</v>
      </c>
      <c r="O242" s="73">
        <v>100</v>
      </c>
      <c r="P242" s="73" t="s">
        <v>6</v>
      </c>
      <c r="Q242" s="73">
        <v>1</v>
      </c>
      <c r="R242" s="94" t="s">
        <v>16</v>
      </c>
      <c r="S242" s="73" t="str">
        <f t="shared" si="29"/>
        <v>MG</v>
      </c>
      <c r="T242" s="73">
        <f t="shared" si="30"/>
        <v>0</v>
      </c>
      <c r="U242" s="73" t="str">
        <f t="shared" si="31"/>
        <v>mg</v>
      </c>
      <c r="V242" s="7">
        <f t="shared" si="32"/>
        <v>1</v>
      </c>
      <c r="W242" s="73">
        <f t="shared" si="33"/>
        <v>0</v>
      </c>
      <c r="X242" s="73">
        <f t="shared" si="34"/>
        <v>1</v>
      </c>
      <c r="Y242" s="73">
        <f t="shared" si="35"/>
        <v>0</v>
      </c>
    </row>
    <row r="243" spans="1:25" s="66" customFormat="1" ht="15.6">
      <c r="A243" s="121"/>
      <c r="B243" s="94" t="s">
        <v>693</v>
      </c>
      <c r="C243" s="94" t="s">
        <v>745</v>
      </c>
      <c r="D243" s="94">
        <v>4429148</v>
      </c>
      <c r="E243" s="75"/>
      <c r="F243" s="261" t="s">
        <v>1396</v>
      </c>
      <c r="G243" s="100"/>
      <c r="H243" s="99">
        <f t="shared" si="27"/>
        <v>0</v>
      </c>
      <c r="I243" s="98"/>
      <c r="J243"/>
      <c r="K243" s="110" t="s">
        <v>770</v>
      </c>
      <c r="L243" s="124" t="str">
        <f t="shared" si="28"/>
        <v>J05AB14_nr</v>
      </c>
      <c r="M243" s="73">
        <v>25</v>
      </c>
      <c r="N243" s="73" t="s">
        <v>188</v>
      </c>
      <c r="O243" s="73">
        <v>100</v>
      </c>
      <c r="P243" s="73" t="s">
        <v>6</v>
      </c>
      <c r="Q243" s="73">
        <v>1</v>
      </c>
      <c r="R243" s="94" t="s">
        <v>16</v>
      </c>
      <c r="S243" s="73" t="str">
        <f t="shared" si="29"/>
        <v>MG</v>
      </c>
      <c r="T243" s="73">
        <f t="shared" si="30"/>
        <v>0</v>
      </c>
      <c r="U243" s="73" t="str">
        <f t="shared" si="31"/>
        <v>mg</v>
      </c>
      <c r="V243" s="7">
        <f t="shared" si="32"/>
        <v>1</v>
      </c>
      <c r="W243" s="73">
        <f t="shared" si="33"/>
        <v>0</v>
      </c>
      <c r="X243" s="73">
        <f t="shared" si="34"/>
        <v>1</v>
      </c>
      <c r="Y243" s="73">
        <f t="shared" si="35"/>
        <v>0</v>
      </c>
    </row>
    <row r="244" spans="1:25" s="66" customFormat="1" ht="15.6">
      <c r="A244" s="121"/>
      <c r="B244" s="95" t="s">
        <v>693</v>
      </c>
      <c r="C244" s="94" t="s">
        <v>745</v>
      </c>
      <c r="D244" s="95">
        <v>6185420</v>
      </c>
      <c r="E244" s="75">
        <v>7680650320012</v>
      </c>
      <c r="F244" s="261" t="s">
        <v>1397</v>
      </c>
      <c r="G244" s="100"/>
      <c r="H244" s="99">
        <f t="shared" si="27"/>
        <v>0</v>
      </c>
      <c r="I244" s="98"/>
      <c r="J244"/>
      <c r="K244" s="110" t="s">
        <v>770</v>
      </c>
      <c r="L244" s="124" t="str">
        <f t="shared" si="28"/>
        <v>J05AB14_nr</v>
      </c>
      <c r="M244" s="73">
        <v>450</v>
      </c>
      <c r="N244" s="73" t="s">
        <v>188</v>
      </c>
      <c r="O244" s="73">
        <v>60</v>
      </c>
      <c r="P244" s="73" t="s">
        <v>6</v>
      </c>
      <c r="Q244" s="73">
        <v>1</v>
      </c>
      <c r="R244" s="94" t="s">
        <v>16</v>
      </c>
      <c r="S244" s="73" t="str">
        <f t="shared" si="29"/>
        <v>MG</v>
      </c>
      <c r="T244" s="73">
        <f t="shared" si="30"/>
        <v>0</v>
      </c>
      <c r="U244" s="73" t="str">
        <f t="shared" si="31"/>
        <v>mg</v>
      </c>
      <c r="V244" s="7">
        <f t="shared" si="32"/>
        <v>1</v>
      </c>
      <c r="W244" s="73">
        <f t="shared" si="33"/>
        <v>0</v>
      </c>
      <c r="X244" s="73">
        <f t="shared" si="34"/>
        <v>1</v>
      </c>
      <c r="Y244" s="73">
        <f t="shared" si="35"/>
        <v>0</v>
      </c>
    </row>
    <row r="245" spans="1:25" s="66" customFormat="1" ht="15.6">
      <c r="A245" s="121"/>
      <c r="B245" s="95" t="s">
        <v>693</v>
      </c>
      <c r="C245" s="94" t="s">
        <v>745</v>
      </c>
      <c r="D245" s="95">
        <v>6346113</v>
      </c>
      <c r="E245" s="75">
        <v>7680652210014</v>
      </c>
      <c r="F245" s="261" t="s">
        <v>1398</v>
      </c>
      <c r="G245" s="100"/>
      <c r="H245" s="99">
        <f t="shared" si="27"/>
        <v>0</v>
      </c>
      <c r="I245" s="98"/>
      <c r="J245"/>
      <c r="K245" s="110" t="s">
        <v>770</v>
      </c>
      <c r="L245" s="124" t="str">
        <f t="shared" si="28"/>
        <v>J05AB14_nr</v>
      </c>
      <c r="M245" s="73">
        <v>450</v>
      </c>
      <c r="N245" s="73" t="s">
        <v>188</v>
      </c>
      <c r="O245" s="73">
        <v>60</v>
      </c>
      <c r="P245" s="73" t="s">
        <v>6</v>
      </c>
      <c r="Q245" s="73">
        <v>1</v>
      </c>
      <c r="R245" s="94" t="s">
        <v>16</v>
      </c>
      <c r="S245" s="73" t="str">
        <f t="shared" si="29"/>
        <v>MG</v>
      </c>
      <c r="T245" s="73">
        <f t="shared" si="30"/>
        <v>0</v>
      </c>
      <c r="U245" s="73" t="str">
        <f t="shared" si="31"/>
        <v>mg</v>
      </c>
      <c r="V245" s="7">
        <f t="shared" si="32"/>
        <v>1</v>
      </c>
      <c r="W245" s="73">
        <f t="shared" si="33"/>
        <v>0</v>
      </c>
      <c r="X245" s="73">
        <f t="shared" si="34"/>
        <v>1</v>
      </c>
      <c r="Y245" s="73">
        <f t="shared" si="35"/>
        <v>0</v>
      </c>
    </row>
    <row r="246" spans="1:25" s="66" customFormat="1" ht="15.6">
      <c r="A246" s="121"/>
      <c r="B246" s="94" t="s">
        <v>68</v>
      </c>
      <c r="C246" s="94" t="s">
        <v>69</v>
      </c>
      <c r="D246" s="94">
        <v>3793171</v>
      </c>
      <c r="E246" s="75">
        <v>7680523570131</v>
      </c>
      <c r="F246" s="261" t="s">
        <v>1399</v>
      </c>
      <c r="G246" s="100"/>
      <c r="H246" s="99">
        <f t="shared" si="27"/>
        <v>0</v>
      </c>
      <c r="I246" s="98"/>
      <c r="J246"/>
      <c r="K246" s="110" t="s">
        <v>770</v>
      </c>
      <c r="L246" s="124" t="str">
        <f t="shared" si="28"/>
        <v>J05AD01_nr</v>
      </c>
      <c r="M246" s="73">
        <v>6000</v>
      </c>
      <c r="N246" s="73" t="s">
        <v>195</v>
      </c>
      <c r="O246" s="73">
        <v>250</v>
      </c>
      <c r="P246" s="73" t="s">
        <v>187</v>
      </c>
      <c r="Q246" s="73">
        <v>1</v>
      </c>
      <c r="R246" s="94" t="s">
        <v>16</v>
      </c>
      <c r="S246" s="73" t="str">
        <f t="shared" si="29"/>
        <v>MG</v>
      </c>
      <c r="T246" s="73" t="str">
        <f t="shared" si="30"/>
        <v>250ML</v>
      </c>
      <c r="U246" s="73" t="str">
        <f t="shared" si="31"/>
        <v>mg</v>
      </c>
      <c r="V246" s="7" t="str">
        <f t="shared" si="32"/>
        <v>250ML</v>
      </c>
      <c r="W246" s="73">
        <f t="shared" si="33"/>
        <v>0</v>
      </c>
      <c r="X246" s="73">
        <f t="shared" si="34"/>
        <v>0</v>
      </c>
      <c r="Y246" s="73">
        <f t="shared" si="35"/>
        <v>0</v>
      </c>
    </row>
    <row r="247" spans="1:25" s="66" customFormat="1" ht="15.6">
      <c r="A247" s="121"/>
      <c r="B247" s="94" t="s">
        <v>70</v>
      </c>
      <c r="C247" s="94" t="s">
        <v>1155</v>
      </c>
      <c r="D247" s="94">
        <v>5013616</v>
      </c>
      <c r="E247" s="75">
        <v>7680620820016</v>
      </c>
      <c r="F247" s="261" t="s">
        <v>1400</v>
      </c>
      <c r="G247" s="100"/>
      <c r="H247" s="99">
        <f t="shared" si="27"/>
        <v>0</v>
      </c>
      <c r="I247" s="98"/>
      <c r="J247"/>
      <c r="K247" s="110" t="s">
        <v>770</v>
      </c>
      <c r="L247" s="124" t="str">
        <f t="shared" si="28"/>
        <v>J05AE11_nr</v>
      </c>
      <c r="M247" s="73">
        <v>375</v>
      </c>
      <c r="N247" s="73" t="s">
        <v>188</v>
      </c>
      <c r="O247" s="73">
        <v>42</v>
      </c>
      <c r="P247" s="73" t="s">
        <v>6</v>
      </c>
      <c r="Q247" s="73">
        <v>4</v>
      </c>
      <c r="R247" s="94" t="s">
        <v>16</v>
      </c>
      <c r="S247" s="73" t="str">
        <f t="shared" si="29"/>
        <v>MG</v>
      </c>
      <c r="T247" s="73">
        <f t="shared" si="30"/>
        <v>0</v>
      </c>
      <c r="U247" s="73" t="str">
        <f t="shared" si="31"/>
        <v>mg</v>
      </c>
      <c r="V247" s="7">
        <f t="shared" si="32"/>
        <v>1</v>
      </c>
      <c r="W247" s="73">
        <f t="shared" si="33"/>
        <v>0</v>
      </c>
      <c r="X247" s="73">
        <f t="shared" si="34"/>
        <v>1</v>
      </c>
      <c r="Y247" s="73">
        <f t="shared" si="35"/>
        <v>0</v>
      </c>
    </row>
    <row r="248" spans="1:25" s="66" customFormat="1" ht="15.6">
      <c r="A248" s="121"/>
      <c r="B248" s="94" t="s">
        <v>70</v>
      </c>
      <c r="C248" s="94" t="s">
        <v>1155</v>
      </c>
      <c r="D248" s="94">
        <v>5319344</v>
      </c>
      <c r="E248" s="75">
        <v>7680620820030</v>
      </c>
      <c r="F248" s="261" t="s">
        <v>1401</v>
      </c>
      <c r="G248" s="100"/>
      <c r="H248" s="99">
        <f t="shared" si="27"/>
        <v>0</v>
      </c>
      <c r="I248" s="98"/>
      <c r="J248"/>
      <c r="K248" s="110" t="s">
        <v>770</v>
      </c>
      <c r="L248" s="124" t="str">
        <f t="shared" si="28"/>
        <v>J05AE11_nr</v>
      </c>
      <c r="M248" s="73">
        <v>375</v>
      </c>
      <c r="N248" s="73" t="s">
        <v>188</v>
      </c>
      <c r="O248" s="73">
        <v>42</v>
      </c>
      <c r="P248" s="73" t="s">
        <v>6</v>
      </c>
      <c r="Q248" s="73">
        <v>1</v>
      </c>
      <c r="R248" s="94" t="s">
        <v>16</v>
      </c>
      <c r="S248" s="73" t="str">
        <f t="shared" si="29"/>
        <v>MG</v>
      </c>
      <c r="T248" s="73">
        <f t="shared" si="30"/>
        <v>0</v>
      </c>
      <c r="U248" s="73" t="str">
        <f t="shared" si="31"/>
        <v>mg</v>
      </c>
      <c r="V248" s="7">
        <f t="shared" si="32"/>
        <v>1</v>
      </c>
      <c r="W248" s="73">
        <f t="shared" si="33"/>
        <v>0</v>
      </c>
      <c r="X248" s="73">
        <f t="shared" si="34"/>
        <v>1</v>
      </c>
      <c r="Y248" s="73">
        <f t="shared" si="35"/>
        <v>0</v>
      </c>
    </row>
    <row r="249" spans="1:25" s="66" customFormat="1" ht="15.6">
      <c r="A249" s="121"/>
      <c r="B249" s="94" t="s">
        <v>71</v>
      </c>
      <c r="C249" s="94" t="s">
        <v>72</v>
      </c>
      <c r="D249" s="94">
        <v>5066819</v>
      </c>
      <c r="E249" s="75">
        <v>7680621050016</v>
      </c>
      <c r="F249" s="261" t="s">
        <v>1402</v>
      </c>
      <c r="G249" s="100"/>
      <c r="H249" s="99">
        <f t="shared" si="27"/>
        <v>0</v>
      </c>
      <c r="I249" s="98"/>
      <c r="J249"/>
      <c r="K249" s="110" t="s">
        <v>770</v>
      </c>
      <c r="L249" s="124" t="str">
        <f t="shared" si="28"/>
        <v>J05AE12_nr</v>
      </c>
      <c r="M249" s="160">
        <v>0.2</v>
      </c>
      <c r="N249" s="160" t="s">
        <v>34</v>
      </c>
      <c r="O249" s="73">
        <v>336</v>
      </c>
      <c r="P249" s="73" t="s">
        <v>6</v>
      </c>
      <c r="Q249" s="73">
        <v>1</v>
      </c>
      <c r="R249" s="94" t="s">
        <v>34</v>
      </c>
      <c r="S249" s="73" t="str">
        <f t="shared" si="29"/>
        <v>g</v>
      </c>
      <c r="T249" s="73">
        <f t="shared" si="30"/>
        <v>0</v>
      </c>
      <c r="U249" s="73" t="str">
        <f t="shared" si="31"/>
        <v>g</v>
      </c>
      <c r="V249" s="7">
        <f t="shared" si="32"/>
        <v>1</v>
      </c>
      <c r="W249" s="73">
        <f t="shared" si="33"/>
        <v>0</v>
      </c>
      <c r="X249" s="73">
        <f t="shared" si="34"/>
        <v>1</v>
      </c>
      <c r="Y249" s="73">
        <f t="shared" si="35"/>
        <v>0</v>
      </c>
    </row>
    <row r="250" spans="1:25" s="66" customFormat="1" ht="15.6">
      <c r="A250" s="121"/>
      <c r="B250" s="94" t="s">
        <v>73</v>
      </c>
      <c r="C250" s="94" t="s">
        <v>1132</v>
      </c>
      <c r="D250" s="94">
        <v>4172703</v>
      </c>
      <c r="E250" s="75">
        <v>7680581570012</v>
      </c>
      <c r="F250" s="261" t="s">
        <v>1420</v>
      </c>
      <c r="G250" s="100"/>
      <c r="H250" s="99">
        <f t="shared" si="27"/>
        <v>0</v>
      </c>
      <c r="I250" s="98"/>
      <c r="J250"/>
      <c r="K250" s="110" t="s">
        <v>770</v>
      </c>
      <c r="L250" s="124" t="str">
        <f t="shared" si="28"/>
        <v>J06BA02_nr</v>
      </c>
      <c r="M250" s="73">
        <v>1</v>
      </c>
      <c r="N250" s="73" t="s">
        <v>205</v>
      </c>
      <c r="O250" s="73">
        <v>20</v>
      </c>
      <c r="P250" s="73" t="s">
        <v>187</v>
      </c>
      <c r="Q250" s="73">
        <v>1</v>
      </c>
      <c r="R250" s="94" t="s">
        <v>34</v>
      </c>
      <c r="S250" s="73" t="str">
        <f t="shared" si="29"/>
        <v>g</v>
      </c>
      <c r="T250" s="73" t="str">
        <f t="shared" si="30"/>
        <v>20ML</v>
      </c>
      <c r="U250" s="73" t="str">
        <f t="shared" si="31"/>
        <v>g</v>
      </c>
      <c r="V250" s="7" t="str">
        <f t="shared" si="32"/>
        <v>20ML</v>
      </c>
      <c r="W250" s="73">
        <f t="shared" si="33"/>
        <v>0</v>
      </c>
      <c r="X250" s="73">
        <f t="shared" si="34"/>
        <v>0</v>
      </c>
      <c r="Y250" s="73">
        <f t="shared" si="35"/>
        <v>0</v>
      </c>
    </row>
    <row r="251" spans="1:25" s="66" customFormat="1" ht="15.6">
      <c r="A251" s="121"/>
      <c r="B251" s="94" t="s">
        <v>73</v>
      </c>
      <c r="C251" s="94" t="s">
        <v>1132</v>
      </c>
      <c r="D251" s="94">
        <v>4172749</v>
      </c>
      <c r="E251" s="75">
        <v>7680581570043</v>
      </c>
      <c r="F251" s="261" t="s">
        <v>1423</v>
      </c>
      <c r="G251" s="100"/>
      <c r="H251" s="99">
        <f t="shared" si="27"/>
        <v>0</v>
      </c>
      <c r="I251" s="98"/>
      <c r="J251"/>
      <c r="K251" s="110" t="s">
        <v>770</v>
      </c>
      <c r="L251" s="124" t="str">
        <f t="shared" si="28"/>
        <v>J06BA02_nr</v>
      </c>
      <c r="M251" s="73">
        <v>10</v>
      </c>
      <c r="N251" s="73" t="s">
        <v>204</v>
      </c>
      <c r="O251" s="73">
        <v>200</v>
      </c>
      <c r="P251" s="73" t="s">
        <v>187</v>
      </c>
      <c r="Q251" s="73">
        <v>1</v>
      </c>
      <c r="R251" s="94" t="s">
        <v>34</v>
      </c>
      <c r="S251" s="73" t="str">
        <f t="shared" si="29"/>
        <v>G</v>
      </c>
      <c r="T251" s="73" t="str">
        <f t="shared" si="30"/>
        <v>200ML</v>
      </c>
      <c r="U251" s="73" t="str">
        <f t="shared" si="31"/>
        <v>g</v>
      </c>
      <c r="V251" s="7" t="str">
        <f t="shared" si="32"/>
        <v>200ML</v>
      </c>
      <c r="W251" s="73">
        <f t="shared" si="33"/>
        <v>0</v>
      </c>
      <c r="X251" s="73">
        <f t="shared" si="34"/>
        <v>0</v>
      </c>
      <c r="Y251" s="73">
        <f t="shared" si="35"/>
        <v>0</v>
      </c>
    </row>
    <row r="252" spans="1:25" s="66" customFormat="1" ht="15.6">
      <c r="A252" s="121"/>
      <c r="B252" s="94" t="s">
        <v>73</v>
      </c>
      <c r="C252" s="94" t="s">
        <v>1132</v>
      </c>
      <c r="D252" s="94">
        <v>4172726</v>
      </c>
      <c r="E252" s="75">
        <v>7680581570029</v>
      </c>
      <c r="F252" s="261" t="s">
        <v>1421</v>
      </c>
      <c r="G252" s="100"/>
      <c r="H252" s="99">
        <f t="shared" si="27"/>
        <v>0</v>
      </c>
      <c r="I252" s="98"/>
      <c r="J252"/>
      <c r="K252" s="110" t="s">
        <v>770</v>
      </c>
      <c r="L252" s="124" t="str">
        <f t="shared" si="28"/>
        <v>J06BA02_nr</v>
      </c>
      <c r="M252" s="73">
        <v>2.5</v>
      </c>
      <c r="N252" s="73" t="s">
        <v>202</v>
      </c>
      <c r="O252" s="73">
        <v>50</v>
      </c>
      <c r="P252" s="73" t="s">
        <v>187</v>
      </c>
      <c r="Q252" s="73">
        <v>1</v>
      </c>
      <c r="R252" s="94" t="s">
        <v>34</v>
      </c>
      <c r="S252" s="73" t="str">
        <f t="shared" si="29"/>
        <v>G</v>
      </c>
      <c r="T252" s="73" t="str">
        <f t="shared" si="30"/>
        <v>50ML</v>
      </c>
      <c r="U252" s="73" t="str">
        <f t="shared" si="31"/>
        <v>g</v>
      </c>
      <c r="V252" s="7" t="str">
        <f t="shared" si="32"/>
        <v>50ML</v>
      </c>
      <c r="W252" s="73">
        <f t="shared" si="33"/>
        <v>0</v>
      </c>
      <c r="X252" s="73">
        <f t="shared" si="34"/>
        <v>0</v>
      </c>
      <c r="Y252" s="73">
        <f t="shared" si="35"/>
        <v>0</v>
      </c>
    </row>
    <row r="253" spans="1:25" s="66" customFormat="1" ht="15.6">
      <c r="A253" s="121"/>
      <c r="B253" s="94" t="s">
        <v>73</v>
      </c>
      <c r="C253" s="94" t="s">
        <v>1132</v>
      </c>
      <c r="D253" s="94">
        <v>4172732</v>
      </c>
      <c r="E253" s="75">
        <v>7680581570036</v>
      </c>
      <c r="F253" s="261" t="s">
        <v>1422</v>
      </c>
      <c r="G253" s="100"/>
      <c r="H253" s="99">
        <f t="shared" si="27"/>
        <v>0</v>
      </c>
      <c r="I253" s="98"/>
      <c r="J253"/>
      <c r="K253" s="110" t="s">
        <v>770</v>
      </c>
      <c r="L253" s="124" t="str">
        <f t="shared" si="28"/>
        <v>J06BA02_nr</v>
      </c>
      <c r="M253" s="73">
        <v>5</v>
      </c>
      <c r="N253" s="73" t="s">
        <v>203</v>
      </c>
      <c r="O253" s="73">
        <v>100</v>
      </c>
      <c r="P253" s="73" t="s">
        <v>187</v>
      </c>
      <c r="Q253" s="73">
        <v>1</v>
      </c>
      <c r="R253" s="94" t="s">
        <v>34</v>
      </c>
      <c r="S253" s="73" t="str">
        <f t="shared" si="29"/>
        <v>G</v>
      </c>
      <c r="T253" s="73" t="str">
        <f t="shared" si="30"/>
        <v>100ML</v>
      </c>
      <c r="U253" s="73" t="str">
        <f t="shared" si="31"/>
        <v>g</v>
      </c>
      <c r="V253" s="7" t="str">
        <f t="shared" si="32"/>
        <v>100ML</v>
      </c>
      <c r="W253" s="73">
        <f t="shared" si="33"/>
        <v>0</v>
      </c>
      <c r="X253" s="73">
        <f t="shared" si="34"/>
        <v>0</v>
      </c>
      <c r="Y253" s="73">
        <f t="shared" si="35"/>
        <v>0</v>
      </c>
    </row>
    <row r="254" spans="1:25" s="66" customFormat="1" ht="15.6">
      <c r="A254" s="121"/>
      <c r="B254" s="94" t="s">
        <v>73</v>
      </c>
      <c r="C254" s="94" t="s">
        <v>1132</v>
      </c>
      <c r="D254" s="94">
        <v>5777851</v>
      </c>
      <c r="E254" s="75">
        <v>7680629130017</v>
      </c>
      <c r="F254" s="261" t="s">
        <v>1429</v>
      </c>
      <c r="G254" s="100"/>
      <c r="H254" s="99">
        <f t="shared" si="27"/>
        <v>0</v>
      </c>
      <c r="I254" s="98"/>
      <c r="J254"/>
      <c r="K254" s="110" t="s">
        <v>770</v>
      </c>
      <c r="L254" s="124" t="str">
        <f t="shared" si="28"/>
        <v>J06BA02_nr</v>
      </c>
      <c r="M254" s="73">
        <v>1</v>
      </c>
      <c r="N254" s="73" t="s">
        <v>206</v>
      </c>
      <c r="O254" s="73">
        <v>10</v>
      </c>
      <c r="P254" s="73" t="s">
        <v>187</v>
      </c>
      <c r="Q254" s="73">
        <v>1</v>
      </c>
      <c r="R254" s="94" t="s">
        <v>34</v>
      </c>
      <c r="S254" s="73" t="str">
        <f t="shared" si="29"/>
        <v>G</v>
      </c>
      <c r="T254" s="73" t="str">
        <f t="shared" si="30"/>
        <v>10ML</v>
      </c>
      <c r="U254" s="73" t="str">
        <f t="shared" si="31"/>
        <v>g</v>
      </c>
      <c r="V254" s="7" t="str">
        <f t="shared" si="32"/>
        <v>10ML</v>
      </c>
      <c r="W254" s="73">
        <f t="shared" si="33"/>
        <v>0</v>
      </c>
      <c r="X254" s="73">
        <f t="shared" si="34"/>
        <v>0</v>
      </c>
      <c r="Y254" s="73">
        <f t="shared" si="35"/>
        <v>0</v>
      </c>
    </row>
    <row r="255" spans="1:25" s="66" customFormat="1" ht="15.6">
      <c r="A255" s="121"/>
      <c r="B255" s="94" t="s">
        <v>73</v>
      </c>
      <c r="C255" s="94" t="s">
        <v>1132</v>
      </c>
      <c r="D255" s="94">
        <v>5777874</v>
      </c>
      <c r="E255" s="75">
        <v>7680629130031</v>
      </c>
      <c r="F255" s="261" t="s">
        <v>1431</v>
      </c>
      <c r="G255" s="100"/>
      <c r="H255" s="99">
        <f t="shared" si="27"/>
        <v>0</v>
      </c>
      <c r="I255" s="98"/>
      <c r="J255"/>
      <c r="K255" s="110" t="s">
        <v>770</v>
      </c>
      <c r="L255" s="124" t="str">
        <f t="shared" si="28"/>
        <v>J06BA02_nr</v>
      </c>
      <c r="M255" s="73">
        <v>10</v>
      </c>
      <c r="N255" s="73" t="s">
        <v>203</v>
      </c>
      <c r="O255" s="73">
        <v>100</v>
      </c>
      <c r="P255" s="73" t="s">
        <v>187</v>
      </c>
      <c r="Q255" s="73">
        <v>1</v>
      </c>
      <c r="R255" s="94" t="s">
        <v>34</v>
      </c>
      <c r="S255" s="73" t="str">
        <f t="shared" si="29"/>
        <v>G</v>
      </c>
      <c r="T255" s="73" t="str">
        <f t="shared" si="30"/>
        <v>100ML</v>
      </c>
      <c r="U255" s="73" t="str">
        <f t="shared" si="31"/>
        <v>g</v>
      </c>
      <c r="V255" s="7" t="str">
        <f t="shared" si="32"/>
        <v>100ML</v>
      </c>
      <c r="W255" s="73">
        <f t="shared" si="33"/>
        <v>0</v>
      </c>
      <c r="X255" s="73">
        <f t="shared" si="34"/>
        <v>0</v>
      </c>
      <c r="Y255" s="73">
        <f t="shared" si="35"/>
        <v>0</v>
      </c>
    </row>
    <row r="256" spans="1:25" s="66" customFormat="1" ht="15.6">
      <c r="A256" s="121"/>
      <c r="B256" s="94" t="s">
        <v>73</v>
      </c>
      <c r="C256" s="94" t="s">
        <v>1132</v>
      </c>
      <c r="D256" s="94">
        <v>5777880</v>
      </c>
      <c r="E256" s="75">
        <v>7680629130048</v>
      </c>
      <c r="F256" s="261" t="s">
        <v>1432</v>
      </c>
      <c r="G256" s="100"/>
      <c r="H256" s="99">
        <f t="shared" si="27"/>
        <v>0</v>
      </c>
      <c r="I256" s="98"/>
      <c r="J256"/>
      <c r="K256" s="110" t="s">
        <v>770</v>
      </c>
      <c r="L256" s="124" t="str">
        <f t="shared" si="28"/>
        <v>J06BA02_nr</v>
      </c>
      <c r="M256" s="73">
        <v>20</v>
      </c>
      <c r="N256" s="73" t="s">
        <v>204</v>
      </c>
      <c r="O256" s="73">
        <v>200</v>
      </c>
      <c r="P256" s="73" t="s">
        <v>187</v>
      </c>
      <c r="Q256" s="73">
        <v>1</v>
      </c>
      <c r="R256" s="94" t="s">
        <v>34</v>
      </c>
      <c r="S256" s="73" t="str">
        <f t="shared" si="29"/>
        <v>G</v>
      </c>
      <c r="T256" s="73" t="str">
        <f t="shared" si="30"/>
        <v>200ML</v>
      </c>
      <c r="U256" s="73" t="str">
        <f t="shared" si="31"/>
        <v>g</v>
      </c>
      <c r="V256" s="7" t="str">
        <f t="shared" si="32"/>
        <v>200ML</v>
      </c>
      <c r="W256" s="73">
        <f t="shared" si="33"/>
        <v>0</v>
      </c>
      <c r="X256" s="73">
        <f t="shared" si="34"/>
        <v>0</v>
      </c>
      <c r="Y256" s="73">
        <f t="shared" si="35"/>
        <v>0</v>
      </c>
    </row>
    <row r="257" spans="1:25" s="66" customFormat="1" ht="15.6">
      <c r="A257" s="121"/>
      <c r="B257" s="94" t="s">
        <v>73</v>
      </c>
      <c r="C257" s="94" t="s">
        <v>1132</v>
      </c>
      <c r="D257" s="94">
        <v>5777868</v>
      </c>
      <c r="E257" s="74">
        <v>7680629130024</v>
      </c>
      <c r="F257" s="261" t="s">
        <v>1430</v>
      </c>
      <c r="G257" s="100"/>
      <c r="H257" s="99">
        <f t="shared" si="27"/>
        <v>0</v>
      </c>
      <c r="I257" s="98"/>
      <c r="J257"/>
      <c r="K257" s="110" t="s">
        <v>770</v>
      </c>
      <c r="L257" s="124" t="str">
        <f t="shared" si="28"/>
        <v>J06BA02_nr</v>
      </c>
      <c r="M257" s="7">
        <v>5</v>
      </c>
      <c r="N257" s="7" t="s">
        <v>202</v>
      </c>
      <c r="O257" s="7">
        <v>50</v>
      </c>
      <c r="P257" s="7" t="s">
        <v>187</v>
      </c>
      <c r="Q257" s="7">
        <v>1</v>
      </c>
      <c r="R257" s="94" t="s">
        <v>34</v>
      </c>
      <c r="S257" s="73" t="str">
        <f t="shared" si="29"/>
        <v>G</v>
      </c>
      <c r="T257" s="73" t="str">
        <f t="shared" si="30"/>
        <v>50ML</v>
      </c>
      <c r="U257" s="73" t="str">
        <f t="shared" si="31"/>
        <v>g</v>
      </c>
      <c r="V257" s="7" t="str">
        <f t="shared" si="32"/>
        <v>50ML</v>
      </c>
      <c r="W257" s="73">
        <f t="shared" si="33"/>
        <v>0</v>
      </c>
      <c r="X257" s="73">
        <f t="shared" si="34"/>
        <v>0</v>
      </c>
      <c r="Y257" s="73">
        <f t="shared" si="35"/>
        <v>0</v>
      </c>
    </row>
    <row r="258" spans="1:25" s="66" customFormat="1" ht="15.6">
      <c r="A258" s="121"/>
      <c r="B258" s="94" t="s">
        <v>73</v>
      </c>
      <c r="C258" s="94" t="s">
        <v>1132</v>
      </c>
      <c r="D258" s="94">
        <v>5796050</v>
      </c>
      <c r="E258" s="74">
        <v>7680576760053</v>
      </c>
      <c r="F258" s="261" t="s">
        <v>1433</v>
      </c>
      <c r="G258" s="100"/>
      <c r="H258" s="99">
        <f t="shared" si="27"/>
        <v>0</v>
      </c>
      <c r="I258" s="98"/>
      <c r="J258"/>
      <c r="K258" s="110" t="s">
        <v>770</v>
      </c>
      <c r="L258" s="124" t="str">
        <f t="shared" si="28"/>
        <v>J06BA02_nr</v>
      </c>
      <c r="M258" s="7">
        <v>1</v>
      </c>
      <c r="N258" s="7" t="s">
        <v>205</v>
      </c>
      <c r="O258" s="7">
        <v>20</v>
      </c>
      <c r="P258" s="7" t="s">
        <v>187</v>
      </c>
      <c r="Q258" s="7">
        <v>1</v>
      </c>
      <c r="R258" s="94" t="s">
        <v>34</v>
      </c>
      <c r="S258" s="73" t="str">
        <f t="shared" si="29"/>
        <v>g</v>
      </c>
      <c r="T258" s="73" t="str">
        <f t="shared" si="30"/>
        <v>20ML</v>
      </c>
      <c r="U258" s="73" t="str">
        <f t="shared" si="31"/>
        <v>g</v>
      </c>
      <c r="V258" s="7" t="str">
        <f t="shared" si="32"/>
        <v>20ML</v>
      </c>
      <c r="W258" s="73">
        <f t="shared" si="33"/>
        <v>0</v>
      </c>
      <c r="X258" s="73">
        <f t="shared" si="34"/>
        <v>0</v>
      </c>
      <c r="Y258" s="73">
        <f t="shared" si="35"/>
        <v>0</v>
      </c>
    </row>
    <row r="259" spans="1:25" s="66" customFormat="1" ht="15.6">
      <c r="A259" s="121"/>
      <c r="B259" s="94" t="s">
        <v>73</v>
      </c>
      <c r="C259" s="94" t="s">
        <v>1132</v>
      </c>
      <c r="D259" s="94">
        <v>5796096</v>
      </c>
      <c r="E259" s="75">
        <v>7680576760084</v>
      </c>
      <c r="F259" s="261" t="s">
        <v>1436</v>
      </c>
      <c r="G259" s="100"/>
      <c r="H259" s="99">
        <f t="shared" si="27"/>
        <v>0</v>
      </c>
      <c r="I259" s="98"/>
      <c r="J259"/>
      <c r="K259" s="110" t="s">
        <v>770</v>
      </c>
      <c r="L259" s="124" t="str">
        <f t="shared" si="28"/>
        <v>J06BA02_nr</v>
      </c>
      <c r="M259" s="73">
        <v>10</v>
      </c>
      <c r="N259" s="73" t="s">
        <v>204</v>
      </c>
      <c r="O259" s="73">
        <v>200</v>
      </c>
      <c r="P259" s="73" t="s">
        <v>187</v>
      </c>
      <c r="Q259" s="73">
        <v>1</v>
      </c>
      <c r="R259" s="94" t="s">
        <v>34</v>
      </c>
      <c r="S259" s="73" t="str">
        <f t="shared" si="29"/>
        <v>G</v>
      </c>
      <c r="T259" s="73" t="str">
        <f t="shared" si="30"/>
        <v>200ML</v>
      </c>
      <c r="U259" s="73" t="str">
        <f t="shared" si="31"/>
        <v>g</v>
      </c>
      <c r="V259" s="7" t="str">
        <f t="shared" si="32"/>
        <v>200ML</v>
      </c>
      <c r="W259" s="73">
        <f t="shared" si="33"/>
        <v>0</v>
      </c>
      <c r="X259" s="73">
        <f t="shared" si="34"/>
        <v>0</v>
      </c>
      <c r="Y259" s="73">
        <f t="shared" si="35"/>
        <v>0</v>
      </c>
    </row>
    <row r="260" spans="1:25" s="66" customFormat="1" ht="15.6">
      <c r="A260" s="121"/>
      <c r="B260" s="94" t="s">
        <v>73</v>
      </c>
      <c r="C260" s="94" t="s">
        <v>1132</v>
      </c>
      <c r="D260" s="94">
        <v>5796067</v>
      </c>
      <c r="E260" s="74">
        <v>7680576760060</v>
      </c>
      <c r="F260" s="261" t="s">
        <v>1434</v>
      </c>
      <c r="G260" s="100"/>
      <c r="H260" s="99">
        <f t="shared" si="27"/>
        <v>0</v>
      </c>
      <c r="I260" s="98"/>
      <c r="J260"/>
      <c r="K260" s="110" t="s">
        <v>770</v>
      </c>
      <c r="L260" s="124" t="str">
        <f t="shared" si="28"/>
        <v>J06BA02_nr</v>
      </c>
      <c r="M260" s="7">
        <v>2.5</v>
      </c>
      <c r="N260" s="7" t="s">
        <v>202</v>
      </c>
      <c r="O260" s="7">
        <v>50</v>
      </c>
      <c r="P260" s="7" t="s">
        <v>187</v>
      </c>
      <c r="Q260" s="7">
        <v>1</v>
      </c>
      <c r="R260" s="94" t="s">
        <v>34</v>
      </c>
      <c r="S260" s="73" t="str">
        <f t="shared" si="29"/>
        <v>G</v>
      </c>
      <c r="T260" s="73" t="str">
        <f t="shared" si="30"/>
        <v>50ML</v>
      </c>
      <c r="U260" s="73" t="str">
        <f t="shared" si="31"/>
        <v>g</v>
      </c>
      <c r="V260" s="7" t="str">
        <f t="shared" si="32"/>
        <v>50ML</v>
      </c>
      <c r="W260" s="73">
        <f t="shared" si="33"/>
        <v>0</v>
      </c>
      <c r="X260" s="73">
        <f t="shared" si="34"/>
        <v>0</v>
      </c>
      <c r="Y260" s="73">
        <f t="shared" si="35"/>
        <v>0</v>
      </c>
    </row>
    <row r="261" spans="1:25" s="66" customFormat="1" ht="15.6">
      <c r="A261" s="121"/>
      <c r="B261" s="94" t="s">
        <v>73</v>
      </c>
      <c r="C261" s="94" t="s">
        <v>1132</v>
      </c>
      <c r="D261" s="94">
        <v>5796073</v>
      </c>
      <c r="E261" s="74">
        <v>7680576760077</v>
      </c>
      <c r="F261" s="261" t="s">
        <v>1435</v>
      </c>
      <c r="G261" s="100"/>
      <c r="H261" s="99">
        <f t="shared" si="27"/>
        <v>0</v>
      </c>
      <c r="I261" s="98"/>
      <c r="J261"/>
      <c r="K261" s="110" t="s">
        <v>770</v>
      </c>
      <c r="L261" s="124" t="str">
        <f t="shared" si="28"/>
        <v>J06BA02_nr</v>
      </c>
      <c r="M261" s="7">
        <v>5</v>
      </c>
      <c r="N261" s="7" t="s">
        <v>203</v>
      </c>
      <c r="O261" s="7">
        <v>100</v>
      </c>
      <c r="P261" s="7" t="s">
        <v>187</v>
      </c>
      <c r="Q261" s="7">
        <v>1</v>
      </c>
      <c r="R261" s="94" t="s">
        <v>34</v>
      </c>
      <c r="S261" s="73" t="str">
        <f t="shared" si="29"/>
        <v>G</v>
      </c>
      <c r="T261" s="73" t="str">
        <f t="shared" si="30"/>
        <v>100ML</v>
      </c>
      <c r="U261" s="73" t="str">
        <f t="shared" si="31"/>
        <v>g</v>
      </c>
      <c r="V261" s="7" t="str">
        <f t="shared" si="32"/>
        <v>100ML</v>
      </c>
      <c r="W261" s="73">
        <f t="shared" si="33"/>
        <v>0</v>
      </c>
      <c r="X261" s="73">
        <f t="shared" si="34"/>
        <v>0</v>
      </c>
      <c r="Y261" s="73">
        <f t="shared" si="35"/>
        <v>0</v>
      </c>
    </row>
    <row r="262" spans="1:25" s="66" customFormat="1" ht="15.6">
      <c r="A262" s="121"/>
      <c r="B262" s="94" t="s">
        <v>73</v>
      </c>
      <c r="C262" s="94" t="s">
        <v>1132</v>
      </c>
      <c r="D262" s="94">
        <v>3592047</v>
      </c>
      <c r="E262" s="75">
        <v>7680576760015</v>
      </c>
      <c r="F262" s="261" t="s">
        <v>1408</v>
      </c>
      <c r="G262" s="100"/>
      <c r="H262" s="99">
        <f t="shared" si="27"/>
        <v>0</v>
      </c>
      <c r="I262" s="98"/>
      <c r="J262"/>
      <c r="K262" s="110" t="s">
        <v>770</v>
      </c>
      <c r="L262" s="124" t="str">
        <f t="shared" si="28"/>
        <v>J06BA02_nr</v>
      </c>
      <c r="M262" s="73">
        <v>1</v>
      </c>
      <c r="N262" s="73" t="s">
        <v>205</v>
      </c>
      <c r="O262" s="73">
        <v>20</v>
      </c>
      <c r="P262" s="73" t="s">
        <v>187</v>
      </c>
      <c r="Q262" s="73">
        <v>1</v>
      </c>
      <c r="R262" s="94" t="s">
        <v>34</v>
      </c>
      <c r="S262" s="73" t="str">
        <f t="shared" si="29"/>
        <v>g</v>
      </c>
      <c r="T262" s="73" t="str">
        <f t="shared" si="30"/>
        <v>20ML</v>
      </c>
      <c r="U262" s="73" t="str">
        <f t="shared" si="31"/>
        <v>g</v>
      </c>
      <c r="V262" s="7" t="str">
        <f t="shared" si="32"/>
        <v>20ML</v>
      </c>
      <c r="W262" s="73">
        <f t="shared" si="33"/>
        <v>0</v>
      </c>
      <c r="X262" s="73">
        <f t="shared" si="34"/>
        <v>0</v>
      </c>
      <c r="Y262" s="73">
        <f t="shared" si="35"/>
        <v>0</v>
      </c>
    </row>
    <row r="263" spans="1:25" s="66" customFormat="1" ht="15.6">
      <c r="A263" s="121"/>
      <c r="B263" s="94" t="s">
        <v>73</v>
      </c>
      <c r="C263" s="94" t="s">
        <v>1132</v>
      </c>
      <c r="D263" s="94">
        <v>3592082</v>
      </c>
      <c r="E263" s="74">
        <v>7680576760046</v>
      </c>
      <c r="F263" s="261" t="s">
        <v>1411</v>
      </c>
      <c r="G263" s="100"/>
      <c r="H263" s="99">
        <f t="shared" si="27"/>
        <v>0</v>
      </c>
      <c r="I263" s="98"/>
      <c r="J263"/>
      <c r="K263" s="110" t="s">
        <v>770</v>
      </c>
      <c r="L263" s="124" t="str">
        <f t="shared" si="28"/>
        <v>J06BA02_nr</v>
      </c>
      <c r="M263" s="7">
        <v>10</v>
      </c>
      <c r="N263" s="7" t="s">
        <v>204</v>
      </c>
      <c r="O263" s="7">
        <v>200</v>
      </c>
      <c r="P263" s="7" t="s">
        <v>187</v>
      </c>
      <c r="Q263" s="7">
        <v>1</v>
      </c>
      <c r="R263" s="94" t="s">
        <v>34</v>
      </c>
      <c r="S263" s="73" t="str">
        <f t="shared" si="29"/>
        <v>G</v>
      </c>
      <c r="T263" s="73" t="str">
        <f t="shared" si="30"/>
        <v>200ML</v>
      </c>
      <c r="U263" s="73" t="str">
        <f t="shared" si="31"/>
        <v>g</v>
      </c>
      <c r="V263" s="7" t="str">
        <f t="shared" si="32"/>
        <v>200ML</v>
      </c>
      <c r="W263" s="73">
        <f t="shared" si="33"/>
        <v>0</v>
      </c>
      <c r="X263" s="73">
        <f t="shared" si="34"/>
        <v>0</v>
      </c>
      <c r="Y263" s="73">
        <f t="shared" si="35"/>
        <v>0</v>
      </c>
    </row>
    <row r="264" spans="1:25" s="66" customFormat="1" ht="15.6">
      <c r="A264" s="121"/>
      <c r="B264" s="94" t="s">
        <v>73</v>
      </c>
      <c r="C264" s="94" t="s">
        <v>1132</v>
      </c>
      <c r="D264" s="94">
        <v>3592053</v>
      </c>
      <c r="E264" s="75">
        <v>7680576760022</v>
      </c>
      <c r="F264" s="261" t="s">
        <v>1409</v>
      </c>
      <c r="G264" s="100"/>
      <c r="H264" s="99">
        <f t="shared" si="27"/>
        <v>0</v>
      </c>
      <c r="I264" s="98"/>
      <c r="J264"/>
      <c r="K264" s="110" t="s">
        <v>770</v>
      </c>
      <c r="L264" s="124" t="str">
        <f t="shared" si="28"/>
        <v>J06BA02_nr</v>
      </c>
      <c r="M264" s="73">
        <v>2.5</v>
      </c>
      <c r="N264" s="73" t="s">
        <v>202</v>
      </c>
      <c r="O264" s="73">
        <v>50</v>
      </c>
      <c r="P264" s="73" t="s">
        <v>187</v>
      </c>
      <c r="Q264" s="73">
        <v>1</v>
      </c>
      <c r="R264" s="94" t="s">
        <v>34</v>
      </c>
      <c r="S264" s="73" t="str">
        <f t="shared" si="29"/>
        <v>G</v>
      </c>
      <c r="T264" s="73" t="str">
        <f t="shared" si="30"/>
        <v>50ML</v>
      </c>
      <c r="U264" s="73" t="str">
        <f t="shared" si="31"/>
        <v>g</v>
      </c>
      <c r="V264" s="7" t="str">
        <f t="shared" si="32"/>
        <v>50ML</v>
      </c>
      <c r="W264" s="73">
        <f t="shared" si="33"/>
        <v>0</v>
      </c>
      <c r="X264" s="73">
        <f t="shared" si="34"/>
        <v>0</v>
      </c>
      <c r="Y264" s="73">
        <f t="shared" si="35"/>
        <v>0</v>
      </c>
    </row>
    <row r="265" spans="1:25" s="66" customFormat="1" ht="15.6">
      <c r="A265" s="121"/>
      <c r="B265" s="94" t="s">
        <v>73</v>
      </c>
      <c r="C265" s="94" t="s">
        <v>1132</v>
      </c>
      <c r="D265" s="94">
        <v>3592076</v>
      </c>
      <c r="E265" s="75">
        <v>7680576760039</v>
      </c>
      <c r="F265" s="261" t="s">
        <v>1410</v>
      </c>
      <c r="G265" s="100"/>
      <c r="H265" s="99">
        <f t="shared" si="27"/>
        <v>0</v>
      </c>
      <c r="I265" s="98"/>
      <c r="J265"/>
      <c r="K265" s="110" t="s">
        <v>770</v>
      </c>
      <c r="L265" s="124" t="str">
        <f t="shared" si="28"/>
        <v>J06BA02_nr</v>
      </c>
      <c r="M265" s="73">
        <v>5</v>
      </c>
      <c r="N265" s="73" t="s">
        <v>203</v>
      </c>
      <c r="O265" s="73">
        <v>100</v>
      </c>
      <c r="P265" s="73" t="s">
        <v>187</v>
      </c>
      <c r="Q265" s="73">
        <v>1</v>
      </c>
      <c r="R265" s="94" t="s">
        <v>34</v>
      </c>
      <c r="S265" s="73" t="str">
        <f t="shared" si="29"/>
        <v>G</v>
      </c>
      <c r="T265" s="73" t="str">
        <f t="shared" si="30"/>
        <v>100ML</v>
      </c>
      <c r="U265" s="73" t="str">
        <f t="shared" si="31"/>
        <v>g</v>
      </c>
      <c r="V265" s="7" t="str">
        <f t="shared" si="32"/>
        <v>100ML</v>
      </c>
      <c r="W265" s="73">
        <f t="shared" si="33"/>
        <v>0</v>
      </c>
      <c r="X265" s="73">
        <f t="shared" si="34"/>
        <v>0</v>
      </c>
      <c r="Y265" s="73">
        <f t="shared" si="35"/>
        <v>0</v>
      </c>
    </row>
    <row r="266" spans="1:25" s="66" customFormat="1" ht="15.6">
      <c r="A266" s="121"/>
      <c r="B266" s="94" t="s">
        <v>73</v>
      </c>
      <c r="C266" s="94" t="s">
        <v>1132</v>
      </c>
      <c r="D266" s="94">
        <v>3145584</v>
      </c>
      <c r="E266" s="75">
        <v>7680574690017</v>
      </c>
      <c r="F266" s="261" t="s">
        <v>1415</v>
      </c>
      <c r="G266" s="100"/>
      <c r="H266" s="99">
        <f t="shared" si="27"/>
        <v>0</v>
      </c>
      <c r="I266" s="98"/>
      <c r="J266"/>
      <c r="K266" s="110" t="s">
        <v>770</v>
      </c>
      <c r="L266" s="124" t="str">
        <f t="shared" si="28"/>
        <v>J06BA02_nr</v>
      </c>
      <c r="M266" s="73">
        <v>1</v>
      </c>
      <c r="N266" s="73" t="s">
        <v>206</v>
      </c>
      <c r="O266" s="73">
        <v>10</v>
      </c>
      <c r="P266" s="73" t="s">
        <v>187</v>
      </c>
      <c r="Q266" s="73">
        <v>1</v>
      </c>
      <c r="R266" s="94" t="s">
        <v>34</v>
      </c>
      <c r="S266" s="73" t="str">
        <f t="shared" si="29"/>
        <v>G</v>
      </c>
      <c r="T266" s="73" t="str">
        <f t="shared" si="30"/>
        <v>10ML</v>
      </c>
      <c r="U266" s="73" t="str">
        <f t="shared" si="31"/>
        <v>g</v>
      </c>
      <c r="V266" s="7" t="str">
        <f t="shared" si="32"/>
        <v>10ML</v>
      </c>
      <c r="W266" s="73">
        <f t="shared" si="33"/>
        <v>0</v>
      </c>
      <c r="X266" s="73">
        <f t="shared" si="34"/>
        <v>0</v>
      </c>
      <c r="Y266" s="73">
        <f t="shared" si="35"/>
        <v>0</v>
      </c>
    </row>
    <row r="267" spans="1:25" s="66" customFormat="1" ht="15.6">
      <c r="A267" s="121"/>
      <c r="B267" s="94" t="s">
        <v>73</v>
      </c>
      <c r="C267" s="94" t="s">
        <v>1132</v>
      </c>
      <c r="D267" s="94">
        <v>3145615</v>
      </c>
      <c r="E267" s="74">
        <v>7680574690048</v>
      </c>
      <c r="F267" s="261" t="s">
        <v>1413</v>
      </c>
      <c r="G267" s="100"/>
      <c r="H267" s="99">
        <f t="shared" si="27"/>
        <v>0</v>
      </c>
      <c r="I267" s="98"/>
      <c r="J267"/>
      <c r="K267" s="110" t="s">
        <v>770</v>
      </c>
      <c r="L267" s="124" t="str">
        <f t="shared" si="28"/>
        <v>J06BA02_nr</v>
      </c>
      <c r="M267" s="7">
        <v>10</v>
      </c>
      <c r="N267" s="7" t="s">
        <v>203</v>
      </c>
      <c r="O267" s="7">
        <v>100</v>
      </c>
      <c r="P267" s="7" t="s">
        <v>187</v>
      </c>
      <c r="Q267" s="7">
        <v>1</v>
      </c>
      <c r="R267" s="94" t="s">
        <v>34</v>
      </c>
      <c r="S267" s="73" t="str">
        <f t="shared" si="29"/>
        <v>G</v>
      </c>
      <c r="T267" s="73" t="str">
        <f t="shared" si="30"/>
        <v>100ML</v>
      </c>
      <c r="U267" s="73" t="str">
        <f t="shared" si="31"/>
        <v>g</v>
      </c>
      <c r="V267" s="7" t="str">
        <f t="shared" si="32"/>
        <v>100ML</v>
      </c>
      <c r="W267" s="73">
        <f t="shared" si="33"/>
        <v>0</v>
      </c>
      <c r="X267" s="73">
        <f t="shared" si="34"/>
        <v>0</v>
      </c>
      <c r="Y267" s="73">
        <f t="shared" si="35"/>
        <v>0</v>
      </c>
    </row>
    <row r="268" spans="1:25" s="66" customFormat="1" ht="15.6">
      <c r="A268" s="121"/>
      <c r="B268" s="94" t="s">
        <v>73</v>
      </c>
      <c r="C268" s="94" t="s">
        <v>1132</v>
      </c>
      <c r="D268" s="94">
        <v>3145590</v>
      </c>
      <c r="E268" s="75">
        <v>7680574690024</v>
      </c>
      <c r="F268" s="261" t="s">
        <v>1407</v>
      </c>
      <c r="G268" s="100"/>
      <c r="H268" s="99">
        <f t="shared" si="27"/>
        <v>0</v>
      </c>
      <c r="I268" s="98"/>
      <c r="J268"/>
      <c r="K268" s="110" t="s">
        <v>770</v>
      </c>
      <c r="L268" s="124" t="str">
        <f t="shared" si="28"/>
        <v>J06BA02_nr</v>
      </c>
      <c r="M268" s="73">
        <v>2.5</v>
      </c>
      <c r="N268" s="73" t="s">
        <v>207</v>
      </c>
      <c r="O268" s="73">
        <v>25</v>
      </c>
      <c r="P268" s="73" t="s">
        <v>187</v>
      </c>
      <c r="Q268" s="73">
        <v>1</v>
      </c>
      <c r="R268" s="94" t="s">
        <v>34</v>
      </c>
      <c r="S268" s="73" t="str">
        <f t="shared" si="29"/>
        <v>G</v>
      </c>
      <c r="T268" s="73" t="str">
        <f t="shared" si="30"/>
        <v>25ML</v>
      </c>
      <c r="U268" s="73" t="str">
        <f t="shared" si="31"/>
        <v>g</v>
      </c>
      <c r="V268" s="7" t="str">
        <f t="shared" si="32"/>
        <v>25ML</v>
      </c>
      <c r="W268" s="73">
        <f t="shared" si="33"/>
        <v>0</v>
      </c>
      <c r="X268" s="73">
        <f t="shared" si="34"/>
        <v>0</v>
      </c>
      <c r="Y268" s="73">
        <f t="shared" si="35"/>
        <v>0</v>
      </c>
    </row>
    <row r="269" spans="1:25" s="66" customFormat="1" ht="15.6">
      <c r="A269" s="121"/>
      <c r="B269" s="94" t="s">
        <v>73</v>
      </c>
      <c r="C269" s="94" t="s">
        <v>1132</v>
      </c>
      <c r="D269" s="94">
        <v>3145621</v>
      </c>
      <c r="E269" s="74">
        <v>7680574690055</v>
      </c>
      <c r="F269" s="261" t="s">
        <v>1414</v>
      </c>
      <c r="G269" s="100"/>
      <c r="H269" s="99">
        <f t="shared" si="27"/>
        <v>0</v>
      </c>
      <c r="I269" s="98"/>
      <c r="J269"/>
      <c r="K269" s="110" t="s">
        <v>770</v>
      </c>
      <c r="L269" s="124" t="str">
        <f t="shared" si="28"/>
        <v>J06BA02_nr</v>
      </c>
      <c r="M269" s="7">
        <v>20</v>
      </c>
      <c r="N269" s="7" t="s">
        <v>204</v>
      </c>
      <c r="O269" s="7">
        <v>200</v>
      </c>
      <c r="P269" s="7" t="s">
        <v>187</v>
      </c>
      <c r="Q269" s="7">
        <v>1</v>
      </c>
      <c r="R269" s="94" t="s">
        <v>34</v>
      </c>
      <c r="S269" s="73" t="str">
        <f t="shared" si="29"/>
        <v>G</v>
      </c>
      <c r="T269" s="73" t="str">
        <f t="shared" si="30"/>
        <v>200ML</v>
      </c>
      <c r="U269" s="73" t="str">
        <f t="shared" si="31"/>
        <v>g</v>
      </c>
      <c r="V269" s="7" t="str">
        <f t="shared" si="32"/>
        <v>200ML</v>
      </c>
      <c r="W269" s="73">
        <f t="shared" si="33"/>
        <v>0</v>
      </c>
      <c r="X269" s="73">
        <f t="shared" si="34"/>
        <v>0</v>
      </c>
      <c r="Y269" s="73">
        <f t="shared" si="35"/>
        <v>0</v>
      </c>
    </row>
    <row r="270" spans="1:25" s="66" customFormat="1" ht="15.6">
      <c r="A270" s="121"/>
      <c r="B270" s="94" t="s">
        <v>73</v>
      </c>
      <c r="C270" s="94" t="s">
        <v>1132</v>
      </c>
      <c r="D270" s="94">
        <v>4731858</v>
      </c>
      <c r="E270" s="75">
        <v>7680574690062</v>
      </c>
      <c r="F270" s="261" t="s">
        <v>1428</v>
      </c>
      <c r="G270" s="100"/>
      <c r="H270" s="99">
        <f t="shared" si="27"/>
        <v>0</v>
      </c>
      <c r="I270" s="98"/>
      <c r="J270"/>
      <c r="K270" s="110" t="s">
        <v>770</v>
      </c>
      <c r="L270" s="124" t="str">
        <f t="shared" si="28"/>
        <v>J06BA02_nr</v>
      </c>
      <c r="M270" s="73">
        <v>30</v>
      </c>
      <c r="N270" s="73" t="s">
        <v>208</v>
      </c>
      <c r="O270" s="73">
        <v>300</v>
      </c>
      <c r="P270" s="73" t="s">
        <v>187</v>
      </c>
      <c r="Q270" s="73">
        <v>1</v>
      </c>
      <c r="R270" s="94" t="s">
        <v>34</v>
      </c>
      <c r="S270" s="73" t="str">
        <f t="shared" si="29"/>
        <v>G</v>
      </c>
      <c r="T270" s="73" t="str">
        <f t="shared" si="30"/>
        <v>300ML</v>
      </c>
      <c r="U270" s="73" t="str">
        <f t="shared" si="31"/>
        <v>g</v>
      </c>
      <c r="V270" s="7" t="str">
        <f t="shared" si="32"/>
        <v>300ML</v>
      </c>
      <c r="W270" s="73">
        <f t="shared" si="33"/>
        <v>0</v>
      </c>
      <c r="X270" s="73">
        <f t="shared" si="34"/>
        <v>0</v>
      </c>
      <c r="Y270" s="73">
        <f t="shared" si="35"/>
        <v>0</v>
      </c>
    </row>
    <row r="271" spans="1:25" s="66" customFormat="1" ht="15.6">
      <c r="A271" s="121"/>
      <c r="B271" s="94" t="s">
        <v>73</v>
      </c>
      <c r="C271" s="94" t="s">
        <v>1132</v>
      </c>
      <c r="D271" s="94">
        <v>3145609</v>
      </c>
      <c r="E271" s="75">
        <v>7680574690031</v>
      </c>
      <c r="F271" s="261" t="s">
        <v>1412</v>
      </c>
      <c r="G271" s="100"/>
      <c r="H271" s="99">
        <f t="shared" si="27"/>
        <v>0</v>
      </c>
      <c r="I271" s="98"/>
      <c r="J271"/>
      <c r="K271" s="110" t="s">
        <v>770</v>
      </c>
      <c r="L271" s="124" t="str">
        <f t="shared" si="28"/>
        <v>J06BA02_nr</v>
      </c>
      <c r="M271" s="73">
        <v>5</v>
      </c>
      <c r="N271" s="73" t="s">
        <v>202</v>
      </c>
      <c r="O271" s="73">
        <v>50</v>
      </c>
      <c r="P271" s="73" t="s">
        <v>187</v>
      </c>
      <c r="Q271" s="73">
        <v>1</v>
      </c>
      <c r="R271" s="94" t="s">
        <v>34</v>
      </c>
      <c r="S271" s="73" t="str">
        <f t="shared" si="29"/>
        <v>G</v>
      </c>
      <c r="T271" s="73" t="str">
        <f t="shared" si="30"/>
        <v>50ML</v>
      </c>
      <c r="U271" s="73" t="str">
        <f t="shared" si="31"/>
        <v>g</v>
      </c>
      <c r="V271" s="7" t="str">
        <f t="shared" si="32"/>
        <v>50ML</v>
      </c>
      <c r="W271" s="73">
        <f t="shared" si="33"/>
        <v>0</v>
      </c>
      <c r="X271" s="73">
        <f t="shared" si="34"/>
        <v>0</v>
      </c>
      <c r="Y271" s="73">
        <f t="shared" si="35"/>
        <v>0</v>
      </c>
    </row>
    <row r="272" spans="1:25" s="66" customFormat="1" ht="15.6">
      <c r="A272" s="121"/>
      <c r="B272" s="94" t="s">
        <v>73</v>
      </c>
      <c r="C272" s="94" t="s">
        <v>1132</v>
      </c>
      <c r="D272" s="94">
        <v>4648465</v>
      </c>
      <c r="E272" s="75">
        <v>7680603230030</v>
      </c>
      <c r="F272" s="261" t="s">
        <v>1426</v>
      </c>
      <c r="G272" s="100"/>
      <c r="H272" s="99">
        <f t="shared" si="27"/>
        <v>0</v>
      </c>
      <c r="I272" s="98"/>
      <c r="J272"/>
      <c r="K272" s="110" t="s">
        <v>770</v>
      </c>
      <c r="L272" s="124" t="str">
        <f t="shared" si="28"/>
        <v>J06BA02_nr</v>
      </c>
      <c r="M272" s="73">
        <v>10</v>
      </c>
      <c r="N272" s="73" t="s">
        <v>203</v>
      </c>
      <c r="O272" s="73">
        <v>1</v>
      </c>
      <c r="P272" s="73" t="s">
        <v>6</v>
      </c>
      <c r="Q272" s="73">
        <v>1</v>
      </c>
      <c r="R272" s="94" t="s">
        <v>34</v>
      </c>
      <c r="S272" s="73" t="str">
        <f t="shared" si="29"/>
        <v>G</v>
      </c>
      <c r="T272" s="73" t="str">
        <f t="shared" si="30"/>
        <v>100ML</v>
      </c>
      <c r="U272" s="73" t="str">
        <f t="shared" si="31"/>
        <v>g</v>
      </c>
      <c r="V272" s="7" t="str">
        <f t="shared" si="32"/>
        <v>100ML</v>
      </c>
      <c r="W272" s="73">
        <f t="shared" si="33"/>
        <v>0</v>
      </c>
      <c r="X272" s="73">
        <f t="shared" si="34"/>
        <v>1</v>
      </c>
      <c r="Y272" s="73">
        <f t="shared" si="35"/>
        <v>0</v>
      </c>
    </row>
    <row r="273" spans="1:25" s="66" customFormat="1" ht="15.6">
      <c r="A273" s="121"/>
      <c r="B273" s="94" t="s">
        <v>73</v>
      </c>
      <c r="C273" s="94" t="s">
        <v>1132</v>
      </c>
      <c r="D273" s="94">
        <v>4648442</v>
      </c>
      <c r="E273" s="74">
        <v>7680603230016</v>
      </c>
      <c r="F273" s="261" t="s">
        <v>1424</v>
      </c>
      <c r="G273" s="100"/>
      <c r="H273" s="99">
        <f t="shared" si="27"/>
        <v>0</v>
      </c>
      <c r="I273" s="98"/>
      <c r="J273"/>
      <c r="K273" s="110" t="s">
        <v>770</v>
      </c>
      <c r="L273" s="124" t="str">
        <f t="shared" si="28"/>
        <v>J06BA02_nr</v>
      </c>
      <c r="M273" s="7">
        <v>2</v>
      </c>
      <c r="N273" s="7" t="s">
        <v>205</v>
      </c>
      <c r="O273" s="7">
        <v>1</v>
      </c>
      <c r="P273" s="7" t="s">
        <v>6</v>
      </c>
      <c r="Q273" s="7">
        <v>1</v>
      </c>
      <c r="R273" s="94" t="s">
        <v>34</v>
      </c>
      <c r="S273" s="73" t="str">
        <f t="shared" si="29"/>
        <v>g</v>
      </c>
      <c r="T273" s="73" t="str">
        <f t="shared" si="30"/>
        <v>20ML</v>
      </c>
      <c r="U273" s="73" t="str">
        <f t="shared" si="31"/>
        <v>g</v>
      </c>
      <c r="V273" s="7" t="str">
        <f t="shared" si="32"/>
        <v>20ML</v>
      </c>
      <c r="W273" s="73">
        <f t="shared" si="33"/>
        <v>0</v>
      </c>
      <c r="X273" s="73">
        <f t="shared" si="34"/>
        <v>1</v>
      </c>
      <c r="Y273" s="73">
        <f t="shared" si="35"/>
        <v>0</v>
      </c>
    </row>
    <row r="274" spans="1:25" s="66" customFormat="1" ht="15.6">
      <c r="A274" s="121"/>
      <c r="B274" s="94" t="s">
        <v>73</v>
      </c>
      <c r="C274" s="94" t="s">
        <v>1132</v>
      </c>
      <c r="D274" s="94">
        <v>4648471</v>
      </c>
      <c r="E274" s="74">
        <v>7680603230047</v>
      </c>
      <c r="F274" s="261" t="s">
        <v>1427</v>
      </c>
      <c r="G274" s="100"/>
      <c r="H274" s="99">
        <f t="shared" si="27"/>
        <v>0</v>
      </c>
      <c r="I274" s="98"/>
      <c r="J274"/>
      <c r="K274" s="110" t="s">
        <v>770</v>
      </c>
      <c r="L274" s="124" t="str">
        <f t="shared" si="28"/>
        <v>J06BA02_nr</v>
      </c>
      <c r="M274" s="7">
        <v>20</v>
      </c>
      <c r="N274" s="7" t="s">
        <v>204</v>
      </c>
      <c r="O274" s="7">
        <v>1</v>
      </c>
      <c r="P274" s="7" t="s">
        <v>6</v>
      </c>
      <c r="Q274" s="7">
        <v>1</v>
      </c>
      <c r="R274" s="94" t="s">
        <v>34</v>
      </c>
      <c r="S274" s="73" t="str">
        <f t="shared" si="29"/>
        <v>G</v>
      </c>
      <c r="T274" s="73" t="str">
        <f t="shared" si="30"/>
        <v>200ML</v>
      </c>
      <c r="U274" s="73" t="str">
        <f t="shared" si="31"/>
        <v>g</v>
      </c>
      <c r="V274" s="7" t="str">
        <f t="shared" si="32"/>
        <v>200ML</v>
      </c>
      <c r="W274" s="73">
        <f t="shared" si="33"/>
        <v>0</v>
      </c>
      <c r="X274" s="73">
        <f t="shared" si="34"/>
        <v>1</v>
      </c>
      <c r="Y274" s="73">
        <f t="shared" si="35"/>
        <v>0</v>
      </c>
    </row>
    <row r="275" spans="1:25" s="66" customFormat="1" ht="15.6">
      <c r="A275" s="121"/>
      <c r="B275" s="94" t="s">
        <v>73</v>
      </c>
      <c r="C275" s="94" t="s">
        <v>1132</v>
      </c>
      <c r="D275" s="94">
        <v>4648459</v>
      </c>
      <c r="E275" s="74">
        <v>7680603230023</v>
      </c>
      <c r="F275" s="261" t="s">
        <v>1425</v>
      </c>
      <c r="G275" s="100"/>
      <c r="H275" s="99">
        <f t="shared" si="27"/>
        <v>0</v>
      </c>
      <c r="I275" s="98"/>
      <c r="J275"/>
      <c r="K275" s="110" t="s">
        <v>770</v>
      </c>
      <c r="L275" s="124" t="str">
        <f t="shared" si="28"/>
        <v>J06BA02_nr</v>
      </c>
      <c r="M275" s="7">
        <v>5</v>
      </c>
      <c r="N275" s="7" t="s">
        <v>202</v>
      </c>
      <c r="O275" s="7">
        <v>1</v>
      </c>
      <c r="P275" s="7" t="s">
        <v>6</v>
      </c>
      <c r="Q275" s="7">
        <v>1</v>
      </c>
      <c r="R275" s="94" t="s">
        <v>34</v>
      </c>
      <c r="S275" s="73" t="str">
        <f t="shared" si="29"/>
        <v>G</v>
      </c>
      <c r="T275" s="73" t="str">
        <f t="shared" si="30"/>
        <v>50ML</v>
      </c>
      <c r="U275" s="73" t="str">
        <f t="shared" si="31"/>
        <v>g</v>
      </c>
      <c r="V275" s="7" t="str">
        <f t="shared" si="32"/>
        <v>50ML</v>
      </c>
      <c r="W275" s="73">
        <f t="shared" si="33"/>
        <v>0</v>
      </c>
      <c r="X275" s="73">
        <f t="shared" si="34"/>
        <v>1</v>
      </c>
      <c r="Y275" s="73">
        <f t="shared" si="35"/>
        <v>0</v>
      </c>
    </row>
    <row r="276" spans="1:25" s="66" customFormat="1" ht="15.6">
      <c r="A276" s="121"/>
      <c r="B276" s="94" t="s">
        <v>73</v>
      </c>
      <c r="C276" s="94" t="s">
        <v>1132</v>
      </c>
      <c r="D276" s="94">
        <v>1919900</v>
      </c>
      <c r="E276" s="75">
        <v>7680005840073</v>
      </c>
      <c r="F276" s="261" t="s">
        <v>1406</v>
      </c>
      <c r="G276" s="100"/>
      <c r="H276" s="99">
        <f t="shared" ref="H276:H339" si="36">+IF(OR(X276=1,Y276=1),G276/Q276/O276/M276,G276/Q276/M276)</f>
        <v>0</v>
      </c>
      <c r="I276" s="98"/>
      <c r="J276"/>
      <c r="K276" s="110" t="s">
        <v>770</v>
      </c>
      <c r="L276" s="124" t="str">
        <f t="shared" ref="L276:L339" si="37">+B276&amp;"_"&amp;K276</f>
        <v>J06BA02_nr</v>
      </c>
      <c r="M276" s="73">
        <v>1</v>
      </c>
      <c r="N276" s="73" t="s">
        <v>205</v>
      </c>
      <c r="O276" s="73">
        <v>20</v>
      </c>
      <c r="P276" s="73" t="s">
        <v>187</v>
      </c>
      <c r="Q276" s="73">
        <v>1</v>
      </c>
      <c r="R276" s="94" t="s">
        <v>34</v>
      </c>
      <c r="S276" s="73" t="str">
        <f t="shared" ref="S276:S339" si="38">IF(ISERR(SEARCH("/",$N276)-1),$N276,LEFT($N276,SEARCH("/",$N276)-1))</f>
        <v>g</v>
      </c>
      <c r="T276" s="73" t="str">
        <f t="shared" ref="T276:T339" si="39">IF(ISERR(SEARCH("/",$N276)-1),0,RIGHT($N276,LEN($N276)-SEARCH("/",$N276)))</f>
        <v>20ML</v>
      </c>
      <c r="U276" s="73" t="str">
        <f t="shared" ref="U276:U339" si="40">+IF(OR(S276=R276,AND(S276="E",R276="U"),AND(S276="IE",R276="IU"),AND(S276="IE",R276="U"),AND(S276="E",R276="IU"),AND(S276="MIOE",R276="MIU")),R276,S276)</f>
        <v>g</v>
      </c>
      <c r="V276" s="7" t="str">
        <f t="shared" ref="V276:V339" si="41">+IF(T276=0,1,IF(LEFT(T276,1)="M","1"&amp;T276,T276))</f>
        <v>20ML</v>
      </c>
      <c r="W276" s="73">
        <f t="shared" ref="W276:W339" si="42">+IF(U276=R276,0,1)</f>
        <v>0</v>
      </c>
      <c r="X276" s="73">
        <f t="shared" ref="X276:X339" si="43">+IF(P276="Stk",1,0)</f>
        <v>0</v>
      </c>
      <c r="Y276" s="73">
        <f t="shared" ref="Y276:Y339" si="44">+IF(OR(X276=1,V276=1),0,IF((O276&amp;P276)=V276,0,1))</f>
        <v>0</v>
      </c>
    </row>
    <row r="277" spans="1:25" s="66" customFormat="1" ht="15.6">
      <c r="A277" s="121"/>
      <c r="B277" s="94" t="s">
        <v>73</v>
      </c>
      <c r="C277" s="94" t="s">
        <v>1132</v>
      </c>
      <c r="D277" s="94">
        <v>1720535</v>
      </c>
      <c r="E277" s="75">
        <v>7680005840110</v>
      </c>
      <c r="F277" s="261" t="s">
        <v>1403</v>
      </c>
      <c r="G277" s="100"/>
      <c r="H277" s="99">
        <f t="shared" si="36"/>
        <v>0</v>
      </c>
      <c r="I277" s="98"/>
      <c r="J277"/>
      <c r="K277" s="110" t="s">
        <v>770</v>
      </c>
      <c r="L277" s="124" t="str">
        <f t="shared" si="37"/>
        <v>J06BA02_nr</v>
      </c>
      <c r="M277" s="73">
        <v>10</v>
      </c>
      <c r="N277" s="73" t="s">
        <v>204</v>
      </c>
      <c r="O277" s="73">
        <v>200</v>
      </c>
      <c r="P277" s="73" t="s">
        <v>187</v>
      </c>
      <c r="Q277" s="73">
        <v>1</v>
      </c>
      <c r="R277" s="94" t="s">
        <v>34</v>
      </c>
      <c r="S277" s="73" t="str">
        <f t="shared" si="38"/>
        <v>G</v>
      </c>
      <c r="T277" s="73" t="str">
        <f t="shared" si="39"/>
        <v>200ML</v>
      </c>
      <c r="U277" s="73" t="str">
        <f t="shared" si="40"/>
        <v>g</v>
      </c>
      <c r="V277" s="7" t="str">
        <f t="shared" si="41"/>
        <v>200ML</v>
      </c>
      <c r="W277" s="73">
        <f t="shared" si="42"/>
        <v>0</v>
      </c>
      <c r="X277" s="73">
        <f t="shared" si="43"/>
        <v>0</v>
      </c>
      <c r="Y277" s="73">
        <f t="shared" si="44"/>
        <v>0</v>
      </c>
    </row>
    <row r="278" spans="1:25" s="66" customFormat="1" ht="15.6">
      <c r="A278" s="121"/>
      <c r="B278" s="94" t="s">
        <v>73</v>
      </c>
      <c r="C278" s="94" t="s">
        <v>1132</v>
      </c>
      <c r="D278" s="94">
        <v>1720512</v>
      </c>
      <c r="E278" s="74">
        <v>7680005840080</v>
      </c>
      <c r="F278" s="261" t="s">
        <v>1405</v>
      </c>
      <c r="G278" s="100"/>
      <c r="H278" s="99">
        <f t="shared" si="36"/>
        <v>0</v>
      </c>
      <c r="I278" s="98"/>
      <c r="J278"/>
      <c r="K278" s="110" t="s">
        <v>770</v>
      </c>
      <c r="L278" s="124" t="str">
        <f t="shared" si="37"/>
        <v>J06BA02_nr</v>
      </c>
      <c r="M278" s="7">
        <v>2.5</v>
      </c>
      <c r="N278" s="7" t="s">
        <v>202</v>
      </c>
      <c r="O278" s="7">
        <v>50</v>
      </c>
      <c r="P278" s="7" t="s">
        <v>187</v>
      </c>
      <c r="Q278" s="7">
        <v>1</v>
      </c>
      <c r="R278" s="94" t="s">
        <v>34</v>
      </c>
      <c r="S278" s="73" t="str">
        <f t="shared" si="38"/>
        <v>G</v>
      </c>
      <c r="T278" s="73" t="str">
        <f t="shared" si="39"/>
        <v>50ML</v>
      </c>
      <c r="U278" s="73" t="str">
        <f t="shared" si="40"/>
        <v>g</v>
      </c>
      <c r="V278" s="7" t="str">
        <f t="shared" si="41"/>
        <v>50ML</v>
      </c>
      <c r="W278" s="73">
        <f t="shared" si="42"/>
        <v>0</v>
      </c>
      <c r="X278" s="73">
        <f t="shared" si="43"/>
        <v>0</v>
      </c>
      <c r="Y278" s="73">
        <f t="shared" si="44"/>
        <v>0</v>
      </c>
    </row>
    <row r="279" spans="1:25" s="66" customFormat="1" ht="15.6">
      <c r="A279" s="121"/>
      <c r="B279" s="94" t="s">
        <v>73</v>
      </c>
      <c r="C279" s="94" t="s">
        <v>1132</v>
      </c>
      <c r="D279" s="94">
        <v>1720529</v>
      </c>
      <c r="E279" s="74">
        <v>7680005840097</v>
      </c>
      <c r="F279" s="261" t="s">
        <v>1404</v>
      </c>
      <c r="G279" s="100"/>
      <c r="H279" s="99">
        <f t="shared" si="36"/>
        <v>0</v>
      </c>
      <c r="I279" s="98"/>
      <c r="J279"/>
      <c r="K279" s="110" t="s">
        <v>770</v>
      </c>
      <c r="L279" s="124" t="str">
        <f t="shared" si="37"/>
        <v>J06BA02_nr</v>
      </c>
      <c r="M279" s="7">
        <v>5</v>
      </c>
      <c r="N279" s="7" t="s">
        <v>203</v>
      </c>
      <c r="O279" s="7">
        <v>100</v>
      </c>
      <c r="P279" s="7" t="s">
        <v>187</v>
      </c>
      <c r="Q279" s="7">
        <v>1</v>
      </c>
      <c r="R279" s="94" t="s">
        <v>34</v>
      </c>
      <c r="S279" s="73" t="str">
        <f t="shared" si="38"/>
        <v>G</v>
      </c>
      <c r="T279" s="73" t="str">
        <f t="shared" si="39"/>
        <v>100ML</v>
      </c>
      <c r="U279" s="73" t="str">
        <f t="shared" si="40"/>
        <v>g</v>
      </c>
      <c r="V279" s="7" t="str">
        <f t="shared" si="41"/>
        <v>100ML</v>
      </c>
      <c r="W279" s="73">
        <f t="shared" si="42"/>
        <v>0</v>
      </c>
      <c r="X279" s="73">
        <f t="shared" si="43"/>
        <v>0</v>
      </c>
      <c r="Y279" s="73">
        <f t="shared" si="44"/>
        <v>0</v>
      </c>
    </row>
    <row r="280" spans="1:25" s="66" customFormat="1" ht="15.6">
      <c r="A280" s="121"/>
      <c r="B280" s="94" t="s">
        <v>73</v>
      </c>
      <c r="C280" s="94" t="s">
        <v>1132</v>
      </c>
      <c r="D280" s="94">
        <v>3894251</v>
      </c>
      <c r="E280" s="74">
        <v>7680583140039</v>
      </c>
      <c r="F280" s="261" t="s">
        <v>1417</v>
      </c>
      <c r="G280" s="100"/>
      <c r="H280" s="99">
        <f t="shared" si="36"/>
        <v>0</v>
      </c>
      <c r="I280" s="98"/>
      <c r="J280"/>
      <c r="K280" s="110" t="s">
        <v>770</v>
      </c>
      <c r="L280" s="124" t="str">
        <f t="shared" si="37"/>
        <v>J06BA02_nr</v>
      </c>
      <c r="M280" s="7">
        <v>10</v>
      </c>
      <c r="N280" s="7" t="s">
        <v>203</v>
      </c>
      <c r="O280" s="7">
        <v>100</v>
      </c>
      <c r="P280" s="7" t="s">
        <v>187</v>
      </c>
      <c r="Q280" s="7">
        <v>1</v>
      </c>
      <c r="R280" s="94" t="s">
        <v>34</v>
      </c>
      <c r="S280" s="73" t="str">
        <f t="shared" si="38"/>
        <v>G</v>
      </c>
      <c r="T280" s="73" t="str">
        <f t="shared" si="39"/>
        <v>100ML</v>
      </c>
      <c r="U280" s="73" t="str">
        <f t="shared" si="40"/>
        <v>g</v>
      </c>
      <c r="V280" s="7" t="str">
        <f t="shared" si="41"/>
        <v>100ML</v>
      </c>
      <c r="W280" s="73">
        <f t="shared" si="42"/>
        <v>0</v>
      </c>
      <c r="X280" s="73">
        <f t="shared" si="43"/>
        <v>0</v>
      </c>
      <c r="Y280" s="73">
        <f t="shared" si="44"/>
        <v>0</v>
      </c>
    </row>
    <row r="281" spans="1:25" s="66" customFormat="1" ht="15.6">
      <c r="A281" s="121"/>
      <c r="B281" s="94" t="s">
        <v>73</v>
      </c>
      <c r="C281" s="94" t="s">
        <v>1132</v>
      </c>
      <c r="D281" s="94">
        <v>3894268</v>
      </c>
      <c r="E281" s="75">
        <v>7680583140015</v>
      </c>
      <c r="F281" s="261" t="s">
        <v>1418</v>
      </c>
      <c r="G281" s="100"/>
      <c r="H281" s="99">
        <f t="shared" si="36"/>
        <v>0</v>
      </c>
      <c r="I281" s="98"/>
      <c r="J281"/>
      <c r="K281" s="110" t="s">
        <v>770</v>
      </c>
      <c r="L281" s="124" t="str">
        <f t="shared" si="37"/>
        <v>J06BA02_nr</v>
      </c>
      <c r="M281" s="73">
        <v>2.5</v>
      </c>
      <c r="N281" s="73" t="s">
        <v>207</v>
      </c>
      <c r="O281" s="73">
        <v>25</v>
      </c>
      <c r="P281" s="73" t="s">
        <v>187</v>
      </c>
      <c r="Q281" s="73">
        <v>1</v>
      </c>
      <c r="R281" s="94" t="s">
        <v>34</v>
      </c>
      <c r="S281" s="73" t="str">
        <f t="shared" si="38"/>
        <v>G</v>
      </c>
      <c r="T281" s="73" t="str">
        <f t="shared" si="39"/>
        <v>25ML</v>
      </c>
      <c r="U281" s="73" t="str">
        <f t="shared" si="40"/>
        <v>g</v>
      </c>
      <c r="V281" s="7" t="str">
        <f t="shared" si="41"/>
        <v>25ML</v>
      </c>
      <c r="W281" s="73">
        <f t="shared" si="42"/>
        <v>0</v>
      </c>
      <c r="X281" s="73">
        <f t="shared" si="43"/>
        <v>0</v>
      </c>
      <c r="Y281" s="73">
        <f t="shared" si="44"/>
        <v>0</v>
      </c>
    </row>
    <row r="282" spans="1:25" s="66" customFormat="1" ht="15.6">
      <c r="A282" s="121"/>
      <c r="B282" s="94" t="s">
        <v>73</v>
      </c>
      <c r="C282" s="94" t="s">
        <v>1132</v>
      </c>
      <c r="D282" s="94">
        <v>3894274</v>
      </c>
      <c r="E282" s="75">
        <v>7680583140046</v>
      </c>
      <c r="F282" s="261" t="s">
        <v>1419</v>
      </c>
      <c r="G282" s="100"/>
      <c r="H282" s="99">
        <f t="shared" si="36"/>
        <v>0</v>
      </c>
      <c r="I282" s="98"/>
      <c r="J282"/>
      <c r="K282" s="110" t="s">
        <v>770</v>
      </c>
      <c r="L282" s="124" t="str">
        <f t="shared" si="37"/>
        <v>J06BA02_nr</v>
      </c>
      <c r="M282" s="73">
        <v>20</v>
      </c>
      <c r="N282" s="73" t="s">
        <v>204</v>
      </c>
      <c r="O282" s="73">
        <v>200</v>
      </c>
      <c r="P282" s="73" t="s">
        <v>187</v>
      </c>
      <c r="Q282" s="73">
        <v>1</v>
      </c>
      <c r="R282" s="94" t="s">
        <v>34</v>
      </c>
      <c r="S282" s="73" t="str">
        <f t="shared" si="38"/>
        <v>G</v>
      </c>
      <c r="T282" s="73" t="str">
        <f t="shared" si="39"/>
        <v>200ML</v>
      </c>
      <c r="U282" s="73" t="str">
        <f t="shared" si="40"/>
        <v>g</v>
      </c>
      <c r="V282" s="7" t="str">
        <f t="shared" si="41"/>
        <v>200ML</v>
      </c>
      <c r="W282" s="73">
        <f t="shared" si="42"/>
        <v>0</v>
      </c>
      <c r="X282" s="73">
        <f t="shared" si="43"/>
        <v>0</v>
      </c>
      <c r="Y282" s="73">
        <f t="shared" si="44"/>
        <v>0</v>
      </c>
    </row>
    <row r="283" spans="1:25" s="66" customFormat="1" ht="15.6">
      <c r="A283" s="121"/>
      <c r="B283" s="94" t="s">
        <v>73</v>
      </c>
      <c r="C283" s="94" t="s">
        <v>1132</v>
      </c>
      <c r="D283" s="94">
        <v>5841974</v>
      </c>
      <c r="E283" s="75">
        <v>7680583140053</v>
      </c>
      <c r="F283" s="261" t="s">
        <v>1437</v>
      </c>
      <c r="G283" s="100"/>
      <c r="H283" s="99">
        <f t="shared" si="36"/>
        <v>0</v>
      </c>
      <c r="I283" s="98"/>
      <c r="J283"/>
      <c r="K283" s="110" t="s">
        <v>770</v>
      </c>
      <c r="L283" s="124" t="str">
        <f t="shared" si="37"/>
        <v>J06BA02_nr</v>
      </c>
      <c r="M283" s="73">
        <v>40</v>
      </c>
      <c r="N283" s="73" t="s">
        <v>209</v>
      </c>
      <c r="O283" s="73">
        <v>400</v>
      </c>
      <c r="P283" s="73" t="s">
        <v>187</v>
      </c>
      <c r="Q283" s="73">
        <v>1</v>
      </c>
      <c r="R283" s="94" t="s">
        <v>34</v>
      </c>
      <c r="S283" s="73" t="str">
        <f t="shared" si="38"/>
        <v>G</v>
      </c>
      <c r="T283" s="73" t="str">
        <f t="shared" si="39"/>
        <v>400ML</v>
      </c>
      <c r="U283" s="73" t="str">
        <f t="shared" si="40"/>
        <v>g</v>
      </c>
      <c r="V283" s="7" t="str">
        <f t="shared" si="41"/>
        <v>400ML</v>
      </c>
      <c r="W283" s="73">
        <f t="shared" si="42"/>
        <v>0</v>
      </c>
      <c r="X283" s="73">
        <f t="shared" si="43"/>
        <v>0</v>
      </c>
      <c r="Y283" s="73">
        <f t="shared" si="44"/>
        <v>0</v>
      </c>
    </row>
    <row r="284" spans="1:25" s="66" customFormat="1" ht="15.6">
      <c r="A284" s="121"/>
      <c r="B284" s="94" t="s">
        <v>73</v>
      </c>
      <c r="C284" s="94" t="s">
        <v>1132</v>
      </c>
      <c r="D284" s="94">
        <v>3894245</v>
      </c>
      <c r="E284" s="75">
        <v>7680583140022</v>
      </c>
      <c r="F284" s="261" t="s">
        <v>1416</v>
      </c>
      <c r="G284" s="100"/>
      <c r="H284" s="99">
        <f t="shared" si="36"/>
        <v>0</v>
      </c>
      <c r="I284" s="98"/>
      <c r="J284"/>
      <c r="K284" s="110" t="s">
        <v>770</v>
      </c>
      <c r="L284" s="124" t="str">
        <f t="shared" si="37"/>
        <v>J06BA02_nr</v>
      </c>
      <c r="M284" s="73">
        <v>5</v>
      </c>
      <c r="N284" s="73" t="s">
        <v>202</v>
      </c>
      <c r="O284" s="73">
        <v>50</v>
      </c>
      <c r="P284" s="73" t="s">
        <v>187</v>
      </c>
      <c r="Q284" s="73">
        <v>1</v>
      </c>
      <c r="R284" s="94" t="s">
        <v>34</v>
      </c>
      <c r="S284" s="73" t="str">
        <f t="shared" si="38"/>
        <v>G</v>
      </c>
      <c r="T284" s="73" t="str">
        <f t="shared" si="39"/>
        <v>50ML</v>
      </c>
      <c r="U284" s="73" t="str">
        <f t="shared" si="40"/>
        <v>g</v>
      </c>
      <c r="V284" s="7" t="str">
        <f t="shared" si="41"/>
        <v>50ML</v>
      </c>
      <c r="W284" s="73">
        <f t="shared" si="42"/>
        <v>0</v>
      </c>
      <c r="X284" s="73">
        <f t="shared" si="43"/>
        <v>0</v>
      </c>
      <c r="Y284" s="73">
        <f t="shared" si="44"/>
        <v>0</v>
      </c>
    </row>
    <row r="285" spans="1:25" s="66" customFormat="1" ht="15.6">
      <c r="A285" s="121"/>
      <c r="B285" s="94" t="s">
        <v>694</v>
      </c>
      <c r="C285" s="94" t="s">
        <v>1156</v>
      </c>
      <c r="D285" s="94">
        <v>4067159</v>
      </c>
      <c r="E285" s="75">
        <v>7680594510012</v>
      </c>
      <c r="F285" s="261" t="s">
        <v>1438</v>
      </c>
      <c r="G285" s="100"/>
      <c r="H285" s="99">
        <f t="shared" si="36"/>
        <v>0</v>
      </c>
      <c r="I285" s="98"/>
      <c r="J285"/>
      <c r="K285" s="110" t="s">
        <v>770</v>
      </c>
      <c r="L285" s="124" t="str">
        <f t="shared" si="37"/>
        <v>J06BB03_nr</v>
      </c>
      <c r="M285" s="73">
        <v>125</v>
      </c>
      <c r="N285" s="73" t="s">
        <v>189</v>
      </c>
      <c r="O285" s="73">
        <v>5</v>
      </c>
      <c r="P285" s="73" t="s">
        <v>187</v>
      </c>
      <c r="Q285" s="73">
        <v>1</v>
      </c>
      <c r="R285" s="94" t="s">
        <v>734</v>
      </c>
      <c r="S285" s="73" t="str">
        <f t="shared" si="38"/>
        <v>IE</v>
      </c>
      <c r="T285" s="73" t="str">
        <f t="shared" si="39"/>
        <v>5ML</v>
      </c>
      <c r="U285" s="73" t="str">
        <f t="shared" si="40"/>
        <v>IU</v>
      </c>
      <c r="V285" s="7" t="str">
        <f t="shared" si="41"/>
        <v>5ML</v>
      </c>
      <c r="W285" s="73">
        <f t="shared" si="42"/>
        <v>0</v>
      </c>
      <c r="X285" s="73">
        <f t="shared" si="43"/>
        <v>0</v>
      </c>
      <c r="Y285" s="73">
        <f t="shared" si="44"/>
        <v>0</v>
      </c>
    </row>
    <row r="286" spans="1:25" s="66" customFormat="1" ht="15.6">
      <c r="A286" s="121"/>
      <c r="B286" s="94" t="s">
        <v>694</v>
      </c>
      <c r="C286" s="94" t="s">
        <v>1156</v>
      </c>
      <c r="D286" s="94">
        <v>4067171</v>
      </c>
      <c r="E286" s="75">
        <v>7680594510036</v>
      </c>
      <c r="F286" s="261" t="s">
        <v>1440</v>
      </c>
      <c r="G286" s="100"/>
      <c r="H286" s="99">
        <f t="shared" si="36"/>
        <v>0</v>
      </c>
      <c r="I286" s="98"/>
      <c r="J286"/>
      <c r="K286" s="110" t="s">
        <v>770</v>
      </c>
      <c r="L286" s="124" t="str">
        <f t="shared" si="37"/>
        <v>J06BB03_nr</v>
      </c>
      <c r="M286" s="73">
        <v>1250</v>
      </c>
      <c r="N286" s="73" t="s">
        <v>695</v>
      </c>
      <c r="O286" s="73">
        <v>50</v>
      </c>
      <c r="P286" s="73" t="s">
        <v>187</v>
      </c>
      <c r="Q286" s="73">
        <v>1</v>
      </c>
      <c r="R286" s="94" t="s">
        <v>734</v>
      </c>
      <c r="S286" s="73" t="str">
        <f t="shared" si="38"/>
        <v>IE</v>
      </c>
      <c r="T286" s="73" t="str">
        <f t="shared" si="39"/>
        <v>50ML</v>
      </c>
      <c r="U286" s="73" t="str">
        <f t="shared" si="40"/>
        <v>IU</v>
      </c>
      <c r="V286" s="7" t="str">
        <f t="shared" si="41"/>
        <v>50ML</v>
      </c>
      <c r="W286" s="73">
        <f t="shared" si="42"/>
        <v>0</v>
      </c>
      <c r="X286" s="73">
        <f t="shared" si="43"/>
        <v>0</v>
      </c>
      <c r="Y286" s="73">
        <f t="shared" si="44"/>
        <v>0</v>
      </c>
    </row>
    <row r="287" spans="1:25" s="66" customFormat="1" ht="15.6">
      <c r="A287" s="121"/>
      <c r="B287" s="94" t="s">
        <v>694</v>
      </c>
      <c r="C287" s="94" t="s">
        <v>1156</v>
      </c>
      <c r="D287" s="94">
        <v>4067165</v>
      </c>
      <c r="E287" s="74">
        <v>7680594510029</v>
      </c>
      <c r="F287" s="261" t="s">
        <v>1439</v>
      </c>
      <c r="G287" s="100"/>
      <c r="H287" s="99">
        <f t="shared" si="36"/>
        <v>0</v>
      </c>
      <c r="I287" s="98"/>
      <c r="J287"/>
      <c r="K287" s="110" t="s">
        <v>770</v>
      </c>
      <c r="L287" s="124" t="str">
        <f t="shared" si="37"/>
        <v>J06BB03_nr</v>
      </c>
      <c r="M287" s="7">
        <v>500</v>
      </c>
      <c r="N287" s="7" t="s">
        <v>696</v>
      </c>
      <c r="O287" s="7">
        <v>20</v>
      </c>
      <c r="P287" s="7" t="s">
        <v>187</v>
      </c>
      <c r="Q287" s="7">
        <v>1</v>
      </c>
      <c r="R287" s="94" t="s">
        <v>734</v>
      </c>
      <c r="S287" s="73" t="str">
        <f t="shared" si="38"/>
        <v>IE</v>
      </c>
      <c r="T287" s="73" t="str">
        <f t="shared" si="39"/>
        <v>20ML</v>
      </c>
      <c r="U287" s="73" t="str">
        <f t="shared" si="40"/>
        <v>IU</v>
      </c>
      <c r="V287" s="7" t="str">
        <f t="shared" si="41"/>
        <v>20ML</v>
      </c>
      <c r="W287" s="73">
        <f t="shared" si="42"/>
        <v>0</v>
      </c>
      <c r="X287" s="73">
        <f t="shared" si="43"/>
        <v>0</v>
      </c>
      <c r="Y287" s="73">
        <f t="shared" si="44"/>
        <v>0</v>
      </c>
    </row>
    <row r="288" spans="1:25" s="66" customFormat="1" ht="15.6">
      <c r="A288" s="121"/>
      <c r="B288" s="94" t="s">
        <v>74</v>
      </c>
      <c r="C288" s="94" t="s">
        <v>1133</v>
      </c>
      <c r="D288" s="94">
        <v>2822226</v>
      </c>
      <c r="E288" s="74"/>
      <c r="F288" s="261" t="s">
        <v>1444</v>
      </c>
      <c r="G288" s="100"/>
      <c r="H288" s="99">
        <f t="shared" si="36"/>
        <v>0</v>
      </c>
      <c r="I288" s="98"/>
      <c r="J288"/>
      <c r="K288" s="110" t="s">
        <v>770</v>
      </c>
      <c r="L288" s="124" t="str">
        <f t="shared" si="37"/>
        <v>J06BB04_nr</v>
      </c>
      <c r="M288" s="7">
        <v>2000</v>
      </c>
      <c r="N288" s="7" t="s">
        <v>211</v>
      </c>
      <c r="O288" s="7">
        <v>40</v>
      </c>
      <c r="P288" s="7" t="s">
        <v>187</v>
      </c>
      <c r="Q288" s="7">
        <v>1</v>
      </c>
      <c r="R288" s="94" t="s">
        <v>734</v>
      </c>
      <c r="S288" s="73" t="str">
        <f t="shared" si="38"/>
        <v>E</v>
      </c>
      <c r="T288" s="73" t="str">
        <f t="shared" si="39"/>
        <v>40ML</v>
      </c>
      <c r="U288" s="73" t="str">
        <f t="shared" si="40"/>
        <v>IU</v>
      </c>
      <c r="V288" s="7" t="str">
        <f t="shared" si="41"/>
        <v>40ML</v>
      </c>
      <c r="W288" s="73">
        <f t="shared" si="42"/>
        <v>0</v>
      </c>
      <c r="X288" s="73">
        <f t="shared" si="43"/>
        <v>0</v>
      </c>
      <c r="Y288" s="73">
        <f t="shared" si="44"/>
        <v>0</v>
      </c>
    </row>
    <row r="289" spans="1:25" s="66" customFormat="1" ht="15.6">
      <c r="A289" s="121"/>
      <c r="B289" s="94" t="s">
        <v>74</v>
      </c>
      <c r="C289" s="94" t="s">
        <v>1133</v>
      </c>
      <c r="D289" s="94">
        <v>1982583</v>
      </c>
      <c r="E289" s="75"/>
      <c r="F289" s="261" t="s">
        <v>1441</v>
      </c>
      <c r="G289" s="100"/>
      <c r="H289" s="99">
        <f t="shared" si="36"/>
        <v>0</v>
      </c>
      <c r="I289" s="98"/>
      <c r="J289"/>
      <c r="K289" s="110" t="s">
        <v>770</v>
      </c>
      <c r="L289" s="124" t="str">
        <f t="shared" si="37"/>
        <v>J06BB04_nr</v>
      </c>
      <c r="M289" s="73">
        <v>500</v>
      </c>
      <c r="N289" s="73" t="s">
        <v>210</v>
      </c>
      <c r="O289" s="73">
        <v>10</v>
      </c>
      <c r="P289" s="73" t="s">
        <v>187</v>
      </c>
      <c r="Q289" s="73">
        <v>1</v>
      </c>
      <c r="R289" s="94" t="s">
        <v>734</v>
      </c>
      <c r="S289" s="73" t="str">
        <f t="shared" si="38"/>
        <v>E</v>
      </c>
      <c r="T289" s="73" t="str">
        <f t="shared" si="39"/>
        <v>10ML</v>
      </c>
      <c r="U289" s="73" t="str">
        <f t="shared" si="40"/>
        <v>IU</v>
      </c>
      <c r="V289" s="7" t="str">
        <f t="shared" si="41"/>
        <v>10ML</v>
      </c>
      <c r="W289" s="73">
        <f t="shared" si="42"/>
        <v>0</v>
      </c>
      <c r="X289" s="73">
        <f t="shared" si="43"/>
        <v>0</v>
      </c>
      <c r="Y289" s="73">
        <f t="shared" si="44"/>
        <v>0</v>
      </c>
    </row>
    <row r="290" spans="1:25" s="66" customFormat="1" ht="15.6">
      <c r="A290" s="121"/>
      <c r="B290" s="94" t="s">
        <v>74</v>
      </c>
      <c r="C290" s="94" t="s">
        <v>1133</v>
      </c>
      <c r="D290" s="94">
        <v>5046811</v>
      </c>
      <c r="E290" s="75">
        <v>7680004880032</v>
      </c>
      <c r="F290" s="261" t="s">
        <v>1446</v>
      </c>
      <c r="G290" s="100"/>
      <c r="H290" s="99">
        <f t="shared" si="36"/>
        <v>0</v>
      </c>
      <c r="I290" s="98"/>
      <c r="J290"/>
      <c r="K290" s="110" t="s">
        <v>770</v>
      </c>
      <c r="L290" s="124" t="str">
        <f t="shared" si="37"/>
        <v>J06BB04_nr</v>
      </c>
      <c r="M290" s="73">
        <v>5000</v>
      </c>
      <c r="N290" s="73" t="s">
        <v>212</v>
      </c>
      <c r="O290" s="73">
        <v>100</v>
      </c>
      <c r="P290" s="73" t="s">
        <v>187</v>
      </c>
      <c r="Q290" s="73">
        <v>1</v>
      </c>
      <c r="R290" s="94" t="s">
        <v>734</v>
      </c>
      <c r="S290" s="73" t="str">
        <f t="shared" si="38"/>
        <v>E</v>
      </c>
      <c r="T290" s="73" t="str">
        <f t="shared" si="39"/>
        <v>100ML</v>
      </c>
      <c r="U290" s="73" t="str">
        <f t="shared" si="40"/>
        <v>IU</v>
      </c>
      <c r="V290" s="7" t="str">
        <f t="shared" si="41"/>
        <v>100ML</v>
      </c>
      <c r="W290" s="73">
        <f t="shared" si="42"/>
        <v>0</v>
      </c>
      <c r="X290" s="73">
        <f t="shared" si="43"/>
        <v>0</v>
      </c>
      <c r="Y290" s="73">
        <f t="shared" si="44"/>
        <v>0</v>
      </c>
    </row>
    <row r="291" spans="1:25" s="66" customFormat="1" ht="15.6">
      <c r="A291" s="121"/>
      <c r="B291" s="94" t="s">
        <v>74</v>
      </c>
      <c r="C291" s="94" t="s">
        <v>1133</v>
      </c>
      <c r="D291" s="94">
        <v>3756276</v>
      </c>
      <c r="E291" s="75">
        <v>7680006740044</v>
      </c>
      <c r="F291" s="261" t="s">
        <v>1443</v>
      </c>
      <c r="G291" s="100"/>
      <c r="H291" s="99">
        <f t="shared" si="36"/>
        <v>0</v>
      </c>
      <c r="I291" s="98"/>
      <c r="J291"/>
      <c r="K291" s="110" t="s">
        <v>770</v>
      </c>
      <c r="L291" s="124" t="str">
        <f t="shared" si="37"/>
        <v>J06BB04_nr</v>
      </c>
      <c r="M291" s="73">
        <v>1000</v>
      </c>
      <c r="N291" s="73" t="s">
        <v>185</v>
      </c>
      <c r="O291" s="73">
        <v>5</v>
      </c>
      <c r="P291" s="73" t="s">
        <v>187</v>
      </c>
      <c r="Q291" s="73">
        <v>1</v>
      </c>
      <c r="R291" s="94" t="s">
        <v>734</v>
      </c>
      <c r="S291" s="73" t="str">
        <f t="shared" si="38"/>
        <v>IE</v>
      </c>
      <c r="T291" s="73">
        <f t="shared" si="39"/>
        <v>0</v>
      </c>
      <c r="U291" s="73" t="str">
        <f t="shared" si="40"/>
        <v>IU</v>
      </c>
      <c r="V291" s="7">
        <f t="shared" si="41"/>
        <v>1</v>
      </c>
      <c r="W291" s="73">
        <f t="shared" si="42"/>
        <v>0</v>
      </c>
      <c r="X291" s="73">
        <f t="shared" si="43"/>
        <v>0</v>
      </c>
      <c r="Y291" s="73">
        <f t="shared" si="44"/>
        <v>0</v>
      </c>
    </row>
    <row r="292" spans="1:25" s="66" customFormat="1" ht="15.6">
      <c r="A292" s="121"/>
      <c r="B292" s="94" t="s">
        <v>74</v>
      </c>
      <c r="C292" s="94" t="s">
        <v>1133</v>
      </c>
      <c r="D292" s="94">
        <v>3149725</v>
      </c>
      <c r="E292" s="75">
        <v>7680006740013</v>
      </c>
      <c r="F292" s="261" t="s">
        <v>1442</v>
      </c>
      <c r="G292" s="100"/>
      <c r="H292" s="99">
        <f t="shared" si="36"/>
        <v>0</v>
      </c>
      <c r="I292" s="98"/>
      <c r="J292"/>
      <c r="K292" s="110" t="s">
        <v>770</v>
      </c>
      <c r="L292" s="124" t="str">
        <f t="shared" si="37"/>
        <v>J06BB04_nr</v>
      </c>
      <c r="M292" s="73">
        <v>200</v>
      </c>
      <c r="N292" s="73" t="s">
        <v>185</v>
      </c>
      <c r="O292" s="73">
        <v>1</v>
      </c>
      <c r="P292" s="73" t="s">
        <v>187</v>
      </c>
      <c r="Q292" s="73">
        <v>1</v>
      </c>
      <c r="R292" s="94" t="s">
        <v>734</v>
      </c>
      <c r="S292" s="73" t="str">
        <f t="shared" si="38"/>
        <v>IE</v>
      </c>
      <c r="T292" s="73">
        <f t="shared" si="39"/>
        <v>0</v>
      </c>
      <c r="U292" s="73" t="str">
        <f t="shared" si="40"/>
        <v>IU</v>
      </c>
      <c r="V292" s="7">
        <f t="shared" si="41"/>
        <v>1</v>
      </c>
      <c r="W292" s="73">
        <f t="shared" si="42"/>
        <v>0</v>
      </c>
      <c r="X292" s="73">
        <f t="shared" si="43"/>
        <v>0</v>
      </c>
      <c r="Y292" s="73">
        <f t="shared" si="44"/>
        <v>0</v>
      </c>
    </row>
    <row r="293" spans="1:25" s="66" customFormat="1" ht="15.6">
      <c r="A293" s="121"/>
      <c r="B293" s="95" t="s">
        <v>74</v>
      </c>
      <c r="C293" s="94" t="s">
        <v>1133</v>
      </c>
      <c r="D293" s="95">
        <v>5982798</v>
      </c>
      <c r="E293" s="75">
        <v>7680006740037</v>
      </c>
      <c r="F293" s="261" t="s">
        <v>1447</v>
      </c>
      <c r="G293" s="100"/>
      <c r="H293" s="99">
        <f t="shared" si="36"/>
        <v>0</v>
      </c>
      <c r="I293" s="98"/>
      <c r="J293"/>
      <c r="K293" s="110" t="s">
        <v>770</v>
      </c>
      <c r="L293" s="124" t="str">
        <f t="shared" si="37"/>
        <v>J06BB04_nr</v>
      </c>
      <c r="M293" s="73">
        <v>200</v>
      </c>
      <c r="N293" s="73" t="s">
        <v>185</v>
      </c>
      <c r="O293" s="73">
        <v>1</v>
      </c>
      <c r="P293" s="73" t="s">
        <v>6</v>
      </c>
      <c r="Q293" s="73">
        <v>1</v>
      </c>
      <c r="R293" s="94" t="s">
        <v>734</v>
      </c>
      <c r="S293" s="73" t="str">
        <f t="shared" si="38"/>
        <v>IE</v>
      </c>
      <c r="T293" s="73">
        <f t="shared" si="39"/>
        <v>0</v>
      </c>
      <c r="U293" s="73" t="str">
        <f t="shared" si="40"/>
        <v>IU</v>
      </c>
      <c r="V293" s="7">
        <f t="shared" si="41"/>
        <v>1</v>
      </c>
      <c r="W293" s="73">
        <f t="shared" si="42"/>
        <v>0</v>
      </c>
      <c r="X293" s="73">
        <f t="shared" si="43"/>
        <v>1</v>
      </c>
      <c r="Y293" s="73">
        <f t="shared" si="44"/>
        <v>0</v>
      </c>
    </row>
    <row r="294" spans="1:25" s="66" customFormat="1" ht="15.6">
      <c r="A294" s="121"/>
      <c r="B294" s="94" t="s">
        <v>74</v>
      </c>
      <c r="C294" s="94" t="s">
        <v>1133</v>
      </c>
      <c r="D294" s="94">
        <v>5046188</v>
      </c>
      <c r="E294" s="75">
        <v>7680616390011</v>
      </c>
      <c r="F294" s="261" t="s">
        <v>1445</v>
      </c>
      <c r="G294" s="100"/>
      <c r="H294" s="99">
        <f t="shared" si="36"/>
        <v>0</v>
      </c>
      <c r="I294" s="98"/>
      <c r="J294"/>
      <c r="K294" s="110" t="s">
        <v>770</v>
      </c>
      <c r="L294" s="124" t="str">
        <f t="shared" si="37"/>
        <v>J06BB04_nr</v>
      </c>
      <c r="M294" s="73">
        <v>500</v>
      </c>
      <c r="N294" s="73" t="s">
        <v>185</v>
      </c>
      <c r="O294" s="73">
        <v>1</v>
      </c>
      <c r="P294" s="73" t="s">
        <v>6</v>
      </c>
      <c r="Q294" s="73">
        <v>5</v>
      </c>
      <c r="R294" s="94" t="s">
        <v>734</v>
      </c>
      <c r="S294" s="73" t="str">
        <f t="shared" si="38"/>
        <v>IE</v>
      </c>
      <c r="T294" s="73">
        <f t="shared" si="39"/>
        <v>0</v>
      </c>
      <c r="U294" s="73" t="str">
        <f t="shared" si="40"/>
        <v>IU</v>
      </c>
      <c r="V294" s="7">
        <f t="shared" si="41"/>
        <v>1</v>
      </c>
      <c r="W294" s="73">
        <f t="shared" si="42"/>
        <v>0</v>
      </c>
      <c r="X294" s="73">
        <f t="shared" si="43"/>
        <v>1</v>
      </c>
      <c r="Y294" s="73">
        <f t="shared" si="44"/>
        <v>0</v>
      </c>
    </row>
    <row r="295" spans="1:25" s="66" customFormat="1" ht="15.6">
      <c r="A295" s="121"/>
      <c r="B295" s="94" t="s">
        <v>75</v>
      </c>
      <c r="C295" s="94" t="s">
        <v>1134</v>
      </c>
      <c r="D295" s="94">
        <v>2822195</v>
      </c>
      <c r="E295" s="75"/>
      <c r="F295" s="261" t="s">
        <v>1448</v>
      </c>
      <c r="G295" s="100"/>
      <c r="H295" s="99">
        <f t="shared" si="36"/>
        <v>0</v>
      </c>
      <c r="I295" s="98"/>
      <c r="J295"/>
      <c r="K295" s="110" t="s">
        <v>770</v>
      </c>
      <c r="L295" s="124" t="str">
        <f t="shared" si="37"/>
        <v>J06BB09_nr</v>
      </c>
      <c r="M295" s="73">
        <v>1000</v>
      </c>
      <c r="N295" s="73" t="s">
        <v>213</v>
      </c>
      <c r="O295" s="73">
        <v>20</v>
      </c>
      <c r="P295" s="73" t="s">
        <v>187</v>
      </c>
      <c r="Q295" s="73">
        <v>1</v>
      </c>
      <c r="R295" s="94" t="s">
        <v>17</v>
      </c>
      <c r="S295" s="73" t="str">
        <f t="shared" si="38"/>
        <v>E</v>
      </c>
      <c r="T295" s="73" t="str">
        <f t="shared" si="39"/>
        <v>20ML</v>
      </c>
      <c r="U295" s="73" t="str">
        <f t="shared" si="40"/>
        <v>U</v>
      </c>
      <c r="V295" s="7" t="str">
        <f t="shared" si="41"/>
        <v>20ML</v>
      </c>
      <c r="W295" s="73">
        <f t="shared" si="42"/>
        <v>0</v>
      </c>
      <c r="X295" s="73">
        <f t="shared" si="43"/>
        <v>0</v>
      </c>
      <c r="Y295" s="73">
        <f t="shared" si="44"/>
        <v>0</v>
      </c>
    </row>
    <row r="296" spans="1:25" s="66" customFormat="1" ht="15.6">
      <c r="A296" s="121"/>
      <c r="B296" s="94" t="s">
        <v>75</v>
      </c>
      <c r="C296" s="94" t="s">
        <v>1134</v>
      </c>
      <c r="D296" s="94">
        <v>2822203</v>
      </c>
      <c r="E296" s="74"/>
      <c r="F296" s="261" t="s">
        <v>1449</v>
      </c>
      <c r="G296" s="100"/>
      <c r="H296" s="99">
        <f t="shared" si="36"/>
        <v>0</v>
      </c>
      <c r="I296" s="98"/>
      <c r="J296"/>
      <c r="K296" s="110" t="s">
        <v>770</v>
      </c>
      <c r="L296" s="124" t="str">
        <f t="shared" si="37"/>
        <v>J06BB09_nr</v>
      </c>
      <c r="M296" s="7">
        <v>2500</v>
      </c>
      <c r="N296" s="7" t="s">
        <v>214</v>
      </c>
      <c r="O296" s="7">
        <v>50</v>
      </c>
      <c r="P296" s="7" t="s">
        <v>187</v>
      </c>
      <c r="Q296" s="7">
        <v>1</v>
      </c>
      <c r="R296" s="94" t="s">
        <v>17</v>
      </c>
      <c r="S296" s="73" t="str">
        <f t="shared" si="38"/>
        <v>E</v>
      </c>
      <c r="T296" s="73" t="str">
        <f t="shared" si="39"/>
        <v>50ML</v>
      </c>
      <c r="U296" s="73" t="str">
        <f t="shared" si="40"/>
        <v>U</v>
      </c>
      <c r="V296" s="7" t="str">
        <f t="shared" si="41"/>
        <v>50ML</v>
      </c>
      <c r="W296" s="73">
        <f t="shared" si="42"/>
        <v>0</v>
      </c>
      <c r="X296" s="73">
        <f t="shared" si="43"/>
        <v>0</v>
      </c>
      <c r="Y296" s="73">
        <f t="shared" si="44"/>
        <v>0</v>
      </c>
    </row>
    <row r="297" spans="1:25" s="66" customFormat="1" ht="15.6">
      <c r="A297" s="121"/>
      <c r="B297" s="94" t="s">
        <v>75</v>
      </c>
      <c r="C297" s="94" t="s">
        <v>1134</v>
      </c>
      <c r="D297" s="94">
        <v>2822189</v>
      </c>
      <c r="E297" s="75"/>
      <c r="F297" s="261" t="s">
        <v>1450</v>
      </c>
      <c r="G297" s="100"/>
      <c r="H297" s="99">
        <f t="shared" si="36"/>
        <v>0</v>
      </c>
      <c r="I297" s="98"/>
      <c r="J297"/>
      <c r="K297" s="110" t="s">
        <v>770</v>
      </c>
      <c r="L297" s="124" t="str">
        <f t="shared" si="37"/>
        <v>J06BB09_nr</v>
      </c>
      <c r="M297" s="73">
        <v>500</v>
      </c>
      <c r="N297" s="73" t="s">
        <v>210</v>
      </c>
      <c r="O297" s="73">
        <v>10</v>
      </c>
      <c r="P297" s="73" t="s">
        <v>187</v>
      </c>
      <c r="Q297" s="73">
        <v>1</v>
      </c>
      <c r="R297" s="94" t="s">
        <v>17</v>
      </c>
      <c r="S297" s="73" t="str">
        <f t="shared" si="38"/>
        <v>E</v>
      </c>
      <c r="T297" s="73" t="str">
        <f t="shared" si="39"/>
        <v>10ML</v>
      </c>
      <c r="U297" s="73" t="str">
        <f t="shared" si="40"/>
        <v>U</v>
      </c>
      <c r="V297" s="7" t="str">
        <f t="shared" si="41"/>
        <v>10ML</v>
      </c>
      <c r="W297" s="73">
        <f t="shared" si="42"/>
        <v>0</v>
      </c>
      <c r="X297" s="73">
        <f t="shared" si="43"/>
        <v>0</v>
      </c>
      <c r="Y297" s="73">
        <f t="shared" si="44"/>
        <v>0</v>
      </c>
    </row>
    <row r="298" spans="1:25" s="66" customFormat="1" ht="15.6">
      <c r="A298" s="121"/>
      <c r="B298" s="94" t="s">
        <v>75</v>
      </c>
      <c r="C298" s="94" t="s">
        <v>1134</v>
      </c>
      <c r="D298" s="94">
        <v>5794619</v>
      </c>
      <c r="E298" s="75">
        <v>7680005060044</v>
      </c>
      <c r="F298" s="261" t="s">
        <v>1451</v>
      </c>
      <c r="G298" s="100"/>
      <c r="H298" s="99">
        <f t="shared" si="36"/>
        <v>0</v>
      </c>
      <c r="I298" s="98"/>
      <c r="J298"/>
      <c r="K298" s="110" t="s">
        <v>770</v>
      </c>
      <c r="L298" s="124" t="str">
        <f t="shared" si="37"/>
        <v>J06BB09_nr</v>
      </c>
      <c r="M298" s="73">
        <v>1000</v>
      </c>
      <c r="N298" s="73" t="s">
        <v>210</v>
      </c>
      <c r="O298" s="73">
        <v>10</v>
      </c>
      <c r="P298" s="73" t="s">
        <v>187</v>
      </c>
      <c r="Q298" s="73">
        <v>1</v>
      </c>
      <c r="R298" s="94" t="s">
        <v>17</v>
      </c>
      <c r="S298" s="73" t="str">
        <f t="shared" si="38"/>
        <v>E</v>
      </c>
      <c r="T298" s="73" t="str">
        <f t="shared" si="39"/>
        <v>10ML</v>
      </c>
      <c r="U298" s="73" t="str">
        <f t="shared" si="40"/>
        <v>U</v>
      </c>
      <c r="V298" s="7" t="str">
        <f t="shared" si="41"/>
        <v>10ML</v>
      </c>
      <c r="W298" s="73">
        <f t="shared" si="42"/>
        <v>0</v>
      </c>
      <c r="X298" s="73">
        <f t="shared" si="43"/>
        <v>0</v>
      </c>
      <c r="Y298" s="73">
        <f t="shared" si="44"/>
        <v>0</v>
      </c>
    </row>
    <row r="299" spans="1:25" s="66" customFormat="1" ht="15.6">
      <c r="A299" s="121"/>
      <c r="B299" s="94" t="s">
        <v>75</v>
      </c>
      <c r="C299" s="94" t="s">
        <v>1134</v>
      </c>
      <c r="D299" s="94">
        <v>5794625</v>
      </c>
      <c r="E299" s="75">
        <v>7680005060051</v>
      </c>
      <c r="F299" s="261" t="s">
        <v>1452</v>
      </c>
      <c r="G299" s="100"/>
      <c r="H299" s="99">
        <f t="shared" si="36"/>
        <v>0</v>
      </c>
      <c r="I299" s="98"/>
      <c r="J299"/>
      <c r="K299" s="110" t="s">
        <v>770</v>
      </c>
      <c r="L299" s="124" t="str">
        <f t="shared" si="37"/>
        <v>J06BB09_nr</v>
      </c>
      <c r="M299" s="73">
        <v>5000</v>
      </c>
      <c r="N299" s="73" t="s">
        <v>214</v>
      </c>
      <c r="O299" s="73">
        <v>50</v>
      </c>
      <c r="P299" s="73" t="s">
        <v>187</v>
      </c>
      <c r="Q299" s="73">
        <v>1</v>
      </c>
      <c r="R299" s="94" t="s">
        <v>17</v>
      </c>
      <c r="S299" s="73" t="str">
        <f t="shared" si="38"/>
        <v>E</v>
      </c>
      <c r="T299" s="73" t="str">
        <f t="shared" si="39"/>
        <v>50ML</v>
      </c>
      <c r="U299" s="73" t="str">
        <f t="shared" si="40"/>
        <v>U</v>
      </c>
      <c r="V299" s="7" t="str">
        <f t="shared" si="41"/>
        <v>50ML</v>
      </c>
      <c r="W299" s="73">
        <f t="shared" si="42"/>
        <v>0</v>
      </c>
      <c r="X299" s="73">
        <f t="shared" si="43"/>
        <v>0</v>
      </c>
      <c r="Y299" s="73">
        <f t="shared" si="44"/>
        <v>0</v>
      </c>
    </row>
    <row r="300" spans="1:25" s="66" customFormat="1" ht="15.6">
      <c r="A300" s="121"/>
      <c r="B300" s="94" t="s">
        <v>76</v>
      </c>
      <c r="C300" s="94" t="s">
        <v>77</v>
      </c>
      <c r="D300" s="94">
        <v>2422283</v>
      </c>
      <c r="E300" s="75">
        <v>7680551100034</v>
      </c>
      <c r="F300" s="261" t="s">
        <v>1454</v>
      </c>
      <c r="G300" s="100"/>
      <c r="H300" s="99">
        <f t="shared" si="36"/>
        <v>0</v>
      </c>
      <c r="I300" s="98"/>
      <c r="J300"/>
      <c r="K300" s="110" t="s">
        <v>770</v>
      </c>
      <c r="L300" s="124" t="str">
        <f t="shared" si="37"/>
        <v>J06BB16_nr</v>
      </c>
      <c r="M300" s="73">
        <v>100</v>
      </c>
      <c r="N300" s="73" t="s">
        <v>188</v>
      </c>
      <c r="O300" s="73">
        <v>1</v>
      </c>
      <c r="P300" s="73" t="s">
        <v>6</v>
      </c>
      <c r="Q300" s="73">
        <v>1</v>
      </c>
      <c r="R300" s="94" t="s">
        <v>16</v>
      </c>
      <c r="S300" s="73" t="str">
        <f t="shared" si="38"/>
        <v>MG</v>
      </c>
      <c r="T300" s="73">
        <f t="shared" si="39"/>
        <v>0</v>
      </c>
      <c r="U300" s="73" t="str">
        <f t="shared" si="40"/>
        <v>mg</v>
      </c>
      <c r="V300" s="7">
        <f t="shared" si="41"/>
        <v>1</v>
      </c>
      <c r="W300" s="73">
        <f t="shared" si="42"/>
        <v>0</v>
      </c>
      <c r="X300" s="73">
        <f t="shared" si="43"/>
        <v>1</v>
      </c>
      <c r="Y300" s="73">
        <f t="shared" si="44"/>
        <v>0</v>
      </c>
    </row>
    <row r="301" spans="1:25" s="66" customFormat="1" ht="15.6">
      <c r="A301" s="121"/>
      <c r="B301" s="94" t="s">
        <v>76</v>
      </c>
      <c r="C301" s="94" t="s">
        <v>77</v>
      </c>
      <c r="D301" s="94">
        <v>2422260</v>
      </c>
      <c r="E301" s="75">
        <v>7680551100010</v>
      </c>
      <c r="F301" s="261" t="s">
        <v>1453</v>
      </c>
      <c r="G301" s="100"/>
      <c r="H301" s="99">
        <f t="shared" si="36"/>
        <v>0</v>
      </c>
      <c r="I301" s="98"/>
      <c r="J301"/>
      <c r="K301" s="110" t="s">
        <v>770</v>
      </c>
      <c r="L301" s="124" t="str">
        <f t="shared" si="37"/>
        <v>J06BB16_nr</v>
      </c>
      <c r="M301" s="73">
        <v>50</v>
      </c>
      <c r="N301" s="73" t="s">
        <v>188</v>
      </c>
      <c r="O301" s="73">
        <v>1</v>
      </c>
      <c r="P301" s="73" t="s">
        <v>6</v>
      </c>
      <c r="Q301" s="73">
        <v>1</v>
      </c>
      <c r="R301" s="94" t="s">
        <v>16</v>
      </c>
      <c r="S301" s="73" t="str">
        <f t="shared" si="38"/>
        <v>MG</v>
      </c>
      <c r="T301" s="73">
        <f t="shared" si="39"/>
        <v>0</v>
      </c>
      <c r="U301" s="73" t="str">
        <f t="shared" si="40"/>
        <v>mg</v>
      </c>
      <c r="V301" s="7">
        <f t="shared" si="41"/>
        <v>1</v>
      </c>
      <c r="W301" s="73">
        <f t="shared" si="42"/>
        <v>0</v>
      </c>
      <c r="X301" s="73">
        <f t="shared" si="43"/>
        <v>1</v>
      </c>
      <c r="Y301" s="73">
        <f t="shared" si="44"/>
        <v>0</v>
      </c>
    </row>
    <row r="302" spans="1:25" s="66" customFormat="1" ht="15.6">
      <c r="A302" s="121"/>
      <c r="B302" s="94" t="s">
        <v>78</v>
      </c>
      <c r="C302" s="94" t="s">
        <v>79</v>
      </c>
      <c r="D302" s="94">
        <v>4072516</v>
      </c>
      <c r="E302" s="75">
        <v>7680567390047</v>
      </c>
      <c r="F302" s="261" t="s">
        <v>1455</v>
      </c>
      <c r="G302" s="100"/>
      <c r="H302" s="99">
        <f t="shared" si="36"/>
        <v>0</v>
      </c>
      <c r="I302" s="98"/>
      <c r="J302"/>
      <c r="K302" s="110" t="s">
        <v>770</v>
      </c>
      <c r="L302" s="124" t="str">
        <f t="shared" si="37"/>
        <v>L01AB01_nr</v>
      </c>
      <c r="M302" s="73">
        <v>60</v>
      </c>
      <c r="N302" s="73" t="s">
        <v>194</v>
      </c>
      <c r="O302" s="73">
        <v>10</v>
      </c>
      <c r="P302" s="73" t="s">
        <v>187</v>
      </c>
      <c r="Q302" s="73">
        <v>8</v>
      </c>
      <c r="R302" s="94" t="s">
        <v>16</v>
      </c>
      <c r="S302" s="73" t="str">
        <f t="shared" si="38"/>
        <v>MG</v>
      </c>
      <c r="T302" s="73" t="str">
        <f t="shared" si="39"/>
        <v>10ML</v>
      </c>
      <c r="U302" s="73" t="str">
        <f t="shared" si="40"/>
        <v>mg</v>
      </c>
      <c r="V302" s="7" t="str">
        <f t="shared" si="41"/>
        <v>10ML</v>
      </c>
      <c r="W302" s="73">
        <f t="shared" si="42"/>
        <v>0</v>
      </c>
      <c r="X302" s="73">
        <f t="shared" si="43"/>
        <v>0</v>
      </c>
      <c r="Y302" s="73">
        <f t="shared" si="44"/>
        <v>0</v>
      </c>
    </row>
    <row r="303" spans="1:25" s="66" customFormat="1" ht="15.6">
      <c r="A303" s="121"/>
      <c r="B303" s="94" t="s">
        <v>78</v>
      </c>
      <c r="C303" s="94" t="s">
        <v>79</v>
      </c>
      <c r="D303" s="94">
        <v>4764987</v>
      </c>
      <c r="E303" s="75"/>
      <c r="F303" s="261" t="s">
        <v>1456</v>
      </c>
      <c r="G303" s="100"/>
      <c r="H303" s="99">
        <f t="shared" si="36"/>
        <v>0</v>
      </c>
      <c r="I303" s="98"/>
      <c r="J303"/>
      <c r="K303" s="110" t="s">
        <v>770</v>
      </c>
      <c r="L303" s="124" t="str">
        <f t="shared" si="37"/>
        <v>L01AB01_nr</v>
      </c>
      <c r="M303" s="73">
        <v>2</v>
      </c>
      <c r="N303" s="73" t="s">
        <v>188</v>
      </c>
      <c r="O303" s="73">
        <v>100</v>
      </c>
      <c r="P303" s="73" t="s">
        <v>6</v>
      </c>
      <c r="Q303" s="73">
        <v>1</v>
      </c>
      <c r="R303" s="94" t="s">
        <v>16</v>
      </c>
      <c r="S303" s="73" t="str">
        <f t="shared" si="38"/>
        <v>MG</v>
      </c>
      <c r="T303" s="73">
        <f t="shared" si="39"/>
        <v>0</v>
      </c>
      <c r="U303" s="73" t="str">
        <f t="shared" si="40"/>
        <v>mg</v>
      </c>
      <c r="V303" s="7">
        <f t="shared" si="41"/>
        <v>1</v>
      </c>
      <c r="W303" s="73">
        <f t="shared" si="42"/>
        <v>0</v>
      </c>
      <c r="X303" s="73">
        <f t="shared" si="43"/>
        <v>1</v>
      </c>
      <c r="Y303" s="73">
        <f t="shared" si="44"/>
        <v>0</v>
      </c>
    </row>
    <row r="304" spans="1:25" s="66" customFormat="1" ht="15.6">
      <c r="A304" s="121"/>
      <c r="B304" s="94" t="s">
        <v>697</v>
      </c>
      <c r="C304" s="94" t="s">
        <v>1157</v>
      </c>
      <c r="D304" s="94">
        <v>4654566</v>
      </c>
      <c r="E304" s="75">
        <v>7680545770977</v>
      </c>
      <c r="F304" s="261" t="s">
        <v>1462</v>
      </c>
      <c r="G304" s="100"/>
      <c r="H304" s="99">
        <f t="shared" si="36"/>
        <v>0</v>
      </c>
      <c r="I304" s="98"/>
      <c r="J304"/>
      <c r="K304" s="110" t="s">
        <v>770</v>
      </c>
      <c r="L304" s="124" t="str">
        <f t="shared" si="37"/>
        <v>L01AX03_nr</v>
      </c>
      <c r="M304" s="73">
        <v>100</v>
      </c>
      <c r="N304" s="73" t="s">
        <v>188</v>
      </c>
      <c r="O304" s="73">
        <v>20</v>
      </c>
      <c r="P304" s="73" t="s">
        <v>6</v>
      </c>
      <c r="Q304" s="73">
        <v>1</v>
      </c>
      <c r="R304" s="94" t="s">
        <v>16</v>
      </c>
      <c r="S304" s="73" t="str">
        <f t="shared" si="38"/>
        <v>MG</v>
      </c>
      <c r="T304" s="73">
        <f t="shared" si="39"/>
        <v>0</v>
      </c>
      <c r="U304" s="73" t="str">
        <f t="shared" si="40"/>
        <v>mg</v>
      </c>
      <c r="V304" s="7">
        <f t="shared" si="41"/>
        <v>1</v>
      </c>
      <c r="W304" s="73">
        <f t="shared" si="42"/>
        <v>0</v>
      </c>
      <c r="X304" s="73">
        <f t="shared" si="43"/>
        <v>1</v>
      </c>
      <c r="Y304" s="73">
        <f t="shared" si="44"/>
        <v>0</v>
      </c>
    </row>
    <row r="305" spans="1:25" s="66" customFormat="1" ht="15.6">
      <c r="A305" s="121"/>
      <c r="B305" s="94" t="s">
        <v>697</v>
      </c>
      <c r="C305" s="94" t="s">
        <v>1157</v>
      </c>
      <c r="D305" s="94">
        <v>4621006</v>
      </c>
      <c r="E305" s="75">
        <v>7680545770960</v>
      </c>
      <c r="F305" s="261" t="s">
        <v>1461</v>
      </c>
      <c r="G305" s="100"/>
      <c r="H305" s="99">
        <f t="shared" si="36"/>
        <v>0</v>
      </c>
      <c r="I305" s="98"/>
      <c r="J305"/>
      <c r="K305" s="110" t="s">
        <v>770</v>
      </c>
      <c r="L305" s="124" t="str">
        <f t="shared" si="37"/>
        <v>L01AX03_nr</v>
      </c>
      <c r="M305" s="73">
        <v>100</v>
      </c>
      <c r="N305" s="73" t="s">
        <v>188</v>
      </c>
      <c r="O305" s="73">
        <v>5</v>
      </c>
      <c r="P305" s="73" t="s">
        <v>6</v>
      </c>
      <c r="Q305" s="73">
        <v>1</v>
      </c>
      <c r="R305" s="94" t="s">
        <v>16</v>
      </c>
      <c r="S305" s="73" t="str">
        <f t="shared" si="38"/>
        <v>MG</v>
      </c>
      <c r="T305" s="73">
        <f t="shared" si="39"/>
        <v>0</v>
      </c>
      <c r="U305" s="73" t="str">
        <f t="shared" si="40"/>
        <v>mg</v>
      </c>
      <c r="V305" s="7">
        <f t="shared" si="41"/>
        <v>1</v>
      </c>
      <c r="W305" s="73">
        <f t="shared" si="42"/>
        <v>0</v>
      </c>
      <c r="X305" s="73">
        <f t="shared" si="43"/>
        <v>1</v>
      </c>
      <c r="Y305" s="73">
        <f t="shared" si="44"/>
        <v>0</v>
      </c>
    </row>
    <row r="306" spans="1:25" s="66" customFormat="1" ht="15.6">
      <c r="A306" s="121"/>
      <c r="B306" s="94" t="s">
        <v>697</v>
      </c>
      <c r="C306" s="94" t="s">
        <v>1157</v>
      </c>
      <c r="D306" s="94">
        <v>4621058</v>
      </c>
      <c r="E306" s="74">
        <v>7680545771004</v>
      </c>
      <c r="F306" s="261" t="s">
        <v>1465</v>
      </c>
      <c r="G306" s="100"/>
      <c r="H306" s="99">
        <f t="shared" si="36"/>
        <v>0</v>
      </c>
      <c r="I306" s="98"/>
      <c r="J306"/>
      <c r="K306" s="110" t="s">
        <v>770</v>
      </c>
      <c r="L306" s="124" t="str">
        <f t="shared" si="37"/>
        <v>L01AX03_nr</v>
      </c>
      <c r="M306" s="7">
        <v>140</v>
      </c>
      <c r="N306" s="7" t="s">
        <v>188</v>
      </c>
      <c r="O306" s="7">
        <v>20</v>
      </c>
      <c r="P306" s="7" t="s">
        <v>6</v>
      </c>
      <c r="Q306" s="7">
        <v>1</v>
      </c>
      <c r="R306" s="94" t="s">
        <v>16</v>
      </c>
      <c r="S306" s="73" t="str">
        <f t="shared" si="38"/>
        <v>MG</v>
      </c>
      <c r="T306" s="73">
        <f t="shared" si="39"/>
        <v>0</v>
      </c>
      <c r="U306" s="73" t="str">
        <f t="shared" si="40"/>
        <v>mg</v>
      </c>
      <c r="V306" s="7">
        <f t="shared" si="41"/>
        <v>1</v>
      </c>
      <c r="W306" s="73">
        <f t="shared" si="42"/>
        <v>0</v>
      </c>
      <c r="X306" s="73">
        <f t="shared" si="43"/>
        <v>1</v>
      </c>
      <c r="Y306" s="73">
        <f t="shared" si="44"/>
        <v>0</v>
      </c>
    </row>
    <row r="307" spans="1:25" s="66" customFormat="1" ht="15.6">
      <c r="A307" s="121"/>
      <c r="B307" s="94" t="s">
        <v>697</v>
      </c>
      <c r="C307" s="94" t="s">
        <v>1157</v>
      </c>
      <c r="D307" s="94">
        <v>4621035</v>
      </c>
      <c r="E307" s="75">
        <v>7680545770991</v>
      </c>
      <c r="F307" s="261" t="s">
        <v>1464</v>
      </c>
      <c r="G307" s="100"/>
      <c r="H307" s="99">
        <f t="shared" si="36"/>
        <v>0</v>
      </c>
      <c r="I307" s="98"/>
      <c r="J307"/>
      <c r="K307" s="110" t="s">
        <v>770</v>
      </c>
      <c r="L307" s="124" t="str">
        <f t="shared" si="37"/>
        <v>L01AX03_nr</v>
      </c>
      <c r="M307" s="73">
        <v>140</v>
      </c>
      <c r="N307" s="73" t="s">
        <v>188</v>
      </c>
      <c r="O307" s="73">
        <v>5</v>
      </c>
      <c r="P307" s="73" t="s">
        <v>6</v>
      </c>
      <c r="Q307" s="73">
        <v>1</v>
      </c>
      <c r="R307" s="94" t="s">
        <v>16</v>
      </c>
      <c r="S307" s="73" t="str">
        <f t="shared" si="38"/>
        <v>MG</v>
      </c>
      <c r="T307" s="73">
        <f t="shared" si="39"/>
        <v>0</v>
      </c>
      <c r="U307" s="73" t="str">
        <f t="shared" si="40"/>
        <v>mg</v>
      </c>
      <c r="V307" s="7">
        <f t="shared" si="41"/>
        <v>1</v>
      </c>
      <c r="W307" s="73">
        <f t="shared" si="42"/>
        <v>0</v>
      </c>
      <c r="X307" s="73">
        <f t="shared" si="43"/>
        <v>1</v>
      </c>
      <c r="Y307" s="73">
        <f t="shared" si="44"/>
        <v>0</v>
      </c>
    </row>
    <row r="308" spans="1:25" s="66" customFormat="1" ht="15.6">
      <c r="A308" s="121"/>
      <c r="B308" s="94" t="s">
        <v>697</v>
      </c>
      <c r="C308" s="94" t="s">
        <v>1157</v>
      </c>
      <c r="D308" s="94">
        <v>4621070</v>
      </c>
      <c r="E308" s="75">
        <v>7680545771035</v>
      </c>
      <c r="F308" s="261" t="s">
        <v>1467</v>
      </c>
      <c r="G308" s="100"/>
      <c r="H308" s="99">
        <f t="shared" si="36"/>
        <v>0</v>
      </c>
      <c r="I308" s="98"/>
      <c r="J308"/>
      <c r="K308" s="110" t="s">
        <v>770</v>
      </c>
      <c r="L308" s="124" t="str">
        <f t="shared" si="37"/>
        <v>L01AX03_nr</v>
      </c>
      <c r="M308" s="73">
        <v>180</v>
      </c>
      <c r="N308" s="73" t="s">
        <v>188</v>
      </c>
      <c r="O308" s="73">
        <v>20</v>
      </c>
      <c r="P308" s="73" t="s">
        <v>6</v>
      </c>
      <c r="Q308" s="73">
        <v>1</v>
      </c>
      <c r="R308" s="94" t="s">
        <v>16</v>
      </c>
      <c r="S308" s="73" t="str">
        <f t="shared" si="38"/>
        <v>MG</v>
      </c>
      <c r="T308" s="73">
        <f t="shared" si="39"/>
        <v>0</v>
      </c>
      <c r="U308" s="73" t="str">
        <f t="shared" si="40"/>
        <v>mg</v>
      </c>
      <c r="V308" s="7">
        <f t="shared" si="41"/>
        <v>1</v>
      </c>
      <c r="W308" s="73">
        <f t="shared" si="42"/>
        <v>0</v>
      </c>
      <c r="X308" s="73">
        <f t="shared" si="43"/>
        <v>1</v>
      </c>
      <c r="Y308" s="73">
        <f t="shared" si="44"/>
        <v>0</v>
      </c>
    </row>
    <row r="309" spans="1:25" s="66" customFormat="1" ht="15.6">
      <c r="A309" s="121"/>
      <c r="B309" s="94" t="s">
        <v>697</v>
      </c>
      <c r="C309" s="94" t="s">
        <v>1157</v>
      </c>
      <c r="D309" s="94">
        <v>4621064</v>
      </c>
      <c r="E309" s="75">
        <v>7680545771011</v>
      </c>
      <c r="F309" s="261" t="s">
        <v>1466</v>
      </c>
      <c r="G309" s="100"/>
      <c r="H309" s="99">
        <f t="shared" si="36"/>
        <v>0</v>
      </c>
      <c r="I309" s="98"/>
      <c r="J309"/>
      <c r="K309" s="110" t="s">
        <v>770</v>
      </c>
      <c r="L309" s="124" t="str">
        <f t="shared" si="37"/>
        <v>L01AX03_nr</v>
      </c>
      <c r="M309" s="73">
        <v>180</v>
      </c>
      <c r="N309" s="73" t="s">
        <v>188</v>
      </c>
      <c r="O309" s="73">
        <v>5</v>
      </c>
      <c r="P309" s="73" t="s">
        <v>6</v>
      </c>
      <c r="Q309" s="73">
        <v>1</v>
      </c>
      <c r="R309" s="94" t="s">
        <v>16</v>
      </c>
      <c r="S309" s="73" t="str">
        <f t="shared" si="38"/>
        <v>MG</v>
      </c>
      <c r="T309" s="73">
        <f t="shared" si="39"/>
        <v>0</v>
      </c>
      <c r="U309" s="73" t="str">
        <f t="shared" si="40"/>
        <v>mg</v>
      </c>
      <c r="V309" s="7">
        <f t="shared" si="41"/>
        <v>1</v>
      </c>
      <c r="W309" s="73">
        <f t="shared" si="42"/>
        <v>0</v>
      </c>
      <c r="X309" s="73">
        <f t="shared" si="43"/>
        <v>1</v>
      </c>
      <c r="Y309" s="73">
        <f t="shared" si="44"/>
        <v>0</v>
      </c>
    </row>
    <row r="310" spans="1:25" s="66" customFormat="1" ht="15.6">
      <c r="A310" s="121"/>
      <c r="B310" s="94" t="s">
        <v>697</v>
      </c>
      <c r="C310" s="94" t="s">
        <v>1157</v>
      </c>
      <c r="D310" s="94">
        <v>4621101</v>
      </c>
      <c r="E310" s="75">
        <v>7680545770953</v>
      </c>
      <c r="F310" s="261" t="s">
        <v>1460</v>
      </c>
      <c r="G310" s="100"/>
      <c r="H310" s="99">
        <f t="shared" si="36"/>
        <v>0</v>
      </c>
      <c r="I310" s="98"/>
      <c r="J310"/>
      <c r="K310" s="110" t="s">
        <v>770</v>
      </c>
      <c r="L310" s="124" t="str">
        <f t="shared" si="37"/>
        <v>L01AX03_nr</v>
      </c>
      <c r="M310" s="73">
        <v>20</v>
      </c>
      <c r="N310" s="73" t="s">
        <v>188</v>
      </c>
      <c r="O310" s="73">
        <v>20</v>
      </c>
      <c r="P310" s="73" t="s">
        <v>6</v>
      </c>
      <c r="Q310" s="73">
        <v>1</v>
      </c>
      <c r="R310" s="94" t="s">
        <v>16</v>
      </c>
      <c r="S310" s="73" t="str">
        <f t="shared" si="38"/>
        <v>MG</v>
      </c>
      <c r="T310" s="73">
        <f t="shared" si="39"/>
        <v>0</v>
      </c>
      <c r="U310" s="73" t="str">
        <f t="shared" si="40"/>
        <v>mg</v>
      </c>
      <c r="V310" s="7">
        <f t="shared" si="41"/>
        <v>1</v>
      </c>
      <c r="W310" s="73">
        <f t="shared" si="42"/>
        <v>0</v>
      </c>
      <c r="X310" s="73">
        <f t="shared" si="43"/>
        <v>1</v>
      </c>
      <c r="Y310" s="73">
        <f t="shared" si="44"/>
        <v>0</v>
      </c>
    </row>
    <row r="311" spans="1:25" s="66" customFormat="1" ht="15.6">
      <c r="A311" s="121"/>
      <c r="B311" s="94" t="s">
        <v>697</v>
      </c>
      <c r="C311" s="94" t="s">
        <v>1157</v>
      </c>
      <c r="D311" s="94">
        <v>4621093</v>
      </c>
      <c r="E311" s="74">
        <v>7680545770946</v>
      </c>
      <c r="F311" s="261" t="s">
        <v>1459</v>
      </c>
      <c r="G311" s="100"/>
      <c r="H311" s="99">
        <f t="shared" si="36"/>
        <v>0</v>
      </c>
      <c r="I311" s="98"/>
      <c r="J311"/>
      <c r="K311" s="110" t="s">
        <v>770</v>
      </c>
      <c r="L311" s="124" t="str">
        <f t="shared" si="37"/>
        <v>L01AX03_nr</v>
      </c>
      <c r="M311" s="7">
        <v>20</v>
      </c>
      <c r="N311" s="7" t="s">
        <v>188</v>
      </c>
      <c r="O311" s="7">
        <v>5</v>
      </c>
      <c r="P311" s="7" t="s">
        <v>6</v>
      </c>
      <c r="Q311" s="7">
        <v>1</v>
      </c>
      <c r="R311" s="94" t="s">
        <v>16</v>
      </c>
      <c r="S311" s="73" t="str">
        <f t="shared" si="38"/>
        <v>MG</v>
      </c>
      <c r="T311" s="73">
        <f t="shared" si="39"/>
        <v>0</v>
      </c>
      <c r="U311" s="73" t="str">
        <f t="shared" si="40"/>
        <v>mg</v>
      </c>
      <c r="V311" s="7">
        <f t="shared" si="41"/>
        <v>1</v>
      </c>
      <c r="W311" s="73">
        <f t="shared" si="42"/>
        <v>0</v>
      </c>
      <c r="X311" s="73">
        <f t="shared" si="43"/>
        <v>1</v>
      </c>
      <c r="Y311" s="73">
        <f t="shared" si="44"/>
        <v>0</v>
      </c>
    </row>
    <row r="312" spans="1:25" s="66" customFormat="1" ht="15.6">
      <c r="A312" s="121"/>
      <c r="B312" s="94" t="s">
        <v>697</v>
      </c>
      <c r="C312" s="94" t="s">
        <v>1157</v>
      </c>
      <c r="D312" s="94">
        <v>4621124</v>
      </c>
      <c r="E312" s="74">
        <v>7680545770984</v>
      </c>
      <c r="F312" s="261" t="s">
        <v>1463</v>
      </c>
      <c r="G312" s="100"/>
      <c r="H312" s="99">
        <f t="shared" si="36"/>
        <v>0</v>
      </c>
      <c r="I312" s="98"/>
      <c r="J312"/>
      <c r="K312" s="110" t="s">
        <v>770</v>
      </c>
      <c r="L312" s="124" t="str">
        <f t="shared" si="37"/>
        <v>L01AX03_nr</v>
      </c>
      <c r="M312" s="7">
        <v>250</v>
      </c>
      <c r="N312" s="7" t="s">
        <v>188</v>
      </c>
      <c r="O312" s="7">
        <v>5</v>
      </c>
      <c r="P312" s="7" t="s">
        <v>6</v>
      </c>
      <c r="Q312" s="7">
        <v>1</v>
      </c>
      <c r="R312" s="94" t="s">
        <v>16</v>
      </c>
      <c r="S312" s="73" t="str">
        <f t="shared" si="38"/>
        <v>MG</v>
      </c>
      <c r="T312" s="73">
        <f t="shared" si="39"/>
        <v>0</v>
      </c>
      <c r="U312" s="73" t="str">
        <f t="shared" si="40"/>
        <v>mg</v>
      </c>
      <c r="V312" s="7">
        <f t="shared" si="41"/>
        <v>1</v>
      </c>
      <c r="W312" s="73">
        <f t="shared" si="42"/>
        <v>0</v>
      </c>
      <c r="X312" s="73">
        <f t="shared" si="43"/>
        <v>1</v>
      </c>
      <c r="Y312" s="73">
        <f t="shared" si="44"/>
        <v>0</v>
      </c>
    </row>
    <row r="313" spans="1:25" s="66" customFormat="1" ht="15.6">
      <c r="A313" s="121"/>
      <c r="B313" s="94" t="s">
        <v>697</v>
      </c>
      <c r="C313" s="94" t="s">
        <v>1157</v>
      </c>
      <c r="D313" s="94">
        <v>4621153</v>
      </c>
      <c r="E313" s="74">
        <v>7680545770939</v>
      </c>
      <c r="F313" s="261" t="s">
        <v>1458</v>
      </c>
      <c r="G313" s="100"/>
      <c r="H313" s="99">
        <f t="shared" si="36"/>
        <v>0</v>
      </c>
      <c r="I313" s="98"/>
      <c r="J313"/>
      <c r="K313" s="110" t="s">
        <v>770</v>
      </c>
      <c r="L313" s="124" t="str">
        <f t="shared" si="37"/>
        <v>L01AX03_nr</v>
      </c>
      <c r="M313" s="7">
        <v>5</v>
      </c>
      <c r="N313" s="7" t="s">
        <v>188</v>
      </c>
      <c r="O313" s="7">
        <v>20</v>
      </c>
      <c r="P313" s="7" t="s">
        <v>6</v>
      </c>
      <c r="Q313" s="7">
        <v>1</v>
      </c>
      <c r="R313" s="94" t="s">
        <v>16</v>
      </c>
      <c r="S313" s="73" t="str">
        <f t="shared" si="38"/>
        <v>MG</v>
      </c>
      <c r="T313" s="73">
        <f t="shared" si="39"/>
        <v>0</v>
      </c>
      <c r="U313" s="73" t="str">
        <f t="shared" si="40"/>
        <v>mg</v>
      </c>
      <c r="V313" s="7">
        <f t="shared" si="41"/>
        <v>1</v>
      </c>
      <c r="W313" s="73">
        <f t="shared" si="42"/>
        <v>0</v>
      </c>
      <c r="X313" s="73">
        <f t="shared" si="43"/>
        <v>1</v>
      </c>
      <c r="Y313" s="73">
        <f t="shared" si="44"/>
        <v>0</v>
      </c>
    </row>
    <row r="314" spans="1:25" s="66" customFormat="1" ht="15.6">
      <c r="A314" s="121"/>
      <c r="B314" s="94" t="s">
        <v>697</v>
      </c>
      <c r="C314" s="94" t="s">
        <v>1157</v>
      </c>
      <c r="D314" s="94">
        <v>4621130</v>
      </c>
      <c r="E314" s="74">
        <v>7680545770922</v>
      </c>
      <c r="F314" s="261" t="s">
        <v>1457</v>
      </c>
      <c r="G314" s="100"/>
      <c r="H314" s="99">
        <f t="shared" si="36"/>
        <v>0</v>
      </c>
      <c r="I314" s="98"/>
      <c r="J314"/>
      <c r="K314" s="110" t="s">
        <v>770</v>
      </c>
      <c r="L314" s="124" t="str">
        <f t="shared" si="37"/>
        <v>L01AX03_nr</v>
      </c>
      <c r="M314" s="7">
        <v>5</v>
      </c>
      <c r="N314" s="7" t="s">
        <v>188</v>
      </c>
      <c r="O314" s="7">
        <v>5</v>
      </c>
      <c r="P314" s="7" t="s">
        <v>6</v>
      </c>
      <c r="Q314" s="7">
        <v>1</v>
      </c>
      <c r="R314" s="94" t="s">
        <v>16</v>
      </c>
      <c r="S314" s="73" t="str">
        <f t="shared" si="38"/>
        <v>MG</v>
      </c>
      <c r="T314" s="73">
        <f t="shared" si="39"/>
        <v>0</v>
      </c>
      <c r="U314" s="73" t="str">
        <f t="shared" si="40"/>
        <v>mg</v>
      </c>
      <c r="V314" s="7">
        <f t="shared" si="41"/>
        <v>1</v>
      </c>
      <c r="W314" s="73">
        <f t="shared" si="42"/>
        <v>0</v>
      </c>
      <c r="X314" s="73">
        <f t="shared" si="43"/>
        <v>1</v>
      </c>
      <c r="Y314" s="73">
        <f t="shared" si="44"/>
        <v>0</v>
      </c>
    </row>
    <row r="315" spans="1:25" s="66" customFormat="1" ht="15.6">
      <c r="A315" s="121"/>
      <c r="B315" s="94" t="s">
        <v>697</v>
      </c>
      <c r="C315" s="94" t="s">
        <v>1157</v>
      </c>
      <c r="D315" s="94">
        <v>4495369</v>
      </c>
      <c r="E315" s="75">
        <v>7680603880013</v>
      </c>
      <c r="F315" s="261" t="s">
        <v>1468</v>
      </c>
      <c r="G315" s="100"/>
      <c r="H315" s="99">
        <f t="shared" si="36"/>
        <v>0</v>
      </c>
      <c r="I315" s="98"/>
      <c r="J315"/>
      <c r="K315" s="110" t="s">
        <v>770</v>
      </c>
      <c r="L315" s="124" t="str">
        <f t="shared" si="37"/>
        <v>L01AX03_nr</v>
      </c>
      <c r="M315" s="73">
        <v>100</v>
      </c>
      <c r="N315" s="73" t="s">
        <v>188</v>
      </c>
      <c r="O315" s="73">
        <v>1</v>
      </c>
      <c r="P315" s="73" t="s">
        <v>6</v>
      </c>
      <c r="Q315" s="73">
        <v>1</v>
      </c>
      <c r="R315" s="94" t="s">
        <v>16</v>
      </c>
      <c r="S315" s="73" t="str">
        <f t="shared" si="38"/>
        <v>MG</v>
      </c>
      <c r="T315" s="73">
        <f t="shared" si="39"/>
        <v>0</v>
      </c>
      <c r="U315" s="73" t="str">
        <f t="shared" si="40"/>
        <v>mg</v>
      </c>
      <c r="V315" s="7">
        <f t="shared" si="41"/>
        <v>1</v>
      </c>
      <c r="W315" s="73">
        <f t="shared" si="42"/>
        <v>0</v>
      </c>
      <c r="X315" s="73">
        <f t="shared" si="43"/>
        <v>1</v>
      </c>
      <c r="Y315" s="73">
        <f t="shared" si="44"/>
        <v>0</v>
      </c>
    </row>
    <row r="316" spans="1:25" s="66" customFormat="1" ht="15.6">
      <c r="A316" s="121"/>
      <c r="B316" s="95" t="s">
        <v>697</v>
      </c>
      <c r="C316" s="94" t="s">
        <v>1157</v>
      </c>
      <c r="D316" s="95">
        <v>6025857</v>
      </c>
      <c r="E316" s="75">
        <v>7680631930056</v>
      </c>
      <c r="F316" s="261" t="s">
        <v>1492</v>
      </c>
      <c r="G316" s="100"/>
      <c r="H316" s="99">
        <f t="shared" si="36"/>
        <v>0</v>
      </c>
      <c r="I316" s="98"/>
      <c r="J316"/>
      <c r="K316" s="110" t="s">
        <v>770</v>
      </c>
      <c r="L316" s="124" t="str">
        <f t="shared" si="37"/>
        <v>L01AX03_nr</v>
      </c>
      <c r="M316" s="73">
        <v>100</v>
      </c>
      <c r="N316" s="73" t="s">
        <v>188</v>
      </c>
      <c r="O316" s="73">
        <v>5</v>
      </c>
      <c r="P316" s="73" t="s">
        <v>6</v>
      </c>
      <c r="Q316" s="73">
        <v>1</v>
      </c>
      <c r="R316" s="94" t="s">
        <v>16</v>
      </c>
      <c r="S316" s="73" t="str">
        <f t="shared" si="38"/>
        <v>MG</v>
      </c>
      <c r="T316" s="73">
        <f t="shared" si="39"/>
        <v>0</v>
      </c>
      <c r="U316" s="73" t="str">
        <f t="shared" si="40"/>
        <v>mg</v>
      </c>
      <c r="V316" s="7">
        <f t="shared" si="41"/>
        <v>1</v>
      </c>
      <c r="W316" s="73">
        <f t="shared" si="42"/>
        <v>0</v>
      </c>
      <c r="X316" s="73">
        <f t="shared" si="43"/>
        <v>1</v>
      </c>
      <c r="Y316" s="73">
        <f t="shared" si="44"/>
        <v>0</v>
      </c>
    </row>
    <row r="317" spans="1:25" s="66" customFormat="1" ht="15.6">
      <c r="A317" s="121"/>
      <c r="B317" s="95" t="s">
        <v>697</v>
      </c>
      <c r="C317" s="94" t="s">
        <v>1157</v>
      </c>
      <c r="D317" s="95">
        <v>6025886</v>
      </c>
      <c r="E317" s="75">
        <v>7680631930070</v>
      </c>
      <c r="F317" s="261" t="s">
        <v>1493</v>
      </c>
      <c r="G317" s="100"/>
      <c r="H317" s="99">
        <f t="shared" si="36"/>
        <v>0</v>
      </c>
      <c r="I317" s="98"/>
      <c r="J317"/>
      <c r="K317" s="110" t="s">
        <v>770</v>
      </c>
      <c r="L317" s="124" t="str">
        <f t="shared" si="37"/>
        <v>L01AX03_nr</v>
      </c>
      <c r="M317" s="73">
        <v>140</v>
      </c>
      <c r="N317" s="73" t="s">
        <v>188</v>
      </c>
      <c r="O317" s="73">
        <v>5</v>
      </c>
      <c r="P317" s="73" t="s">
        <v>6</v>
      </c>
      <c r="Q317" s="73">
        <v>1</v>
      </c>
      <c r="R317" s="94" t="s">
        <v>16</v>
      </c>
      <c r="S317" s="73" t="str">
        <f t="shared" si="38"/>
        <v>MG</v>
      </c>
      <c r="T317" s="73">
        <f t="shared" si="39"/>
        <v>0</v>
      </c>
      <c r="U317" s="73" t="str">
        <f t="shared" si="40"/>
        <v>mg</v>
      </c>
      <c r="V317" s="7">
        <f t="shared" si="41"/>
        <v>1</v>
      </c>
      <c r="W317" s="73">
        <f t="shared" si="42"/>
        <v>0</v>
      </c>
      <c r="X317" s="73">
        <f t="shared" si="43"/>
        <v>1</v>
      </c>
      <c r="Y317" s="73">
        <f t="shared" si="44"/>
        <v>0</v>
      </c>
    </row>
    <row r="318" spans="1:25" s="66" customFormat="1" ht="15.6">
      <c r="A318" s="121"/>
      <c r="B318" s="95" t="s">
        <v>697</v>
      </c>
      <c r="C318" s="94" t="s">
        <v>1157</v>
      </c>
      <c r="D318" s="95">
        <v>6025900</v>
      </c>
      <c r="E318" s="75">
        <v>7680631930094</v>
      </c>
      <c r="F318" s="261" t="s">
        <v>1494</v>
      </c>
      <c r="G318" s="100"/>
      <c r="H318" s="99">
        <f t="shared" si="36"/>
        <v>0</v>
      </c>
      <c r="I318" s="98"/>
      <c r="J318"/>
      <c r="K318" s="110" t="s">
        <v>770</v>
      </c>
      <c r="L318" s="124" t="str">
        <f t="shared" si="37"/>
        <v>L01AX03_nr</v>
      </c>
      <c r="M318" s="73">
        <v>180</v>
      </c>
      <c r="N318" s="73" t="s">
        <v>188</v>
      </c>
      <c r="O318" s="73">
        <v>5</v>
      </c>
      <c r="P318" s="73" t="s">
        <v>6</v>
      </c>
      <c r="Q318" s="73">
        <v>1</v>
      </c>
      <c r="R318" s="94" t="s">
        <v>16</v>
      </c>
      <c r="S318" s="73" t="str">
        <f t="shared" si="38"/>
        <v>MG</v>
      </c>
      <c r="T318" s="73">
        <f t="shared" si="39"/>
        <v>0</v>
      </c>
      <c r="U318" s="73" t="str">
        <f t="shared" si="40"/>
        <v>mg</v>
      </c>
      <c r="V318" s="7">
        <f t="shared" si="41"/>
        <v>1</v>
      </c>
      <c r="W318" s="73">
        <f t="shared" si="42"/>
        <v>0</v>
      </c>
      <c r="X318" s="73">
        <f t="shared" si="43"/>
        <v>1</v>
      </c>
      <c r="Y318" s="73">
        <f t="shared" si="44"/>
        <v>0</v>
      </c>
    </row>
    <row r="319" spans="1:25" s="66" customFormat="1" ht="15.6">
      <c r="A319" s="121"/>
      <c r="B319" s="95" t="s">
        <v>697</v>
      </c>
      <c r="C319" s="94" t="s">
        <v>1157</v>
      </c>
      <c r="D319" s="95">
        <v>6025834</v>
      </c>
      <c r="E319" s="75">
        <v>7680631930032</v>
      </c>
      <c r="F319" s="261" t="s">
        <v>1491</v>
      </c>
      <c r="G319" s="100"/>
      <c r="H319" s="99">
        <f t="shared" si="36"/>
        <v>0</v>
      </c>
      <c r="I319" s="98"/>
      <c r="J319"/>
      <c r="K319" s="110" t="s">
        <v>770</v>
      </c>
      <c r="L319" s="124" t="str">
        <f t="shared" si="37"/>
        <v>L01AX03_nr</v>
      </c>
      <c r="M319" s="73">
        <v>20</v>
      </c>
      <c r="N319" s="73" t="s">
        <v>188</v>
      </c>
      <c r="O319" s="73">
        <v>5</v>
      </c>
      <c r="P319" s="73" t="s">
        <v>6</v>
      </c>
      <c r="Q319" s="73">
        <v>1</v>
      </c>
      <c r="R319" s="94" t="s">
        <v>16</v>
      </c>
      <c r="S319" s="73" t="str">
        <f t="shared" si="38"/>
        <v>MG</v>
      </c>
      <c r="T319" s="73">
        <f t="shared" si="39"/>
        <v>0</v>
      </c>
      <c r="U319" s="73" t="str">
        <f t="shared" si="40"/>
        <v>mg</v>
      </c>
      <c r="V319" s="7">
        <f t="shared" si="41"/>
        <v>1</v>
      </c>
      <c r="W319" s="73">
        <f t="shared" si="42"/>
        <v>0</v>
      </c>
      <c r="X319" s="73">
        <f t="shared" si="43"/>
        <v>1</v>
      </c>
      <c r="Y319" s="73">
        <f t="shared" si="44"/>
        <v>0</v>
      </c>
    </row>
    <row r="320" spans="1:25" s="66" customFormat="1" ht="15.6">
      <c r="A320" s="121"/>
      <c r="B320" s="95" t="s">
        <v>697</v>
      </c>
      <c r="C320" s="94" t="s">
        <v>1157</v>
      </c>
      <c r="D320" s="95">
        <v>6025923</v>
      </c>
      <c r="E320" s="75">
        <v>7680631930117</v>
      </c>
      <c r="F320" s="261" t="s">
        <v>1495</v>
      </c>
      <c r="G320" s="100"/>
      <c r="H320" s="99">
        <f t="shared" si="36"/>
        <v>0</v>
      </c>
      <c r="I320" s="98"/>
      <c r="J320"/>
      <c r="K320" s="110" t="s">
        <v>770</v>
      </c>
      <c r="L320" s="124" t="str">
        <f t="shared" si="37"/>
        <v>L01AX03_nr</v>
      </c>
      <c r="M320" s="73">
        <v>250</v>
      </c>
      <c r="N320" s="73" t="s">
        <v>188</v>
      </c>
      <c r="O320" s="73">
        <v>5</v>
      </c>
      <c r="P320" s="73" t="s">
        <v>6</v>
      </c>
      <c r="Q320" s="73">
        <v>1</v>
      </c>
      <c r="R320" s="94" t="s">
        <v>16</v>
      </c>
      <c r="S320" s="73" t="str">
        <f t="shared" si="38"/>
        <v>MG</v>
      </c>
      <c r="T320" s="73">
        <f t="shared" si="39"/>
        <v>0</v>
      </c>
      <c r="U320" s="73" t="str">
        <f t="shared" si="40"/>
        <v>mg</v>
      </c>
      <c r="V320" s="7">
        <f t="shared" si="41"/>
        <v>1</v>
      </c>
      <c r="W320" s="73">
        <f t="shared" si="42"/>
        <v>0</v>
      </c>
      <c r="X320" s="73">
        <f t="shared" si="43"/>
        <v>1</v>
      </c>
      <c r="Y320" s="73">
        <f t="shared" si="44"/>
        <v>0</v>
      </c>
    </row>
    <row r="321" spans="1:25" s="66" customFormat="1" ht="15.6">
      <c r="A321" s="121"/>
      <c r="B321" s="95" t="s">
        <v>697</v>
      </c>
      <c r="C321" s="94" t="s">
        <v>1157</v>
      </c>
      <c r="D321" s="95">
        <v>6025811</v>
      </c>
      <c r="E321" s="75">
        <v>7680631930018</v>
      </c>
      <c r="F321" s="261" t="s">
        <v>1490</v>
      </c>
      <c r="G321" s="100"/>
      <c r="H321" s="99">
        <f t="shared" si="36"/>
        <v>0</v>
      </c>
      <c r="I321" s="98"/>
      <c r="J321"/>
      <c r="K321" s="110" t="s">
        <v>770</v>
      </c>
      <c r="L321" s="124" t="str">
        <f t="shared" si="37"/>
        <v>L01AX03_nr</v>
      </c>
      <c r="M321" s="73">
        <v>5</v>
      </c>
      <c r="N321" s="73" t="s">
        <v>188</v>
      </c>
      <c r="O321" s="73">
        <v>5</v>
      </c>
      <c r="P321" s="73" t="s">
        <v>6</v>
      </c>
      <c r="Q321" s="73">
        <v>1</v>
      </c>
      <c r="R321" s="94" t="s">
        <v>16</v>
      </c>
      <c r="S321" s="73" t="str">
        <f t="shared" si="38"/>
        <v>MG</v>
      </c>
      <c r="T321" s="73">
        <f t="shared" si="39"/>
        <v>0</v>
      </c>
      <c r="U321" s="73" t="str">
        <f t="shared" si="40"/>
        <v>mg</v>
      </c>
      <c r="V321" s="7">
        <f t="shared" si="41"/>
        <v>1</v>
      </c>
      <c r="W321" s="73">
        <f t="shared" si="42"/>
        <v>0</v>
      </c>
      <c r="X321" s="73">
        <f t="shared" si="43"/>
        <v>1</v>
      </c>
      <c r="Y321" s="73">
        <f t="shared" si="44"/>
        <v>0</v>
      </c>
    </row>
    <row r="322" spans="1:25" s="66" customFormat="1" ht="15.6">
      <c r="A322" s="121"/>
      <c r="B322" s="94" t="s">
        <v>697</v>
      </c>
      <c r="C322" s="94" t="s">
        <v>1157</v>
      </c>
      <c r="D322" s="94">
        <v>4866073</v>
      </c>
      <c r="E322" s="74"/>
      <c r="F322" s="261" t="s">
        <v>1484</v>
      </c>
      <c r="G322" s="100"/>
      <c r="H322" s="99">
        <f t="shared" si="36"/>
        <v>0</v>
      </c>
      <c r="I322" s="98"/>
      <c r="J322"/>
      <c r="K322" s="110" t="s">
        <v>770</v>
      </c>
      <c r="L322" s="124" t="str">
        <f t="shared" si="37"/>
        <v>L01AX03_nr</v>
      </c>
      <c r="M322" s="7">
        <v>100</v>
      </c>
      <c r="N322" s="7" t="s">
        <v>188</v>
      </c>
      <c r="O322" s="7">
        <v>5</v>
      </c>
      <c r="P322" s="7" t="s">
        <v>6</v>
      </c>
      <c r="Q322" s="7">
        <v>1</v>
      </c>
      <c r="R322" s="94" t="s">
        <v>16</v>
      </c>
      <c r="S322" s="73" t="str">
        <f t="shared" si="38"/>
        <v>MG</v>
      </c>
      <c r="T322" s="73">
        <f t="shared" si="39"/>
        <v>0</v>
      </c>
      <c r="U322" s="73" t="str">
        <f t="shared" si="40"/>
        <v>mg</v>
      </c>
      <c r="V322" s="7">
        <f t="shared" si="41"/>
        <v>1</v>
      </c>
      <c r="W322" s="73">
        <f t="shared" si="42"/>
        <v>0</v>
      </c>
      <c r="X322" s="73">
        <f t="shared" si="43"/>
        <v>1</v>
      </c>
      <c r="Y322" s="73">
        <f t="shared" si="44"/>
        <v>0</v>
      </c>
    </row>
    <row r="323" spans="1:25" s="66" customFormat="1" ht="15.6">
      <c r="A323" s="121"/>
      <c r="B323" s="94" t="s">
        <v>697</v>
      </c>
      <c r="C323" s="94" t="s">
        <v>1157</v>
      </c>
      <c r="D323" s="94">
        <v>4866096</v>
      </c>
      <c r="E323" s="74"/>
      <c r="F323" s="261" t="s">
        <v>1485</v>
      </c>
      <c r="G323" s="100"/>
      <c r="H323" s="99">
        <f t="shared" si="36"/>
        <v>0</v>
      </c>
      <c r="I323" s="98"/>
      <c r="J323"/>
      <c r="K323" s="110" t="s">
        <v>770</v>
      </c>
      <c r="L323" s="124" t="str">
        <f t="shared" si="37"/>
        <v>L01AX03_nr</v>
      </c>
      <c r="M323" s="7">
        <v>140</v>
      </c>
      <c r="N323" s="7" t="s">
        <v>188</v>
      </c>
      <c r="O323" s="7">
        <v>20</v>
      </c>
      <c r="P323" s="7" t="s">
        <v>6</v>
      </c>
      <c r="Q323" s="7">
        <v>1</v>
      </c>
      <c r="R323" s="94" t="s">
        <v>16</v>
      </c>
      <c r="S323" s="73" t="str">
        <f t="shared" si="38"/>
        <v>MG</v>
      </c>
      <c r="T323" s="73">
        <f t="shared" si="39"/>
        <v>0</v>
      </c>
      <c r="U323" s="73" t="str">
        <f t="shared" si="40"/>
        <v>mg</v>
      </c>
      <c r="V323" s="7">
        <f t="shared" si="41"/>
        <v>1</v>
      </c>
      <c r="W323" s="73">
        <f t="shared" si="42"/>
        <v>0</v>
      </c>
      <c r="X323" s="73">
        <f t="shared" si="43"/>
        <v>1</v>
      </c>
      <c r="Y323" s="73">
        <f t="shared" si="44"/>
        <v>0</v>
      </c>
    </row>
    <row r="324" spans="1:25" s="66" customFormat="1" ht="15.6">
      <c r="A324" s="121"/>
      <c r="B324" s="94" t="s">
        <v>697</v>
      </c>
      <c r="C324" s="94" t="s">
        <v>1157</v>
      </c>
      <c r="D324" s="94">
        <v>4866104</v>
      </c>
      <c r="E324" s="75"/>
      <c r="F324" s="261" t="s">
        <v>1486</v>
      </c>
      <c r="G324" s="100"/>
      <c r="H324" s="99">
        <f t="shared" si="36"/>
        <v>0</v>
      </c>
      <c r="I324" s="98"/>
      <c r="J324"/>
      <c r="K324" s="110" t="s">
        <v>770</v>
      </c>
      <c r="L324" s="124" t="str">
        <f t="shared" si="37"/>
        <v>L01AX03_nr</v>
      </c>
      <c r="M324" s="73">
        <v>140</v>
      </c>
      <c r="N324" s="73" t="s">
        <v>188</v>
      </c>
      <c r="O324" s="73">
        <v>5</v>
      </c>
      <c r="P324" s="73" t="s">
        <v>6</v>
      </c>
      <c r="Q324" s="73">
        <v>1</v>
      </c>
      <c r="R324" s="94" t="s">
        <v>16</v>
      </c>
      <c r="S324" s="73" t="str">
        <f t="shared" si="38"/>
        <v>MG</v>
      </c>
      <c r="T324" s="73">
        <f t="shared" si="39"/>
        <v>0</v>
      </c>
      <c r="U324" s="73" t="str">
        <f t="shared" si="40"/>
        <v>mg</v>
      </c>
      <c r="V324" s="7">
        <f t="shared" si="41"/>
        <v>1</v>
      </c>
      <c r="W324" s="73">
        <f t="shared" si="42"/>
        <v>0</v>
      </c>
      <c r="X324" s="73">
        <f t="shared" si="43"/>
        <v>1</v>
      </c>
      <c r="Y324" s="73">
        <f t="shared" si="44"/>
        <v>0</v>
      </c>
    </row>
    <row r="325" spans="1:25" s="66" customFormat="1" ht="15.6">
      <c r="A325" s="121"/>
      <c r="B325" s="94" t="s">
        <v>697</v>
      </c>
      <c r="C325" s="94" t="s">
        <v>1157</v>
      </c>
      <c r="D325" s="94">
        <v>4866110</v>
      </c>
      <c r="E325" s="75"/>
      <c r="F325" s="261" t="s">
        <v>1487</v>
      </c>
      <c r="G325" s="100"/>
      <c r="H325" s="99">
        <f t="shared" si="36"/>
        <v>0</v>
      </c>
      <c r="I325" s="98"/>
      <c r="J325" s="110"/>
      <c r="K325" s="110" t="s">
        <v>770</v>
      </c>
      <c r="L325" s="124" t="str">
        <f t="shared" si="37"/>
        <v>L01AX03_nr</v>
      </c>
      <c r="M325" s="94">
        <v>180</v>
      </c>
      <c r="N325" s="94" t="s">
        <v>188</v>
      </c>
      <c r="O325" s="94">
        <v>20</v>
      </c>
      <c r="P325" s="94" t="s">
        <v>6</v>
      </c>
      <c r="Q325" s="94">
        <v>1</v>
      </c>
      <c r="R325" s="94" t="s">
        <v>16</v>
      </c>
      <c r="S325" s="94" t="str">
        <f t="shared" si="38"/>
        <v>MG</v>
      </c>
      <c r="T325" s="94">
        <f t="shared" si="39"/>
        <v>0</v>
      </c>
      <c r="U325" s="94" t="str">
        <f t="shared" si="40"/>
        <v>mg</v>
      </c>
      <c r="V325" s="95">
        <f t="shared" si="41"/>
        <v>1</v>
      </c>
      <c r="W325" s="94">
        <f t="shared" si="42"/>
        <v>0</v>
      </c>
      <c r="X325" s="94">
        <f t="shared" si="43"/>
        <v>1</v>
      </c>
      <c r="Y325" s="94">
        <f t="shared" si="44"/>
        <v>0</v>
      </c>
    </row>
    <row r="326" spans="1:25" s="66" customFormat="1" ht="15.6">
      <c r="A326" s="121"/>
      <c r="B326" s="94" t="s">
        <v>697</v>
      </c>
      <c r="C326" s="94" t="s">
        <v>1157</v>
      </c>
      <c r="D326" s="94">
        <v>4866127</v>
      </c>
      <c r="E326" s="75"/>
      <c r="F326" s="261" t="s">
        <v>1488</v>
      </c>
      <c r="G326" s="100"/>
      <c r="H326" s="99">
        <f t="shared" si="36"/>
        <v>0</v>
      </c>
      <c r="I326" s="98"/>
      <c r="J326" s="110"/>
      <c r="K326" s="110" t="s">
        <v>770</v>
      </c>
      <c r="L326" s="124" t="str">
        <f t="shared" si="37"/>
        <v>L01AX03_nr</v>
      </c>
      <c r="M326" s="94">
        <v>180</v>
      </c>
      <c r="N326" s="94" t="s">
        <v>188</v>
      </c>
      <c r="O326" s="94">
        <v>5</v>
      </c>
      <c r="P326" s="94" t="s">
        <v>6</v>
      </c>
      <c r="Q326" s="94">
        <v>1</v>
      </c>
      <c r="R326" s="94" t="s">
        <v>16</v>
      </c>
      <c r="S326" s="94" t="str">
        <f t="shared" si="38"/>
        <v>MG</v>
      </c>
      <c r="T326" s="94">
        <f t="shared" si="39"/>
        <v>0</v>
      </c>
      <c r="U326" s="94" t="str">
        <f t="shared" si="40"/>
        <v>mg</v>
      </c>
      <c r="V326" s="95">
        <f t="shared" si="41"/>
        <v>1</v>
      </c>
      <c r="W326" s="94">
        <f t="shared" si="42"/>
        <v>0</v>
      </c>
      <c r="X326" s="94">
        <f t="shared" si="43"/>
        <v>1</v>
      </c>
      <c r="Y326" s="94">
        <f t="shared" si="44"/>
        <v>0</v>
      </c>
    </row>
    <row r="327" spans="1:25" s="66" customFormat="1" ht="15.6">
      <c r="A327" s="121"/>
      <c r="B327" s="94" t="s">
        <v>697</v>
      </c>
      <c r="C327" s="94" t="s">
        <v>1157</v>
      </c>
      <c r="D327" s="94">
        <v>4866044</v>
      </c>
      <c r="E327" s="75"/>
      <c r="F327" s="261" t="s">
        <v>1482</v>
      </c>
      <c r="G327" s="100"/>
      <c r="H327" s="99">
        <f t="shared" si="36"/>
        <v>0</v>
      </c>
      <c r="I327" s="98"/>
      <c r="J327" s="110"/>
      <c r="K327" s="110" t="s">
        <v>770</v>
      </c>
      <c r="L327" s="124" t="str">
        <f t="shared" si="37"/>
        <v>L01AX03_nr</v>
      </c>
      <c r="M327" s="94">
        <v>20</v>
      </c>
      <c r="N327" s="94" t="s">
        <v>188</v>
      </c>
      <c r="O327" s="94">
        <v>20</v>
      </c>
      <c r="P327" s="94" t="s">
        <v>6</v>
      </c>
      <c r="Q327" s="94">
        <v>1</v>
      </c>
      <c r="R327" s="94" t="s">
        <v>16</v>
      </c>
      <c r="S327" s="94" t="str">
        <f t="shared" si="38"/>
        <v>MG</v>
      </c>
      <c r="T327" s="94">
        <f t="shared" si="39"/>
        <v>0</v>
      </c>
      <c r="U327" s="94" t="str">
        <f t="shared" si="40"/>
        <v>mg</v>
      </c>
      <c r="V327" s="95">
        <f t="shared" si="41"/>
        <v>1</v>
      </c>
      <c r="W327" s="94">
        <f t="shared" si="42"/>
        <v>0</v>
      </c>
      <c r="X327" s="94">
        <f t="shared" si="43"/>
        <v>1</v>
      </c>
      <c r="Y327" s="94">
        <f t="shared" si="44"/>
        <v>0</v>
      </c>
    </row>
    <row r="328" spans="1:25" s="66" customFormat="1" ht="15.6">
      <c r="A328" s="121"/>
      <c r="B328" s="94" t="s">
        <v>697</v>
      </c>
      <c r="C328" s="94" t="s">
        <v>1157</v>
      </c>
      <c r="D328" s="94">
        <v>4866050</v>
      </c>
      <c r="E328" s="75"/>
      <c r="F328" s="261" t="s">
        <v>1483</v>
      </c>
      <c r="G328" s="100"/>
      <c r="H328" s="99">
        <f t="shared" si="36"/>
        <v>0</v>
      </c>
      <c r="I328" s="98"/>
      <c r="J328" s="110"/>
      <c r="K328" s="110" t="s">
        <v>770</v>
      </c>
      <c r="L328" s="124" t="str">
        <f t="shared" si="37"/>
        <v>L01AX03_nr</v>
      </c>
      <c r="M328" s="94">
        <v>20</v>
      </c>
      <c r="N328" s="94" t="s">
        <v>188</v>
      </c>
      <c r="O328" s="94">
        <v>5</v>
      </c>
      <c r="P328" s="94" t="s">
        <v>6</v>
      </c>
      <c r="Q328" s="94">
        <v>1</v>
      </c>
      <c r="R328" s="94" t="s">
        <v>16</v>
      </c>
      <c r="S328" s="94" t="str">
        <f t="shared" si="38"/>
        <v>MG</v>
      </c>
      <c r="T328" s="94">
        <f t="shared" si="39"/>
        <v>0</v>
      </c>
      <c r="U328" s="94" t="str">
        <f t="shared" si="40"/>
        <v>mg</v>
      </c>
      <c r="V328" s="95">
        <f t="shared" si="41"/>
        <v>1</v>
      </c>
      <c r="W328" s="94">
        <f t="shared" si="42"/>
        <v>0</v>
      </c>
      <c r="X328" s="94">
        <f t="shared" si="43"/>
        <v>1</v>
      </c>
      <c r="Y328" s="94">
        <f t="shared" si="44"/>
        <v>0</v>
      </c>
    </row>
    <row r="329" spans="1:25" s="66" customFormat="1" ht="15.6">
      <c r="A329" s="121"/>
      <c r="B329" s="94" t="s">
        <v>697</v>
      </c>
      <c r="C329" s="94" t="s">
        <v>1157</v>
      </c>
      <c r="D329" s="94">
        <v>4866156</v>
      </c>
      <c r="E329" s="75"/>
      <c r="F329" s="261" t="s">
        <v>1489</v>
      </c>
      <c r="G329" s="100"/>
      <c r="H329" s="99">
        <f t="shared" si="36"/>
        <v>0</v>
      </c>
      <c r="I329" s="98"/>
      <c r="J329" s="110"/>
      <c r="K329" s="110" t="s">
        <v>770</v>
      </c>
      <c r="L329" s="124" t="str">
        <f t="shared" si="37"/>
        <v>L01AX03_nr</v>
      </c>
      <c r="M329" s="94">
        <v>250</v>
      </c>
      <c r="N329" s="94" t="s">
        <v>188</v>
      </c>
      <c r="O329" s="94">
        <v>5</v>
      </c>
      <c r="P329" s="94" t="s">
        <v>6</v>
      </c>
      <c r="Q329" s="94">
        <v>1</v>
      </c>
      <c r="R329" s="94" t="s">
        <v>16</v>
      </c>
      <c r="S329" s="94" t="str">
        <f t="shared" si="38"/>
        <v>MG</v>
      </c>
      <c r="T329" s="94">
        <f t="shared" si="39"/>
        <v>0</v>
      </c>
      <c r="U329" s="94" t="str">
        <f t="shared" si="40"/>
        <v>mg</v>
      </c>
      <c r="V329" s="95">
        <f t="shared" si="41"/>
        <v>1</v>
      </c>
      <c r="W329" s="94">
        <f t="shared" si="42"/>
        <v>0</v>
      </c>
      <c r="X329" s="94">
        <f t="shared" si="43"/>
        <v>1</v>
      </c>
      <c r="Y329" s="94">
        <f t="shared" si="44"/>
        <v>0</v>
      </c>
    </row>
    <row r="330" spans="1:25" s="66" customFormat="1" ht="15.6">
      <c r="A330" s="121"/>
      <c r="B330" s="94" t="s">
        <v>697</v>
      </c>
      <c r="C330" s="94" t="s">
        <v>1157</v>
      </c>
      <c r="D330" s="94">
        <v>4866162</v>
      </c>
      <c r="E330" s="75"/>
      <c r="F330" s="261" t="s">
        <v>1480</v>
      </c>
      <c r="G330" s="100"/>
      <c r="H330" s="99">
        <f t="shared" si="36"/>
        <v>0</v>
      </c>
      <c r="I330" s="98"/>
      <c r="J330" s="110"/>
      <c r="K330" s="110" t="s">
        <v>770</v>
      </c>
      <c r="L330" s="124" t="str">
        <f t="shared" si="37"/>
        <v>L01AX03_nr</v>
      </c>
      <c r="M330" s="94">
        <v>5</v>
      </c>
      <c r="N330" s="94" t="s">
        <v>188</v>
      </c>
      <c r="O330" s="94">
        <v>20</v>
      </c>
      <c r="P330" s="94" t="s">
        <v>6</v>
      </c>
      <c r="Q330" s="94">
        <v>1</v>
      </c>
      <c r="R330" s="94" t="s">
        <v>16</v>
      </c>
      <c r="S330" s="94" t="str">
        <f t="shared" si="38"/>
        <v>MG</v>
      </c>
      <c r="T330" s="94">
        <f t="shared" si="39"/>
        <v>0</v>
      </c>
      <c r="U330" s="94" t="str">
        <f t="shared" si="40"/>
        <v>mg</v>
      </c>
      <c r="V330" s="95">
        <f t="shared" si="41"/>
        <v>1</v>
      </c>
      <c r="W330" s="94">
        <f t="shared" si="42"/>
        <v>0</v>
      </c>
      <c r="X330" s="94">
        <f t="shared" si="43"/>
        <v>1</v>
      </c>
      <c r="Y330" s="94">
        <f t="shared" si="44"/>
        <v>0</v>
      </c>
    </row>
    <row r="331" spans="1:25" s="66" customFormat="1" ht="15.6">
      <c r="A331" s="121"/>
      <c r="B331" s="94" t="s">
        <v>697</v>
      </c>
      <c r="C331" s="94" t="s">
        <v>1157</v>
      </c>
      <c r="D331" s="94">
        <v>4866179</v>
      </c>
      <c r="E331" s="75"/>
      <c r="F331" s="261" t="s">
        <v>1481</v>
      </c>
      <c r="G331" s="100"/>
      <c r="H331" s="99">
        <f t="shared" si="36"/>
        <v>0</v>
      </c>
      <c r="I331" s="98"/>
      <c r="J331" s="110"/>
      <c r="K331" s="110" t="s">
        <v>770</v>
      </c>
      <c r="L331" s="124" t="str">
        <f t="shared" si="37"/>
        <v>L01AX03_nr</v>
      </c>
      <c r="M331" s="94">
        <v>5</v>
      </c>
      <c r="N331" s="94" t="s">
        <v>188</v>
      </c>
      <c r="O331" s="94">
        <v>5</v>
      </c>
      <c r="P331" s="94" t="s">
        <v>6</v>
      </c>
      <c r="Q331" s="94">
        <v>1</v>
      </c>
      <c r="R331" s="94" t="s">
        <v>16</v>
      </c>
      <c r="S331" s="94" t="str">
        <f t="shared" si="38"/>
        <v>MG</v>
      </c>
      <c r="T331" s="94">
        <f t="shared" si="39"/>
        <v>0</v>
      </c>
      <c r="U331" s="94" t="str">
        <f t="shared" si="40"/>
        <v>mg</v>
      </c>
      <c r="V331" s="95">
        <f t="shared" si="41"/>
        <v>1</v>
      </c>
      <c r="W331" s="94">
        <f t="shared" si="42"/>
        <v>0</v>
      </c>
      <c r="X331" s="94">
        <f t="shared" si="43"/>
        <v>1</v>
      </c>
      <c r="Y331" s="94">
        <f t="shared" si="44"/>
        <v>0</v>
      </c>
    </row>
    <row r="332" spans="1:25" s="66" customFormat="1" ht="15.6">
      <c r="A332" s="121"/>
      <c r="B332" s="94" t="s">
        <v>697</v>
      </c>
      <c r="C332" s="94" t="s">
        <v>1157</v>
      </c>
      <c r="D332" s="94">
        <v>4791300</v>
      </c>
      <c r="E332" s="75">
        <v>7680612250067</v>
      </c>
      <c r="F332" s="261" t="s">
        <v>1474</v>
      </c>
      <c r="G332" s="100"/>
      <c r="H332" s="99">
        <f t="shared" si="36"/>
        <v>0</v>
      </c>
      <c r="I332" s="98"/>
      <c r="J332" s="110"/>
      <c r="K332" s="110" t="s">
        <v>770</v>
      </c>
      <c r="L332" s="124" t="str">
        <f t="shared" si="37"/>
        <v>L01AX03_nr</v>
      </c>
      <c r="M332" s="94">
        <v>100</v>
      </c>
      <c r="N332" s="94" t="s">
        <v>188</v>
      </c>
      <c r="O332" s="94">
        <v>20</v>
      </c>
      <c r="P332" s="94" t="s">
        <v>6</v>
      </c>
      <c r="Q332" s="94">
        <v>1</v>
      </c>
      <c r="R332" s="94" t="s">
        <v>16</v>
      </c>
      <c r="S332" s="94" t="str">
        <f t="shared" si="38"/>
        <v>MG</v>
      </c>
      <c r="T332" s="94">
        <f t="shared" si="39"/>
        <v>0</v>
      </c>
      <c r="U332" s="94" t="str">
        <f t="shared" si="40"/>
        <v>mg</v>
      </c>
      <c r="V332" s="95">
        <f t="shared" si="41"/>
        <v>1</v>
      </c>
      <c r="W332" s="94">
        <f t="shared" si="42"/>
        <v>0</v>
      </c>
      <c r="X332" s="94">
        <f t="shared" si="43"/>
        <v>1</v>
      </c>
      <c r="Y332" s="94">
        <f t="shared" si="44"/>
        <v>0</v>
      </c>
    </row>
    <row r="333" spans="1:25" s="66" customFormat="1" ht="15.6">
      <c r="A333" s="121"/>
      <c r="B333" s="94" t="s">
        <v>697</v>
      </c>
      <c r="C333" s="94" t="s">
        <v>1157</v>
      </c>
      <c r="D333" s="94">
        <v>4775011</v>
      </c>
      <c r="E333" s="75">
        <v>7680612250050</v>
      </c>
      <c r="F333" s="261" t="s">
        <v>1473</v>
      </c>
      <c r="G333" s="100"/>
      <c r="H333" s="99">
        <f t="shared" si="36"/>
        <v>0</v>
      </c>
      <c r="I333" s="98"/>
      <c r="J333" s="110"/>
      <c r="K333" s="110" t="s">
        <v>770</v>
      </c>
      <c r="L333" s="124" t="str">
        <f t="shared" si="37"/>
        <v>L01AX03_nr</v>
      </c>
      <c r="M333" s="94">
        <v>100</v>
      </c>
      <c r="N333" s="94" t="s">
        <v>188</v>
      </c>
      <c r="O333" s="94">
        <v>5</v>
      </c>
      <c r="P333" s="94" t="s">
        <v>6</v>
      </c>
      <c r="Q333" s="94">
        <v>1</v>
      </c>
      <c r="R333" s="94" t="s">
        <v>16</v>
      </c>
      <c r="S333" s="94" t="str">
        <f t="shared" si="38"/>
        <v>MG</v>
      </c>
      <c r="T333" s="94">
        <f t="shared" si="39"/>
        <v>0</v>
      </c>
      <c r="U333" s="94" t="str">
        <f t="shared" si="40"/>
        <v>mg</v>
      </c>
      <c r="V333" s="95">
        <f t="shared" si="41"/>
        <v>1</v>
      </c>
      <c r="W333" s="94">
        <f t="shared" si="42"/>
        <v>0</v>
      </c>
      <c r="X333" s="94">
        <f t="shared" si="43"/>
        <v>1</v>
      </c>
      <c r="Y333" s="94">
        <f t="shared" si="44"/>
        <v>0</v>
      </c>
    </row>
    <row r="334" spans="1:25" s="66" customFormat="1" ht="15.6">
      <c r="A334" s="121"/>
      <c r="B334" s="94" t="s">
        <v>697</v>
      </c>
      <c r="C334" s="94" t="s">
        <v>1157</v>
      </c>
      <c r="D334" s="94">
        <v>4782028</v>
      </c>
      <c r="E334" s="75">
        <v>7680612250081</v>
      </c>
      <c r="F334" s="261" t="s">
        <v>1476</v>
      </c>
      <c r="G334" s="100"/>
      <c r="H334" s="99">
        <f t="shared" si="36"/>
        <v>0</v>
      </c>
      <c r="I334" s="98"/>
      <c r="J334" s="110"/>
      <c r="K334" s="110" t="s">
        <v>770</v>
      </c>
      <c r="L334" s="124" t="str">
        <f t="shared" si="37"/>
        <v>L01AX03_nr</v>
      </c>
      <c r="M334" s="94">
        <v>140</v>
      </c>
      <c r="N334" s="94" t="s">
        <v>188</v>
      </c>
      <c r="O334" s="94">
        <v>20</v>
      </c>
      <c r="P334" s="94" t="s">
        <v>6</v>
      </c>
      <c r="Q334" s="94">
        <v>1</v>
      </c>
      <c r="R334" s="94" t="s">
        <v>16</v>
      </c>
      <c r="S334" s="94" t="str">
        <f t="shared" si="38"/>
        <v>MG</v>
      </c>
      <c r="T334" s="94">
        <f t="shared" si="39"/>
        <v>0</v>
      </c>
      <c r="U334" s="94" t="str">
        <f t="shared" si="40"/>
        <v>mg</v>
      </c>
      <c r="V334" s="95">
        <f t="shared" si="41"/>
        <v>1</v>
      </c>
      <c r="W334" s="94">
        <f t="shared" si="42"/>
        <v>0</v>
      </c>
      <c r="X334" s="94">
        <f t="shared" si="43"/>
        <v>1</v>
      </c>
      <c r="Y334" s="94">
        <f t="shared" si="44"/>
        <v>0</v>
      </c>
    </row>
    <row r="335" spans="1:25" s="66" customFormat="1" ht="15.6">
      <c r="A335" s="121"/>
      <c r="B335" s="94" t="s">
        <v>697</v>
      </c>
      <c r="C335" s="94" t="s">
        <v>1157</v>
      </c>
      <c r="D335" s="94">
        <v>4775040</v>
      </c>
      <c r="E335" s="75">
        <v>7680612250074</v>
      </c>
      <c r="F335" s="261" t="s">
        <v>1475</v>
      </c>
      <c r="G335" s="100"/>
      <c r="H335" s="99">
        <f t="shared" si="36"/>
        <v>0</v>
      </c>
      <c r="I335" s="98"/>
      <c r="J335" s="110"/>
      <c r="K335" s="110" t="s">
        <v>770</v>
      </c>
      <c r="L335" s="124" t="str">
        <f t="shared" si="37"/>
        <v>L01AX03_nr</v>
      </c>
      <c r="M335" s="94">
        <v>140</v>
      </c>
      <c r="N335" s="94" t="s">
        <v>188</v>
      </c>
      <c r="O335" s="94">
        <v>5</v>
      </c>
      <c r="P335" s="94" t="s">
        <v>6</v>
      </c>
      <c r="Q335" s="94">
        <v>1</v>
      </c>
      <c r="R335" s="94" t="s">
        <v>16</v>
      </c>
      <c r="S335" s="94" t="str">
        <f t="shared" si="38"/>
        <v>MG</v>
      </c>
      <c r="T335" s="94">
        <f t="shared" si="39"/>
        <v>0</v>
      </c>
      <c r="U335" s="94" t="str">
        <f t="shared" si="40"/>
        <v>mg</v>
      </c>
      <c r="V335" s="95">
        <f t="shared" si="41"/>
        <v>1</v>
      </c>
      <c r="W335" s="94">
        <f t="shared" si="42"/>
        <v>0</v>
      </c>
      <c r="X335" s="94">
        <f t="shared" si="43"/>
        <v>1</v>
      </c>
      <c r="Y335" s="94">
        <f t="shared" si="44"/>
        <v>0</v>
      </c>
    </row>
    <row r="336" spans="1:25" s="66" customFormat="1" ht="15.6">
      <c r="A336" s="121"/>
      <c r="B336" s="94" t="s">
        <v>697</v>
      </c>
      <c r="C336" s="94" t="s">
        <v>1157</v>
      </c>
      <c r="D336" s="94">
        <v>4782034</v>
      </c>
      <c r="E336" s="75">
        <v>7680612250104</v>
      </c>
      <c r="F336" s="261" t="s">
        <v>1478</v>
      </c>
      <c r="G336" s="100"/>
      <c r="H336" s="99">
        <f t="shared" si="36"/>
        <v>0</v>
      </c>
      <c r="I336" s="98"/>
      <c r="J336" s="110"/>
      <c r="K336" s="110" t="s">
        <v>770</v>
      </c>
      <c r="L336" s="124" t="str">
        <f t="shared" si="37"/>
        <v>L01AX03_nr</v>
      </c>
      <c r="M336" s="94">
        <v>180</v>
      </c>
      <c r="N336" s="94" t="s">
        <v>188</v>
      </c>
      <c r="O336" s="94">
        <v>20</v>
      </c>
      <c r="P336" s="94" t="s">
        <v>6</v>
      </c>
      <c r="Q336" s="94">
        <v>1</v>
      </c>
      <c r="R336" s="94" t="s">
        <v>16</v>
      </c>
      <c r="S336" s="94" t="str">
        <f t="shared" si="38"/>
        <v>MG</v>
      </c>
      <c r="T336" s="94">
        <f t="shared" si="39"/>
        <v>0</v>
      </c>
      <c r="U336" s="94" t="str">
        <f t="shared" si="40"/>
        <v>mg</v>
      </c>
      <c r="V336" s="95">
        <f t="shared" si="41"/>
        <v>1</v>
      </c>
      <c r="W336" s="94">
        <f t="shared" si="42"/>
        <v>0</v>
      </c>
      <c r="X336" s="94">
        <f t="shared" si="43"/>
        <v>1</v>
      </c>
      <c r="Y336" s="94">
        <f t="shared" si="44"/>
        <v>0</v>
      </c>
    </row>
    <row r="337" spans="1:25" s="66" customFormat="1" ht="15.6">
      <c r="A337" s="121"/>
      <c r="B337" s="94" t="s">
        <v>697</v>
      </c>
      <c r="C337" s="94" t="s">
        <v>1157</v>
      </c>
      <c r="D337" s="94">
        <v>4775034</v>
      </c>
      <c r="E337" s="75">
        <v>7680612250098</v>
      </c>
      <c r="F337" s="261" t="s">
        <v>1477</v>
      </c>
      <c r="G337" s="100"/>
      <c r="H337" s="99">
        <f t="shared" si="36"/>
        <v>0</v>
      </c>
      <c r="I337" s="98"/>
      <c r="J337" s="110"/>
      <c r="K337" s="110" t="s">
        <v>770</v>
      </c>
      <c r="L337" s="124" t="str">
        <f t="shared" si="37"/>
        <v>L01AX03_nr</v>
      </c>
      <c r="M337" s="94">
        <v>180</v>
      </c>
      <c r="N337" s="94" t="s">
        <v>188</v>
      </c>
      <c r="O337" s="94">
        <v>5</v>
      </c>
      <c r="P337" s="94" t="s">
        <v>6</v>
      </c>
      <c r="Q337" s="94">
        <v>1</v>
      </c>
      <c r="R337" s="94" t="s">
        <v>16</v>
      </c>
      <c r="S337" s="94" t="str">
        <f t="shared" si="38"/>
        <v>MG</v>
      </c>
      <c r="T337" s="94">
        <f t="shared" si="39"/>
        <v>0</v>
      </c>
      <c r="U337" s="94" t="str">
        <f t="shared" si="40"/>
        <v>mg</v>
      </c>
      <c r="V337" s="95">
        <f t="shared" si="41"/>
        <v>1</v>
      </c>
      <c r="W337" s="94">
        <f t="shared" si="42"/>
        <v>0</v>
      </c>
      <c r="X337" s="94">
        <f t="shared" si="43"/>
        <v>1</v>
      </c>
      <c r="Y337" s="94">
        <f t="shared" si="44"/>
        <v>0</v>
      </c>
    </row>
    <row r="338" spans="1:25" s="66" customFormat="1" ht="15.6">
      <c r="A338" s="121"/>
      <c r="B338" s="94" t="s">
        <v>697</v>
      </c>
      <c r="C338" s="94" t="s">
        <v>1157</v>
      </c>
      <c r="D338" s="94">
        <v>4782011</v>
      </c>
      <c r="E338" s="75">
        <v>7680612250043</v>
      </c>
      <c r="F338" s="261" t="s">
        <v>1472</v>
      </c>
      <c r="G338" s="100"/>
      <c r="H338" s="99">
        <f t="shared" si="36"/>
        <v>0</v>
      </c>
      <c r="I338" s="98"/>
      <c r="J338" s="110"/>
      <c r="K338" s="110" t="s">
        <v>770</v>
      </c>
      <c r="L338" s="124" t="str">
        <f t="shared" si="37"/>
        <v>L01AX03_nr</v>
      </c>
      <c r="M338" s="94">
        <v>20</v>
      </c>
      <c r="N338" s="94" t="s">
        <v>188</v>
      </c>
      <c r="O338" s="94">
        <v>20</v>
      </c>
      <c r="P338" s="94" t="s">
        <v>6</v>
      </c>
      <c r="Q338" s="94">
        <v>1</v>
      </c>
      <c r="R338" s="94" t="s">
        <v>16</v>
      </c>
      <c r="S338" s="94" t="str">
        <f t="shared" si="38"/>
        <v>MG</v>
      </c>
      <c r="T338" s="94">
        <f t="shared" si="39"/>
        <v>0</v>
      </c>
      <c r="U338" s="94" t="str">
        <f t="shared" si="40"/>
        <v>mg</v>
      </c>
      <c r="V338" s="95">
        <f t="shared" si="41"/>
        <v>1</v>
      </c>
      <c r="W338" s="94">
        <f t="shared" si="42"/>
        <v>0</v>
      </c>
      <c r="X338" s="94">
        <f t="shared" si="43"/>
        <v>1</v>
      </c>
      <c r="Y338" s="94">
        <f t="shared" si="44"/>
        <v>0</v>
      </c>
    </row>
    <row r="339" spans="1:25" s="66" customFormat="1" ht="15.6">
      <c r="A339" s="121"/>
      <c r="B339" s="94" t="s">
        <v>697</v>
      </c>
      <c r="C339" s="94" t="s">
        <v>1157</v>
      </c>
      <c r="D339" s="94">
        <v>4775005</v>
      </c>
      <c r="E339" s="75">
        <v>7680612250036</v>
      </c>
      <c r="F339" s="261" t="s">
        <v>1471</v>
      </c>
      <c r="G339" s="100"/>
      <c r="H339" s="99">
        <f t="shared" si="36"/>
        <v>0</v>
      </c>
      <c r="I339" s="98"/>
      <c r="J339" s="110"/>
      <c r="K339" s="110" t="s">
        <v>770</v>
      </c>
      <c r="L339" s="124" t="str">
        <f t="shared" si="37"/>
        <v>L01AX03_nr</v>
      </c>
      <c r="M339" s="94">
        <v>20</v>
      </c>
      <c r="N339" s="94" t="s">
        <v>188</v>
      </c>
      <c r="O339" s="94">
        <v>5</v>
      </c>
      <c r="P339" s="94" t="s">
        <v>6</v>
      </c>
      <c r="Q339" s="94">
        <v>1</v>
      </c>
      <c r="R339" s="94" t="s">
        <v>16</v>
      </c>
      <c r="S339" s="94" t="str">
        <f t="shared" si="38"/>
        <v>MG</v>
      </c>
      <c r="T339" s="94">
        <f t="shared" si="39"/>
        <v>0</v>
      </c>
      <c r="U339" s="94" t="str">
        <f t="shared" si="40"/>
        <v>mg</v>
      </c>
      <c r="V339" s="95">
        <f t="shared" si="41"/>
        <v>1</v>
      </c>
      <c r="W339" s="94">
        <f t="shared" si="42"/>
        <v>0</v>
      </c>
      <c r="X339" s="94">
        <f t="shared" si="43"/>
        <v>1</v>
      </c>
      <c r="Y339" s="94">
        <f t="shared" si="44"/>
        <v>0</v>
      </c>
    </row>
    <row r="340" spans="1:25" s="66" customFormat="1" ht="15.6">
      <c r="A340" s="121"/>
      <c r="B340" s="94" t="s">
        <v>697</v>
      </c>
      <c r="C340" s="94" t="s">
        <v>1157</v>
      </c>
      <c r="D340" s="94">
        <v>4775028</v>
      </c>
      <c r="E340" s="75">
        <v>7680612250111</v>
      </c>
      <c r="F340" s="261" t="s">
        <v>1479</v>
      </c>
      <c r="G340" s="100"/>
      <c r="H340" s="99">
        <f t="shared" ref="H340:H403" si="45">+IF(OR(X340=1,Y340=1),G340/Q340/O340/M340,G340/Q340/M340)</f>
        <v>0</v>
      </c>
      <c r="I340" s="98"/>
      <c r="J340" s="110"/>
      <c r="K340" s="110" t="s">
        <v>770</v>
      </c>
      <c r="L340" s="124" t="str">
        <f t="shared" ref="L340:L403" si="46">+B340&amp;"_"&amp;K340</f>
        <v>L01AX03_nr</v>
      </c>
      <c r="M340" s="94">
        <v>250</v>
      </c>
      <c r="N340" s="94" t="s">
        <v>188</v>
      </c>
      <c r="O340" s="94">
        <v>5</v>
      </c>
      <c r="P340" s="94" t="s">
        <v>6</v>
      </c>
      <c r="Q340" s="94">
        <v>1</v>
      </c>
      <c r="R340" s="94" t="s">
        <v>16</v>
      </c>
      <c r="S340" s="94" t="str">
        <f t="shared" ref="S340:S403" si="47">IF(ISERR(SEARCH("/",$N340)-1),$N340,LEFT($N340,SEARCH("/",$N340)-1))</f>
        <v>MG</v>
      </c>
      <c r="T340" s="94">
        <f t="shared" ref="T340:T403" si="48">IF(ISERR(SEARCH("/",$N340)-1),0,RIGHT($N340,LEN($N340)-SEARCH("/",$N340)))</f>
        <v>0</v>
      </c>
      <c r="U340" s="94" t="str">
        <f t="shared" ref="U340:U403" si="49">+IF(OR(S340=R340,AND(S340="E",R340="U"),AND(S340="IE",R340="IU"),AND(S340="IE",R340="U"),AND(S340="E",R340="IU"),AND(S340="MIOE",R340="MIU")),R340,S340)</f>
        <v>mg</v>
      </c>
      <c r="V340" s="95">
        <f t="shared" ref="V340:V403" si="50">+IF(T340=0,1,IF(LEFT(T340,1)="M","1"&amp;T340,T340))</f>
        <v>1</v>
      </c>
      <c r="W340" s="94">
        <f t="shared" ref="W340:W403" si="51">+IF(U340=R340,0,1)</f>
        <v>0</v>
      </c>
      <c r="X340" s="94">
        <f t="shared" ref="X340:X403" si="52">+IF(P340="Stk",1,0)</f>
        <v>1</v>
      </c>
      <c r="Y340" s="94">
        <f t="shared" ref="Y340:Y403" si="53">+IF(OR(X340=1,V340=1),0,IF((O340&amp;P340)=V340,0,1))</f>
        <v>0</v>
      </c>
    </row>
    <row r="341" spans="1:25" s="66" customFormat="1" ht="15.6">
      <c r="A341" s="121"/>
      <c r="B341" s="94" t="s">
        <v>697</v>
      </c>
      <c r="C341" s="94" t="s">
        <v>1157</v>
      </c>
      <c r="D341" s="94">
        <v>4782005</v>
      </c>
      <c r="E341" s="75">
        <v>7680612250029</v>
      </c>
      <c r="F341" s="261" t="s">
        <v>1470</v>
      </c>
      <c r="G341" s="100"/>
      <c r="H341" s="99">
        <f t="shared" si="45"/>
        <v>0</v>
      </c>
      <c r="I341" s="98"/>
      <c r="J341" s="110"/>
      <c r="K341" s="110" t="s">
        <v>770</v>
      </c>
      <c r="L341" s="124" t="str">
        <f t="shared" si="46"/>
        <v>L01AX03_nr</v>
      </c>
      <c r="M341" s="94">
        <v>5</v>
      </c>
      <c r="N341" s="94" t="s">
        <v>188</v>
      </c>
      <c r="O341" s="94">
        <v>20</v>
      </c>
      <c r="P341" s="94" t="s">
        <v>6</v>
      </c>
      <c r="Q341" s="94">
        <v>1</v>
      </c>
      <c r="R341" s="94" t="s">
        <v>16</v>
      </c>
      <c r="S341" s="94" t="str">
        <f t="shared" si="47"/>
        <v>MG</v>
      </c>
      <c r="T341" s="94">
        <f t="shared" si="48"/>
        <v>0</v>
      </c>
      <c r="U341" s="94" t="str">
        <f t="shared" si="49"/>
        <v>mg</v>
      </c>
      <c r="V341" s="95">
        <f t="shared" si="50"/>
        <v>1</v>
      </c>
      <c r="W341" s="94">
        <f t="shared" si="51"/>
        <v>0</v>
      </c>
      <c r="X341" s="94">
        <f t="shared" si="52"/>
        <v>1</v>
      </c>
      <c r="Y341" s="94">
        <f t="shared" si="53"/>
        <v>0</v>
      </c>
    </row>
    <row r="342" spans="1:25" s="66" customFormat="1" ht="15.6">
      <c r="A342" s="121"/>
      <c r="B342" s="94" t="s">
        <v>697</v>
      </c>
      <c r="C342" s="94" t="s">
        <v>1157</v>
      </c>
      <c r="D342" s="94">
        <v>4774997</v>
      </c>
      <c r="E342" s="75">
        <v>7680612250012</v>
      </c>
      <c r="F342" s="261" t="s">
        <v>1469</v>
      </c>
      <c r="G342" s="100"/>
      <c r="H342" s="99">
        <f t="shared" si="45"/>
        <v>0</v>
      </c>
      <c r="I342" s="98"/>
      <c r="J342" s="110"/>
      <c r="K342" s="110" t="s">
        <v>770</v>
      </c>
      <c r="L342" s="124" t="str">
        <f t="shared" si="46"/>
        <v>L01AX03_nr</v>
      </c>
      <c r="M342" s="94">
        <v>5</v>
      </c>
      <c r="N342" s="94" t="s">
        <v>188</v>
      </c>
      <c r="O342" s="94">
        <v>5</v>
      </c>
      <c r="P342" s="94" t="s">
        <v>6</v>
      </c>
      <c r="Q342" s="94">
        <v>1</v>
      </c>
      <c r="R342" s="94" t="s">
        <v>16</v>
      </c>
      <c r="S342" s="94" t="str">
        <f t="shared" si="47"/>
        <v>MG</v>
      </c>
      <c r="T342" s="94">
        <f t="shared" si="48"/>
        <v>0</v>
      </c>
      <c r="U342" s="94" t="str">
        <f t="shared" si="49"/>
        <v>mg</v>
      </c>
      <c r="V342" s="95">
        <f t="shared" si="50"/>
        <v>1</v>
      </c>
      <c r="W342" s="94">
        <f t="shared" si="51"/>
        <v>0</v>
      </c>
      <c r="X342" s="94">
        <f t="shared" si="52"/>
        <v>1</v>
      </c>
      <c r="Y342" s="94">
        <f t="shared" si="53"/>
        <v>0</v>
      </c>
    </row>
    <row r="343" spans="1:25" s="66" customFormat="1" ht="15.6">
      <c r="A343" s="121"/>
      <c r="B343" s="94" t="s">
        <v>698</v>
      </c>
      <c r="C343" s="94" t="s">
        <v>1158</v>
      </c>
      <c r="D343" s="94">
        <v>1697032</v>
      </c>
      <c r="E343" s="75">
        <v>7680510790191</v>
      </c>
      <c r="F343" s="261" t="s">
        <v>1502</v>
      </c>
      <c r="G343" s="100"/>
      <c r="H343" s="99">
        <f t="shared" si="45"/>
        <v>0</v>
      </c>
      <c r="I343" s="98"/>
      <c r="J343" s="110"/>
      <c r="K343" s="110" t="s">
        <v>770</v>
      </c>
      <c r="L343" s="124" t="str">
        <f t="shared" si="46"/>
        <v>L01BA01_nr</v>
      </c>
      <c r="M343" s="160">
        <v>1000</v>
      </c>
      <c r="N343" s="160" t="s">
        <v>16</v>
      </c>
      <c r="O343" s="94">
        <v>10</v>
      </c>
      <c r="P343" s="94" t="s">
        <v>187</v>
      </c>
      <c r="Q343" s="94">
        <v>1</v>
      </c>
      <c r="R343" s="94" t="s">
        <v>16</v>
      </c>
      <c r="S343" s="94" t="str">
        <f t="shared" si="47"/>
        <v>mg</v>
      </c>
      <c r="T343" s="94">
        <f t="shared" si="48"/>
        <v>0</v>
      </c>
      <c r="U343" s="94" t="str">
        <f t="shared" si="49"/>
        <v>mg</v>
      </c>
      <c r="V343" s="95">
        <f t="shared" si="50"/>
        <v>1</v>
      </c>
      <c r="W343" s="94">
        <f t="shared" si="51"/>
        <v>0</v>
      </c>
      <c r="X343" s="94">
        <f t="shared" si="52"/>
        <v>0</v>
      </c>
      <c r="Y343" s="94">
        <f t="shared" si="53"/>
        <v>0</v>
      </c>
    </row>
    <row r="344" spans="1:25" s="66" customFormat="1" ht="15.6">
      <c r="A344" s="121"/>
      <c r="B344" s="94" t="s">
        <v>698</v>
      </c>
      <c r="C344" s="94" t="s">
        <v>1158</v>
      </c>
      <c r="D344" s="94">
        <v>1259036</v>
      </c>
      <c r="E344" s="75">
        <v>7680477850655</v>
      </c>
      <c r="F344" s="261" t="s">
        <v>1500</v>
      </c>
      <c r="G344" s="100"/>
      <c r="H344" s="99">
        <f t="shared" si="45"/>
        <v>0</v>
      </c>
      <c r="I344" s="98"/>
      <c r="J344" s="110"/>
      <c r="K344" s="110" t="s">
        <v>770</v>
      </c>
      <c r="L344" s="124" t="str">
        <f t="shared" si="46"/>
        <v>L01BA01_nr</v>
      </c>
      <c r="M344" s="94">
        <v>1000</v>
      </c>
      <c r="N344" s="94" t="s">
        <v>768</v>
      </c>
      <c r="O344" s="94">
        <v>40</v>
      </c>
      <c r="P344" s="94" t="s">
        <v>187</v>
      </c>
      <c r="Q344" s="94">
        <v>1</v>
      </c>
      <c r="R344" s="94" t="s">
        <v>16</v>
      </c>
      <c r="S344" s="94" t="str">
        <f t="shared" si="47"/>
        <v>MG</v>
      </c>
      <c r="T344" s="94" t="str">
        <f t="shared" si="48"/>
        <v>40ML</v>
      </c>
      <c r="U344" s="94" t="str">
        <f t="shared" si="49"/>
        <v>mg</v>
      </c>
      <c r="V344" s="95" t="str">
        <f t="shared" si="50"/>
        <v>40ML</v>
      </c>
      <c r="W344" s="94">
        <f t="shared" si="51"/>
        <v>0</v>
      </c>
      <c r="X344" s="94">
        <f t="shared" si="52"/>
        <v>0</v>
      </c>
      <c r="Y344" s="94">
        <f t="shared" si="53"/>
        <v>0</v>
      </c>
    </row>
    <row r="345" spans="1:25" s="66" customFormat="1" ht="15.6">
      <c r="A345" s="121"/>
      <c r="B345" s="94" t="s">
        <v>698</v>
      </c>
      <c r="C345" s="94" t="s">
        <v>1158</v>
      </c>
      <c r="D345" s="94">
        <v>1259131</v>
      </c>
      <c r="E345" s="75">
        <v>7680477850228</v>
      </c>
      <c r="F345" s="261" t="s">
        <v>1497</v>
      </c>
      <c r="G345" s="100"/>
      <c r="H345" s="99">
        <f t="shared" si="45"/>
        <v>0</v>
      </c>
      <c r="I345" s="98"/>
      <c r="J345" s="110"/>
      <c r="K345" s="110" t="s">
        <v>770</v>
      </c>
      <c r="L345" s="124" t="str">
        <f t="shared" si="46"/>
        <v>L01BA01_nr</v>
      </c>
      <c r="M345" s="94">
        <v>20</v>
      </c>
      <c r="N345" s="94" t="s">
        <v>699</v>
      </c>
      <c r="O345" s="94">
        <v>8</v>
      </c>
      <c r="P345" s="94" t="s">
        <v>187</v>
      </c>
      <c r="Q345" s="94">
        <v>10</v>
      </c>
      <c r="R345" s="94" t="s">
        <v>16</v>
      </c>
      <c r="S345" s="94" t="str">
        <f t="shared" si="47"/>
        <v>MG</v>
      </c>
      <c r="T345" s="94" t="str">
        <f t="shared" si="48"/>
        <v>8ML</v>
      </c>
      <c r="U345" s="94" t="str">
        <f t="shared" si="49"/>
        <v>mg</v>
      </c>
      <c r="V345" s="95" t="str">
        <f t="shared" si="50"/>
        <v>8ML</v>
      </c>
      <c r="W345" s="94">
        <f t="shared" si="51"/>
        <v>0</v>
      </c>
      <c r="X345" s="94">
        <f t="shared" si="52"/>
        <v>0</v>
      </c>
      <c r="Y345" s="94">
        <f t="shared" si="53"/>
        <v>0</v>
      </c>
    </row>
    <row r="346" spans="1:25" s="66" customFormat="1" ht="15.6">
      <c r="A346" s="121"/>
      <c r="B346" s="94" t="s">
        <v>698</v>
      </c>
      <c r="C346" s="94" t="s">
        <v>1158</v>
      </c>
      <c r="D346" s="94">
        <v>1259125</v>
      </c>
      <c r="E346" s="75">
        <v>7680477850143</v>
      </c>
      <c r="F346" s="261" t="s">
        <v>1496</v>
      </c>
      <c r="G346" s="100"/>
      <c r="H346" s="99">
        <f t="shared" si="45"/>
        <v>0</v>
      </c>
      <c r="I346" s="98"/>
      <c r="J346" s="110"/>
      <c r="K346" s="110" t="s">
        <v>770</v>
      </c>
      <c r="L346" s="124" t="str">
        <f t="shared" si="46"/>
        <v>L01BA01_nr</v>
      </c>
      <c r="M346" s="94">
        <v>5</v>
      </c>
      <c r="N346" s="94" t="s">
        <v>700</v>
      </c>
      <c r="O346" s="94">
        <v>2</v>
      </c>
      <c r="P346" s="94" t="s">
        <v>187</v>
      </c>
      <c r="Q346" s="94">
        <v>10</v>
      </c>
      <c r="R346" s="94" t="s">
        <v>16</v>
      </c>
      <c r="S346" s="94" t="str">
        <f t="shared" si="47"/>
        <v>MG</v>
      </c>
      <c r="T346" s="94" t="str">
        <f t="shared" si="48"/>
        <v>2ML</v>
      </c>
      <c r="U346" s="94" t="str">
        <f t="shared" si="49"/>
        <v>mg</v>
      </c>
      <c r="V346" s="95" t="str">
        <f t="shared" si="50"/>
        <v>2ML</v>
      </c>
      <c r="W346" s="94">
        <f t="shared" si="51"/>
        <v>0</v>
      </c>
      <c r="X346" s="94">
        <f t="shared" si="52"/>
        <v>0</v>
      </c>
      <c r="Y346" s="94">
        <f t="shared" si="53"/>
        <v>0</v>
      </c>
    </row>
    <row r="347" spans="1:25" s="66" customFormat="1" ht="15.6">
      <c r="A347" s="121"/>
      <c r="B347" s="94" t="s">
        <v>698</v>
      </c>
      <c r="C347" s="94" t="s">
        <v>1158</v>
      </c>
      <c r="D347" s="94">
        <v>1259148</v>
      </c>
      <c r="E347" s="75">
        <v>7680477850303</v>
      </c>
      <c r="F347" s="261" t="s">
        <v>1498</v>
      </c>
      <c r="G347" s="100"/>
      <c r="H347" s="99">
        <f t="shared" si="45"/>
        <v>0</v>
      </c>
      <c r="I347" s="98"/>
      <c r="J347" s="110"/>
      <c r="K347" s="110" t="s">
        <v>770</v>
      </c>
      <c r="L347" s="124" t="str">
        <f t="shared" si="46"/>
        <v>L01BA01_nr</v>
      </c>
      <c r="M347" s="94">
        <v>50</v>
      </c>
      <c r="N347" s="94" t="s">
        <v>700</v>
      </c>
      <c r="O347" s="94">
        <v>2</v>
      </c>
      <c r="P347" s="94" t="s">
        <v>187</v>
      </c>
      <c r="Q347" s="94">
        <v>10</v>
      </c>
      <c r="R347" s="94" t="s">
        <v>16</v>
      </c>
      <c r="S347" s="94" t="str">
        <f t="shared" si="47"/>
        <v>MG</v>
      </c>
      <c r="T347" s="94" t="str">
        <f t="shared" si="48"/>
        <v>2ML</v>
      </c>
      <c r="U347" s="94" t="str">
        <f t="shared" si="49"/>
        <v>mg</v>
      </c>
      <c r="V347" s="95" t="str">
        <f t="shared" si="50"/>
        <v>2ML</v>
      </c>
      <c r="W347" s="94">
        <f t="shared" si="51"/>
        <v>0</v>
      </c>
      <c r="X347" s="94">
        <f t="shared" si="52"/>
        <v>0</v>
      </c>
      <c r="Y347" s="94">
        <f t="shared" si="53"/>
        <v>0</v>
      </c>
    </row>
    <row r="348" spans="1:25" s="66" customFormat="1" ht="15.6">
      <c r="A348" s="121"/>
      <c r="B348" s="94" t="s">
        <v>698</v>
      </c>
      <c r="C348" s="94" t="s">
        <v>1158</v>
      </c>
      <c r="D348" s="94">
        <v>1259013</v>
      </c>
      <c r="E348" s="75">
        <v>7680477850570</v>
      </c>
      <c r="F348" s="261" t="s">
        <v>1499</v>
      </c>
      <c r="G348" s="100"/>
      <c r="H348" s="99">
        <f t="shared" si="45"/>
        <v>0</v>
      </c>
      <c r="I348" s="98"/>
      <c r="J348" s="110"/>
      <c r="K348" s="110" t="s">
        <v>770</v>
      </c>
      <c r="L348" s="124" t="str">
        <f t="shared" si="46"/>
        <v>L01BA01_nr</v>
      </c>
      <c r="M348" s="94">
        <v>500</v>
      </c>
      <c r="N348" s="94" t="s">
        <v>196</v>
      </c>
      <c r="O348" s="94">
        <v>20</v>
      </c>
      <c r="P348" s="94" t="s">
        <v>187</v>
      </c>
      <c r="Q348" s="94">
        <v>1</v>
      </c>
      <c r="R348" s="94" t="s">
        <v>16</v>
      </c>
      <c r="S348" s="94" t="str">
        <f t="shared" si="47"/>
        <v>MG</v>
      </c>
      <c r="T348" s="94" t="str">
        <f t="shared" si="48"/>
        <v>20ML</v>
      </c>
      <c r="U348" s="94" t="str">
        <f t="shared" si="49"/>
        <v>mg</v>
      </c>
      <c r="V348" s="95" t="str">
        <f t="shared" si="50"/>
        <v>20ML</v>
      </c>
      <c r="W348" s="94">
        <f t="shared" si="51"/>
        <v>0</v>
      </c>
      <c r="X348" s="94">
        <f t="shared" si="52"/>
        <v>0</v>
      </c>
      <c r="Y348" s="94">
        <f t="shared" si="53"/>
        <v>0</v>
      </c>
    </row>
    <row r="349" spans="1:25" s="66" customFormat="1" ht="15.6">
      <c r="A349" s="121"/>
      <c r="B349" s="94" t="s">
        <v>698</v>
      </c>
      <c r="C349" s="94" t="s">
        <v>1158</v>
      </c>
      <c r="D349" s="94">
        <v>1259059</v>
      </c>
      <c r="E349" s="75">
        <v>7680477850815</v>
      </c>
      <c r="F349" s="261" t="s">
        <v>1501</v>
      </c>
      <c r="G349" s="100"/>
      <c r="H349" s="99">
        <f t="shared" si="45"/>
        <v>0</v>
      </c>
      <c r="I349" s="98"/>
      <c r="J349" s="110"/>
      <c r="K349" s="110" t="s">
        <v>770</v>
      </c>
      <c r="L349" s="124" t="str">
        <f t="shared" si="46"/>
        <v>L01BA01_nr</v>
      </c>
      <c r="M349" s="94">
        <v>5000</v>
      </c>
      <c r="N349" s="94" t="s">
        <v>701</v>
      </c>
      <c r="O349" s="94">
        <v>200</v>
      </c>
      <c r="P349" s="94" t="s">
        <v>187</v>
      </c>
      <c r="Q349" s="94">
        <v>1</v>
      </c>
      <c r="R349" s="94" t="s">
        <v>16</v>
      </c>
      <c r="S349" s="94" t="str">
        <f t="shared" si="47"/>
        <v>MG</v>
      </c>
      <c r="T349" s="94" t="str">
        <f t="shared" si="48"/>
        <v>200ML</v>
      </c>
      <c r="U349" s="94" t="str">
        <f t="shared" si="49"/>
        <v>mg</v>
      </c>
      <c r="V349" s="95" t="str">
        <f t="shared" si="50"/>
        <v>200ML</v>
      </c>
      <c r="W349" s="94">
        <f t="shared" si="51"/>
        <v>0</v>
      </c>
      <c r="X349" s="94">
        <f t="shared" si="52"/>
        <v>0</v>
      </c>
      <c r="Y349" s="94">
        <f t="shared" si="53"/>
        <v>0</v>
      </c>
    </row>
    <row r="350" spans="1:25" s="66" customFormat="1" ht="15.6">
      <c r="A350" s="121"/>
      <c r="B350" s="94" t="s">
        <v>698</v>
      </c>
      <c r="C350" s="94" t="s">
        <v>1158</v>
      </c>
      <c r="D350" s="94">
        <v>4842782</v>
      </c>
      <c r="E350" s="75">
        <v>7680510790283</v>
      </c>
      <c r="F350" s="261" t="s">
        <v>1507</v>
      </c>
      <c r="G350" s="100"/>
      <c r="H350" s="99">
        <f t="shared" si="45"/>
        <v>0</v>
      </c>
      <c r="I350" s="98"/>
      <c r="J350" s="110"/>
      <c r="K350" s="110" t="s">
        <v>770</v>
      </c>
      <c r="L350" s="124" t="str">
        <f t="shared" si="46"/>
        <v>L01BA01_nr</v>
      </c>
      <c r="M350" s="94">
        <v>1000</v>
      </c>
      <c r="N350" s="94" t="s">
        <v>188</v>
      </c>
      <c r="O350" s="94">
        <v>10</v>
      </c>
      <c r="P350" s="94" t="s">
        <v>187</v>
      </c>
      <c r="Q350" s="94">
        <v>1</v>
      </c>
      <c r="R350" s="94" t="s">
        <v>16</v>
      </c>
      <c r="S350" s="94" t="str">
        <f t="shared" si="47"/>
        <v>MG</v>
      </c>
      <c r="T350" s="94">
        <f t="shared" si="48"/>
        <v>0</v>
      </c>
      <c r="U350" s="94" t="str">
        <f t="shared" si="49"/>
        <v>mg</v>
      </c>
      <c r="V350" s="95">
        <f t="shared" si="50"/>
        <v>1</v>
      </c>
      <c r="W350" s="94">
        <f t="shared" si="51"/>
        <v>0</v>
      </c>
      <c r="X350" s="94">
        <f t="shared" si="52"/>
        <v>0</v>
      </c>
      <c r="Y350" s="94">
        <f t="shared" si="53"/>
        <v>0</v>
      </c>
    </row>
    <row r="351" spans="1:25" s="66" customFormat="1" ht="15.6">
      <c r="A351" s="121"/>
      <c r="B351" s="94" t="s">
        <v>698</v>
      </c>
      <c r="C351" s="94" t="s">
        <v>1158</v>
      </c>
      <c r="D351" s="94">
        <v>4842799</v>
      </c>
      <c r="E351" s="75">
        <v>7680510790290</v>
      </c>
      <c r="F351" s="261" t="s">
        <v>1508</v>
      </c>
      <c r="G351" s="100"/>
      <c r="H351" s="99">
        <f t="shared" si="45"/>
        <v>0</v>
      </c>
      <c r="I351" s="98"/>
      <c r="J351" s="110"/>
      <c r="K351" s="110" t="s">
        <v>770</v>
      </c>
      <c r="L351" s="124" t="str">
        <f t="shared" si="46"/>
        <v>L01BA01_nr</v>
      </c>
      <c r="M351" s="94">
        <v>5000</v>
      </c>
      <c r="N351" s="94" t="s">
        <v>188</v>
      </c>
      <c r="O351" s="94">
        <v>50</v>
      </c>
      <c r="P351" s="94" t="s">
        <v>187</v>
      </c>
      <c r="Q351" s="94">
        <v>1</v>
      </c>
      <c r="R351" s="94" t="s">
        <v>16</v>
      </c>
      <c r="S351" s="94" t="str">
        <f t="shared" si="47"/>
        <v>MG</v>
      </c>
      <c r="T351" s="94">
        <f t="shared" si="48"/>
        <v>0</v>
      </c>
      <c r="U351" s="94" t="str">
        <f t="shared" si="49"/>
        <v>mg</v>
      </c>
      <c r="V351" s="95">
        <f t="shared" si="50"/>
        <v>1</v>
      </c>
      <c r="W351" s="94">
        <f t="shared" si="51"/>
        <v>0</v>
      </c>
      <c r="X351" s="94">
        <f t="shared" si="52"/>
        <v>0</v>
      </c>
      <c r="Y351" s="94">
        <f t="shared" si="53"/>
        <v>0</v>
      </c>
    </row>
    <row r="352" spans="1:25" s="66" customFormat="1" ht="15.6">
      <c r="A352" s="121"/>
      <c r="B352" s="94" t="s">
        <v>698</v>
      </c>
      <c r="C352" s="94" t="s">
        <v>1158</v>
      </c>
      <c r="D352" s="94">
        <v>3733341</v>
      </c>
      <c r="E352" s="75">
        <v>7680479991981</v>
      </c>
      <c r="F352" s="261" t="s">
        <v>1504</v>
      </c>
      <c r="G352" s="100"/>
      <c r="H352" s="99">
        <f t="shared" si="45"/>
        <v>0</v>
      </c>
      <c r="I352" s="98"/>
      <c r="J352" s="110"/>
      <c r="K352" s="110" t="s">
        <v>770</v>
      </c>
      <c r="L352" s="124" t="str">
        <f t="shared" si="46"/>
        <v>L01BA01_nr</v>
      </c>
      <c r="M352" s="94">
        <v>5</v>
      </c>
      <c r="N352" s="94" t="s">
        <v>700</v>
      </c>
      <c r="O352" s="94">
        <v>2</v>
      </c>
      <c r="P352" s="94" t="s">
        <v>187</v>
      </c>
      <c r="Q352" s="94">
        <v>1</v>
      </c>
      <c r="R352" s="94" t="s">
        <v>16</v>
      </c>
      <c r="S352" s="94" t="str">
        <f t="shared" si="47"/>
        <v>MG</v>
      </c>
      <c r="T352" s="94" t="str">
        <f t="shared" si="48"/>
        <v>2ML</v>
      </c>
      <c r="U352" s="94" t="str">
        <f t="shared" si="49"/>
        <v>mg</v>
      </c>
      <c r="V352" s="95" t="str">
        <f t="shared" si="50"/>
        <v>2ML</v>
      </c>
      <c r="W352" s="94">
        <f t="shared" si="51"/>
        <v>0</v>
      </c>
      <c r="X352" s="94">
        <f t="shared" si="52"/>
        <v>0</v>
      </c>
      <c r="Y352" s="94">
        <f t="shared" si="53"/>
        <v>0</v>
      </c>
    </row>
    <row r="353" spans="1:25" s="66" customFormat="1" ht="15.6">
      <c r="A353" s="121"/>
      <c r="B353" s="94" t="s">
        <v>698</v>
      </c>
      <c r="C353" s="94" t="s">
        <v>1158</v>
      </c>
      <c r="D353" s="94">
        <v>3150131</v>
      </c>
      <c r="E353" s="75">
        <v>7680479991622</v>
      </c>
      <c r="F353" s="261" t="s">
        <v>1503</v>
      </c>
      <c r="G353" s="100"/>
      <c r="H353" s="99">
        <f t="shared" si="45"/>
        <v>0</v>
      </c>
      <c r="I353" s="98"/>
      <c r="J353" s="110"/>
      <c r="K353" s="110" t="s">
        <v>770</v>
      </c>
      <c r="L353" s="124" t="str">
        <f t="shared" si="46"/>
        <v>L01BA01_nr</v>
      </c>
      <c r="M353" s="94">
        <v>50</v>
      </c>
      <c r="N353" s="94" t="s">
        <v>700</v>
      </c>
      <c r="O353" s="94">
        <v>2</v>
      </c>
      <c r="P353" s="94" t="s">
        <v>187</v>
      </c>
      <c r="Q353" s="94">
        <v>1</v>
      </c>
      <c r="R353" s="94" t="s">
        <v>16</v>
      </c>
      <c r="S353" s="94" t="str">
        <f t="shared" si="47"/>
        <v>MG</v>
      </c>
      <c r="T353" s="94" t="str">
        <f t="shared" si="48"/>
        <v>2ML</v>
      </c>
      <c r="U353" s="94" t="str">
        <f t="shared" si="49"/>
        <v>mg</v>
      </c>
      <c r="V353" s="95" t="str">
        <f t="shared" si="50"/>
        <v>2ML</v>
      </c>
      <c r="W353" s="94">
        <f t="shared" si="51"/>
        <v>0</v>
      </c>
      <c r="X353" s="94">
        <f t="shared" si="52"/>
        <v>0</v>
      </c>
      <c r="Y353" s="94">
        <f t="shared" si="53"/>
        <v>0</v>
      </c>
    </row>
    <row r="354" spans="1:25" s="66" customFormat="1" ht="15.6">
      <c r="A354" s="121"/>
      <c r="B354" s="94" t="s">
        <v>698</v>
      </c>
      <c r="C354" s="94" t="s">
        <v>1158</v>
      </c>
      <c r="D354" s="94">
        <v>3150148</v>
      </c>
      <c r="E354" s="75">
        <v>7680479991707</v>
      </c>
      <c r="F354" s="261" t="s">
        <v>1505</v>
      </c>
      <c r="G354" s="100"/>
      <c r="H354" s="99">
        <f t="shared" si="45"/>
        <v>0</v>
      </c>
      <c r="I354" s="98"/>
      <c r="J354" s="110"/>
      <c r="K354" s="110" t="s">
        <v>770</v>
      </c>
      <c r="L354" s="124" t="str">
        <f t="shared" si="46"/>
        <v>L01BA01_nr</v>
      </c>
      <c r="M354" s="94">
        <v>500</v>
      </c>
      <c r="N354" s="94" t="s">
        <v>196</v>
      </c>
      <c r="O354" s="94">
        <v>20</v>
      </c>
      <c r="P354" s="94" t="s">
        <v>187</v>
      </c>
      <c r="Q354" s="94">
        <v>1</v>
      </c>
      <c r="R354" s="94" t="s">
        <v>16</v>
      </c>
      <c r="S354" s="94" t="str">
        <f t="shared" si="47"/>
        <v>MG</v>
      </c>
      <c r="T354" s="94" t="str">
        <f t="shared" si="48"/>
        <v>20ML</v>
      </c>
      <c r="U354" s="94" t="str">
        <f t="shared" si="49"/>
        <v>mg</v>
      </c>
      <c r="V354" s="95" t="str">
        <f t="shared" si="50"/>
        <v>20ML</v>
      </c>
      <c r="W354" s="94">
        <f t="shared" si="51"/>
        <v>0</v>
      </c>
      <c r="X354" s="94">
        <f t="shared" si="52"/>
        <v>0</v>
      </c>
      <c r="Y354" s="94">
        <f t="shared" si="53"/>
        <v>0</v>
      </c>
    </row>
    <row r="355" spans="1:25" s="66" customFormat="1" ht="15.6">
      <c r="A355" s="121"/>
      <c r="B355" s="94" t="s">
        <v>698</v>
      </c>
      <c r="C355" s="94" t="s">
        <v>1158</v>
      </c>
      <c r="D355" s="94">
        <v>3150160</v>
      </c>
      <c r="E355" s="75">
        <v>7680479991974</v>
      </c>
      <c r="F355" s="261" t="s">
        <v>1506</v>
      </c>
      <c r="G355" s="100"/>
      <c r="H355" s="99">
        <f t="shared" si="45"/>
        <v>0</v>
      </c>
      <c r="I355" s="98"/>
      <c r="J355" s="110"/>
      <c r="K355" s="110" t="s">
        <v>770</v>
      </c>
      <c r="L355" s="124" t="str">
        <f t="shared" si="46"/>
        <v>L01BA01_nr</v>
      </c>
      <c r="M355" s="94">
        <v>5000</v>
      </c>
      <c r="N355" s="94" t="s">
        <v>570</v>
      </c>
      <c r="O355" s="94">
        <v>50</v>
      </c>
      <c r="P355" s="94" t="s">
        <v>187</v>
      </c>
      <c r="Q355" s="94">
        <v>1</v>
      </c>
      <c r="R355" s="94" t="s">
        <v>16</v>
      </c>
      <c r="S355" s="94" t="str">
        <f t="shared" si="47"/>
        <v>MG</v>
      </c>
      <c r="T355" s="94" t="str">
        <f t="shared" si="48"/>
        <v>50ML</v>
      </c>
      <c r="U355" s="94" t="str">
        <f t="shared" si="49"/>
        <v>mg</v>
      </c>
      <c r="V355" s="95" t="str">
        <f t="shared" si="50"/>
        <v>50ML</v>
      </c>
      <c r="W355" s="94">
        <f t="shared" si="51"/>
        <v>0</v>
      </c>
      <c r="X355" s="94">
        <f t="shared" si="52"/>
        <v>0</v>
      </c>
      <c r="Y355" s="94">
        <f t="shared" si="53"/>
        <v>0</v>
      </c>
    </row>
    <row r="356" spans="1:25" s="66" customFormat="1" ht="15.6">
      <c r="A356" s="121"/>
      <c r="B356" s="94" t="s">
        <v>81</v>
      </c>
      <c r="C356" s="94" t="s">
        <v>82</v>
      </c>
      <c r="D356" s="94">
        <v>3809297</v>
      </c>
      <c r="E356" s="75">
        <v>7680570390041</v>
      </c>
      <c r="F356" s="261" t="s">
        <v>1510</v>
      </c>
      <c r="G356" s="100"/>
      <c r="H356" s="99">
        <f t="shared" si="45"/>
        <v>0</v>
      </c>
      <c r="I356" s="98"/>
      <c r="J356" s="110"/>
      <c r="K356" s="110" t="s">
        <v>770</v>
      </c>
      <c r="L356" s="124" t="str">
        <f t="shared" si="46"/>
        <v>L01BA04_nr</v>
      </c>
      <c r="M356" s="94">
        <v>100</v>
      </c>
      <c r="N356" s="94" t="s">
        <v>188</v>
      </c>
      <c r="O356" s="94">
        <v>1</v>
      </c>
      <c r="P356" s="94" t="s">
        <v>6</v>
      </c>
      <c r="Q356" s="94">
        <v>1</v>
      </c>
      <c r="R356" s="94" t="s">
        <v>16</v>
      </c>
      <c r="S356" s="94" t="str">
        <f t="shared" si="47"/>
        <v>MG</v>
      </c>
      <c r="T356" s="94">
        <f t="shared" si="48"/>
        <v>0</v>
      </c>
      <c r="U356" s="94" t="str">
        <f t="shared" si="49"/>
        <v>mg</v>
      </c>
      <c r="V356" s="95">
        <f t="shared" si="50"/>
        <v>1</v>
      </c>
      <c r="W356" s="94">
        <f t="shared" si="51"/>
        <v>0</v>
      </c>
      <c r="X356" s="94">
        <f t="shared" si="52"/>
        <v>1</v>
      </c>
      <c r="Y356" s="94">
        <f t="shared" si="53"/>
        <v>0</v>
      </c>
    </row>
    <row r="357" spans="1:25" s="66" customFormat="1" ht="15.6">
      <c r="A357" s="121"/>
      <c r="B357" s="94" t="s">
        <v>81</v>
      </c>
      <c r="C357" s="94" t="s">
        <v>82</v>
      </c>
      <c r="D357" s="94">
        <v>2930654</v>
      </c>
      <c r="E357" s="75">
        <v>7680570390027</v>
      </c>
      <c r="F357" s="261" t="s">
        <v>1509</v>
      </c>
      <c r="G357" s="100"/>
      <c r="H357" s="99">
        <f t="shared" si="45"/>
        <v>0</v>
      </c>
      <c r="I357" s="98"/>
      <c r="J357" s="110"/>
      <c r="K357" s="110" t="s">
        <v>770</v>
      </c>
      <c r="L357" s="124" t="str">
        <f t="shared" si="46"/>
        <v>L01BA04_nr</v>
      </c>
      <c r="M357" s="94">
        <v>500</v>
      </c>
      <c r="N357" s="94" t="s">
        <v>188</v>
      </c>
      <c r="O357" s="94">
        <v>1</v>
      </c>
      <c r="P357" s="94" t="s">
        <v>6</v>
      </c>
      <c r="Q357" s="94">
        <v>1</v>
      </c>
      <c r="R357" s="94" t="s">
        <v>16</v>
      </c>
      <c r="S357" s="94" t="str">
        <f t="shared" si="47"/>
        <v>MG</v>
      </c>
      <c r="T357" s="94">
        <f t="shared" si="48"/>
        <v>0</v>
      </c>
      <c r="U357" s="94" t="str">
        <f t="shared" si="49"/>
        <v>mg</v>
      </c>
      <c r="V357" s="95">
        <f t="shared" si="50"/>
        <v>1</v>
      </c>
      <c r="W357" s="94">
        <f t="shared" si="51"/>
        <v>0</v>
      </c>
      <c r="X357" s="94">
        <f t="shared" si="52"/>
        <v>1</v>
      </c>
      <c r="Y357" s="94">
        <f t="shared" si="53"/>
        <v>0</v>
      </c>
    </row>
    <row r="358" spans="1:25" s="66" customFormat="1" ht="15.6">
      <c r="A358" s="121"/>
      <c r="B358" s="95" t="s">
        <v>81</v>
      </c>
      <c r="C358" s="94" t="s">
        <v>82</v>
      </c>
      <c r="D358" s="95">
        <v>6466567</v>
      </c>
      <c r="E358" s="75">
        <v>7680657750034</v>
      </c>
      <c r="F358" s="261" t="s">
        <v>1511</v>
      </c>
      <c r="G358" s="100"/>
      <c r="H358" s="99">
        <f t="shared" si="45"/>
        <v>0</v>
      </c>
      <c r="I358" s="98"/>
      <c r="J358" s="110"/>
      <c r="K358" s="110" t="s">
        <v>770</v>
      </c>
      <c r="L358" s="124" t="str">
        <f t="shared" si="46"/>
        <v>L01BA04_nr</v>
      </c>
      <c r="M358" s="160">
        <v>1000</v>
      </c>
      <c r="N358" s="160" t="s">
        <v>188</v>
      </c>
      <c r="O358" s="94">
        <v>1</v>
      </c>
      <c r="P358" s="94" t="s">
        <v>6</v>
      </c>
      <c r="Q358" s="94">
        <v>1</v>
      </c>
      <c r="R358" s="94" t="s">
        <v>16</v>
      </c>
      <c r="S358" s="94" t="str">
        <f t="shared" si="47"/>
        <v>MG</v>
      </c>
      <c r="T358" s="94">
        <f t="shared" si="48"/>
        <v>0</v>
      </c>
      <c r="U358" s="94" t="str">
        <f t="shared" si="49"/>
        <v>mg</v>
      </c>
      <c r="V358" s="95">
        <f t="shared" si="50"/>
        <v>1</v>
      </c>
      <c r="W358" s="94">
        <f t="shared" si="51"/>
        <v>0</v>
      </c>
      <c r="X358" s="94">
        <f t="shared" si="52"/>
        <v>1</v>
      </c>
      <c r="Y358" s="94">
        <f t="shared" si="53"/>
        <v>0</v>
      </c>
    </row>
    <row r="359" spans="1:25" s="66" customFormat="1" ht="15.6">
      <c r="A359" s="121"/>
      <c r="B359" s="95" t="s">
        <v>81</v>
      </c>
      <c r="C359" s="94" t="s">
        <v>82</v>
      </c>
      <c r="D359" s="95">
        <v>6466573</v>
      </c>
      <c r="E359" s="75">
        <v>7680657750010</v>
      </c>
      <c r="F359" s="261" t="s">
        <v>1512</v>
      </c>
      <c r="G359" s="100"/>
      <c r="H359" s="99">
        <f t="shared" si="45"/>
        <v>0</v>
      </c>
      <c r="I359" s="98"/>
      <c r="J359" s="110"/>
      <c r="K359" s="110" t="s">
        <v>770</v>
      </c>
      <c r="L359" s="124" t="str">
        <f t="shared" si="46"/>
        <v>L01BA04_nr</v>
      </c>
      <c r="M359" s="94">
        <v>100</v>
      </c>
      <c r="N359" s="94" t="s">
        <v>188</v>
      </c>
      <c r="O359" s="94">
        <v>1</v>
      </c>
      <c r="P359" s="94" t="s">
        <v>6</v>
      </c>
      <c r="Q359" s="94">
        <v>1</v>
      </c>
      <c r="R359" s="94" t="s">
        <v>16</v>
      </c>
      <c r="S359" s="94" t="str">
        <f t="shared" si="47"/>
        <v>MG</v>
      </c>
      <c r="T359" s="94">
        <f t="shared" si="48"/>
        <v>0</v>
      </c>
      <c r="U359" s="94" t="str">
        <f t="shared" si="49"/>
        <v>mg</v>
      </c>
      <c r="V359" s="95">
        <f t="shared" si="50"/>
        <v>1</v>
      </c>
      <c r="W359" s="94">
        <f t="shared" si="51"/>
        <v>0</v>
      </c>
      <c r="X359" s="94">
        <f t="shared" si="52"/>
        <v>1</v>
      </c>
      <c r="Y359" s="94">
        <f t="shared" si="53"/>
        <v>0</v>
      </c>
    </row>
    <row r="360" spans="1:25" s="66" customFormat="1" ht="15.6">
      <c r="A360" s="121"/>
      <c r="B360" s="95" t="s">
        <v>81</v>
      </c>
      <c r="C360" s="94" t="s">
        <v>82</v>
      </c>
      <c r="D360" s="95">
        <v>6466596</v>
      </c>
      <c r="E360" s="75">
        <v>7680657750027</v>
      </c>
      <c r="F360" s="261" t="s">
        <v>1513</v>
      </c>
      <c r="G360" s="100"/>
      <c r="H360" s="99">
        <f t="shared" si="45"/>
        <v>0</v>
      </c>
      <c r="I360" s="98"/>
      <c r="J360" s="110"/>
      <c r="K360" s="110" t="s">
        <v>770</v>
      </c>
      <c r="L360" s="124" t="str">
        <f t="shared" si="46"/>
        <v>L01BA04_nr</v>
      </c>
      <c r="M360" s="94">
        <v>500</v>
      </c>
      <c r="N360" s="94" t="s">
        <v>188</v>
      </c>
      <c r="O360" s="94">
        <v>1</v>
      </c>
      <c r="P360" s="94" t="s">
        <v>6</v>
      </c>
      <c r="Q360" s="94">
        <v>1</v>
      </c>
      <c r="R360" s="94" t="s">
        <v>16</v>
      </c>
      <c r="S360" s="94" t="str">
        <f t="shared" si="47"/>
        <v>MG</v>
      </c>
      <c r="T360" s="94">
        <f t="shared" si="48"/>
        <v>0</v>
      </c>
      <c r="U360" s="94" t="str">
        <f t="shared" si="49"/>
        <v>mg</v>
      </c>
      <c r="V360" s="95">
        <f t="shared" si="50"/>
        <v>1</v>
      </c>
      <c r="W360" s="94">
        <f t="shared" si="51"/>
        <v>0</v>
      </c>
      <c r="X360" s="94">
        <f t="shared" si="52"/>
        <v>1</v>
      </c>
      <c r="Y360" s="94">
        <f t="shared" si="53"/>
        <v>0</v>
      </c>
    </row>
    <row r="361" spans="1:25" s="66" customFormat="1" ht="15.6">
      <c r="A361" s="121"/>
      <c r="B361" s="94" t="s">
        <v>83</v>
      </c>
      <c r="C361" s="94" t="s">
        <v>748</v>
      </c>
      <c r="D361" s="94">
        <v>5830829</v>
      </c>
      <c r="E361" s="75">
        <v>7680626570014</v>
      </c>
      <c r="F361" s="261" t="s">
        <v>1514</v>
      </c>
      <c r="G361" s="100"/>
      <c r="H361" s="99">
        <f t="shared" si="45"/>
        <v>0</v>
      </c>
      <c r="I361" s="98"/>
      <c r="J361" s="110"/>
      <c r="K361" s="110" t="s">
        <v>770</v>
      </c>
      <c r="L361" s="124" t="str">
        <f t="shared" si="46"/>
        <v>L01BA05_nr</v>
      </c>
      <c r="M361" s="94">
        <v>20</v>
      </c>
      <c r="N361" s="94" t="s">
        <v>201</v>
      </c>
      <c r="O361" s="94">
        <v>1</v>
      </c>
      <c r="P361" s="94" t="s">
        <v>187</v>
      </c>
      <c r="Q361" s="94">
        <v>1</v>
      </c>
      <c r="R361" s="94" t="s">
        <v>16</v>
      </c>
      <c r="S361" s="94" t="str">
        <f t="shared" si="47"/>
        <v>MG</v>
      </c>
      <c r="T361" s="94" t="str">
        <f t="shared" si="48"/>
        <v>ML</v>
      </c>
      <c r="U361" s="94" t="str">
        <f t="shared" si="49"/>
        <v>mg</v>
      </c>
      <c r="V361" s="95" t="str">
        <f t="shared" si="50"/>
        <v>1ML</v>
      </c>
      <c r="W361" s="94">
        <f t="shared" si="51"/>
        <v>0</v>
      </c>
      <c r="X361" s="94">
        <f t="shared" si="52"/>
        <v>0</v>
      </c>
      <c r="Y361" s="94">
        <f t="shared" si="53"/>
        <v>0</v>
      </c>
    </row>
    <row r="362" spans="1:25" s="66" customFormat="1" ht="15.6">
      <c r="A362" s="121"/>
      <c r="B362" s="94" t="s">
        <v>84</v>
      </c>
      <c r="C362" s="94" t="s">
        <v>1136</v>
      </c>
      <c r="D362" s="94">
        <v>2087011</v>
      </c>
      <c r="E362" s="75">
        <v>7680525410183</v>
      </c>
      <c r="F362" s="261" t="s">
        <v>1515</v>
      </c>
      <c r="G362" s="100"/>
      <c r="H362" s="99">
        <f t="shared" si="45"/>
        <v>0</v>
      </c>
      <c r="I362" s="98"/>
      <c r="J362" s="110"/>
      <c r="K362" s="110" t="s">
        <v>770</v>
      </c>
      <c r="L362" s="124" t="str">
        <f t="shared" si="46"/>
        <v>L01BB04_nr</v>
      </c>
      <c r="M362" s="94">
        <v>10</v>
      </c>
      <c r="N362" s="94" t="s">
        <v>194</v>
      </c>
      <c r="O362" s="94">
        <v>10</v>
      </c>
      <c r="P362" s="94" t="s">
        <v>187</v>
      </c>
      <c r="Q362" s="94">
        <v>7</v>
      </c>
      <c r="R362" s="94" t="s">
        <v>16</v>
      </c>
      <c r="S362" s="94" t="str">
        <f t="shared" si="47"/>
        <v>MG</v>
      </c>
      <c r="T362" s="94" t="str">
        <f t="shared" si="48"/>
        <v>10ML</v>
      </c>
      <c r="U362" s="94" t="str">
        <f t="shared" si="49"/>
        <v>mg</v>
      </c>
      <c r="V362" s="95" t="str">
        <f t="shared" si="50"/>
        <v>10ML</v>
      </c>
      <c r="W362" s="94">
        <f t="shared" si="51"/>
        <v>0</v>
      </c>
      <c r="X362" s="94">
        <f t="shared" si="52"/>
        <v>0</v>
      </c>
      <c r="Y362" s="94">
        <f t="shared" si="53"/>
        <v>0</v>
      </c>
    </row>
    <row r="363" spans="1:25" s="66" customFormat="1" ht="15.6">
      <c r="A363" s="121"/>
      <c r="B363" s="94" t="s">
        <v>84</v>
      </c>
      <c r="C363" s="94" t="s">
        <v>1136</v>
      </c>
      <c r="D363" s="94">
        <v>2188841</v>
      </c>
      <c r="E363" s="75">
        <v>7680551720133</v>
      </c>
      <c r="F363" s="261" t="s">
        <v>1517</v>
      </c>
      <c r="G363" s="100"/>
      <c r="H363" s="99">
        <f t="shared" si="45"/>
        <v>0</v>
      </c>
      <c r="I363" s="98"/>
      <c r="J363" s="110"/>
      <c r="K363" s="110" t="s">
        <v>770</v>
      </c>
      <c r="L363" s="124" t="str">
        <f t="shared" si="46"/>
        <v>L01BB04_nr</v>
      </c>
      <c r="M363" s="94">
        <v>10</v>
      </c>
      <c r="N363" s="94" t="s">
        <v>216</v>
      </c>
      <c r="O363" s="94">
        <v>5</v>
      </c>
      <c r="P363" s="94" t="s">
        <v>187</v>
      </c>
      <c r="Q363" s="94">
        <v>5</v>
      </c>
      <c r="R363" s="94" t="s">
        <v>16</v>
      </c>
      <c r="S363" s="94" t="str">
        <f t="shared" si="47"/>
        <v>MG</v>
      </c>
      <c r="T363" s="94" t="str">
        <f t="shared" si="48"/>
        <v>5ML</v>
      </c>
      <c r="U363" s="94" t="str">
        <f t="shared" si="49"/>
        <v>mg</v>
      </c>
      <c r="V363" s="95" t="str">
        <f t="shared" si="50"/>
        <v>5ML</v>
      </c>
      <c r="W363" s="94">
        <f t="shared" si="51"/>
        <v>0</v>
      </c>
      <c r="X363" s="94">
        <f t="shared" si="52"/>
        <v>0</v>
      </c>
      <c r="Y363" s="94">
        <f t="shared" si="53"/>
        <v>0</v>
      </c>
    </row>
    <row r="364" spans="1:25" s="66" customFormat="1" ht="15.6">
      <c r="A364" s="121"/>
      <c r="B364" s="94" t="s">
        <v>84</v>
      </c>
      <c r="C364" s="94" t="s">
        <v>1136</v>
      </c>
      <c r="D364" s="94">
        <v>2188835</v>
      </c>
      <c r="E364" s="75">
        <v>7680551720119</v>
      </c>
      <c r="F364" s="261" t="s">
        <v>1516</v>
      </c>
      <c r="G364" s="100"/>
      <c r="H364" s="99">
        <f t="shared" si="45"/>
        <v>0</v>
      </c>
      <c r="I364" s="98"/>
      <c r="J364" s="110"/>
      <c r="K364" s="110" t="s">
        <v>770</v>
      </c>
      <c r="L364" s="124" t="str">
        <f t="shared" si="46"/>
        <v>L01BB04_nr</v>
      </c>
      <c r="M364" s="94">
        <v>10</v>
      </c>
      <c r="N364" s="94" t="s">
        <v>216</v>
      </c>
      <c r="O364" s="94">
        <v>5</v>
      </c>
      <c r="P364" s="94" t="s">
        <v>187</v>
      </c>
      <c r="Q364" s="94">
        <v>1</v>
      </c>
      <c r="R364" s="94" t="s">
        <v>16</v>
      </c>
      <c r="S364" s="94" t="str">
        <f t="shared" si="47"/>
        <v>MG</v>
      </c>
      <c r="T364" s="94" t="str">
        <f t="shared" si="48"/>
        <v>5ML</v>
      </c>
      <c r="U364" s="94" t="str">
        <f t="shared" si="49"/>
        <v>mg</v>
      </c>
      <c r="V364" s="95" t="str">
        <f t="shared" si="50"/>
        <v>5ML</v>
      </c>
      <c r="W364" s="94">
        <f t="shared" si="51"/>
        <v>0</v>
      </c>
      <c r="X364" s="94">
        <f t="shared" si="52"/>
        <v>0</v>
      </c>
      <c r="Y364" s="94">
        <f t="shared" si="53"/>
        <v>0</v>
      </c>
    </row>
    <row r="365" spans="1:25" s="66" customFormat="1" ht="15.6">
      <c r="A365" s="121"/>
      <c r="B365" s="94" t="s">
        <v>85</v>
      </c>
      <c r="C365" s="94" t="s">
        <v>1137</v>
      </c>
      <c r="D365" s="94">
        <v>4429214</v>
      </c>
      <c r="E365" s="75"/>
      <c r="F365" s="261" t="s">
        <v>1518</v>
      </c>
      <c r="G365" s="100"/>
      <c r="H365" s="99">
        <f t="shared" si="45"/>
        <v>0</v>
      </c>
      <c r="I365" s="98"/>
      <c r="J365" s="110"/>
      <c r="K365" s="110" t="s">
        <v>770</v>
      </c>
      <c r="L365" s="124" t="str">
        <f t="shared" si="46"/>
        <v>L01BB06_nr</v>
      </c>
      <c r="M365" s="94">
        <v>20</v>
      </c>
      <c r="N365" s="94" t="s">
        <v>196</v>
      </c>
      <c r="O365" s="94">
        <v>20</v>
      </c>
      <c r="P365" s="94" t="s">
        <v>187</v>
      </c>
      <c r="Q365" s="94">
        <v>1</v>
      </c>
      <c r="R365" s="94" t="s">
        <v>16</v>
      </c>
      <c r="S365" s="94" t="str">
        <f t="shared" si="47"/>
        <v>MG</v>
      </c>
      <c r="T365" s="94" t="str">
        <f t="shared" si="48"/>
        <v>20ML</v>
      </c>
      <c r="U365" s="94" t="str">
        <f t="shared" si="49"/>
        <v>mg</v>
      </c>
      <c r="V365" s="95" t="str">
        <f t="shared" si="50"/>
        <v>20ML</v>
      </c>
      <c r="W365" s="94">
        <f t="shared" si="51"/>
        <v>0</v>
      </c>
      <c r="X365" s="94">
        <f t="shared" si="52"/>
        <v>0</v>
      </c>
      <c r="Y365" s="94">
        <f t="shared" si="53"/>
        <v>0</v>
      </c>
    </row>
    <row r="366" spans="1:25" s="66" customFormat="1" ht="15.6">
      <c r="A366" s="121"/>
      <c r="B366" s="94" t="s">
        <v>86</v>
      </c>
      <c r="C366" s="94" t="s">
        <v>1159</v>
      </c>
      <c r="D366" s="94">
        <v>3603650</v>
      </c>
      <c r="E366" s="75">
        <v>7680578990014</v>
      </c>
      <c r="F366" s="261" t="s">
        <v>1519</v>
      </c>
      <c r="G366" s="100"/>
      <c r="H366" s="99">
        <f t="shared" si="45"/>
        <v>0</v>
      </c>
      <c r="I366" s="98"/>
      <c r="J366" s="110"/>
      <c r="K366" s="110" t="s">
        <v>770</v>
      </c>
      <c r="L366" s="124" t="str">
        <f t="shared" si="46"/>
        <v>L01BB07_nr</v>
      </c>
      <c r="M366" s="94">
        <v>250</v>
      </c>
      <c r="N366" s="94" t="s">
        <v>570</v>
      </c>
      <c r="O366" s="94">
        <v>50</v>
      </c>
      <c r="P366" s="94" t="s">
        <v>187</v>
      </c>
      <c r="Q366" s="94">
        <v>6</v>
      </c>
      <c r="R366" s="94" t="s">
        <v>16</v>
      </c>
      <c r="S366" s="94" t="str">
        <f t="shared" si="47"/>
        <v>MG</v>
      </c>
      <c r="T366" s="94" t="str">
        <f t="shared" si="48"/>
        <v>50ML</v>
      </c>
      <c r="U366" s="94" t="str">
        <f t="shared" si="49"/>
        <v>mg</v>
      </c>
      <c r="V366" s="95" t="str">
        <f t="shared" si="50"/>
        <v>50ML</v>
      </c>
      <c r="W366" s="94">
        <f t="shared" si="51"/>
        <v>0</v>
      </c>
      <c r="X366" s="94">
        <f t="shared" si="52"/>
        <v>0</v>
      </c>
      <c r="Y366" s="94">
        <f t="shared" si="53"/>
        <v>0</v>
      </c>
    </row>
    <row r="367" spans="1:25" s="66" customFormat="1" ht="15.6">
      <c r="A367" s="121"/>
      <c r="B367" s="94" t="s">
        <v>702</v>
      </c>
      <c r="C367" s="94" t="s">
        <v>1160</v>
      </c>
      <c r="D367" s="94">
        <v>3084279</v>
      </c>
      <c r="E367" s="75">
        <v>7680572450026</v>
      </c>
      <c r="F367" s="261" t="s">
        <v>1520</v>
      </c>
      <c r="G367" s="100"/>
      <c r="H367" s="99">
        <f t="shared" si="45"/>
        <v>0</v>
      </c>
      <c r="I367" s="98"/>
      <c r="J367" s="110"/>
      <c r="K367" s="110" t="s">
        <v>770</v>
      </c>
      <c r="L367" s="124" t="str">
        <f t="shared" si="46"/>
        <v>L01BC01_nr</v>
      </c>
      <c r="M367" s="94">
        <v>50</v>
      </c>
      <c r="N367" s="94" t="s">
        <v>216</v>
      </c>
      <c r="O367" s="94">
        <v>5</v>
      </c>
      <c r="P367" s="94" t="s">
        <v>187</v>
      </c>
      <c r="Q367" s="94">
        <v>1</v>
      </c>
      <c r="R367" s="94" t="s">
        <v>16</v>
      </c>
      <c r="S367" s="94" t="str">
        <f t="shared" si="47"/>
        <v>MG</v>
      </c>
      <c r="T367" s="94" t="str">
        <f t="shared" si="48"/>
        <v>5ML</v>
      </c>
      <c r="U367" s="94" t="str">
        <f t="shared" si="49"/>
        <v>mg</v>
      </c>
      <c r="V367" s="95" t="str">
        <f t="shared" si="50"/>
        <v>5ML</v>
      </c>
      <c r="W367" s="94">
        <f t="shared" si="51"/>
        <v>0</v>
      </c>
      <c r="X367" s="94">
        <f t="shared" si="52"/>
        <v>0</v>
      </c>
      <c r="Y367" s="94">
        <f t="shared" si="53"/>
        <v>0</v>
      </c>
    </row>
    <row r="368" spans="1:25" s="66" customFormat="1" ht="15.6">
      <c r="A368" s="121"/>
      <c r="B368" s="94" t="s">
        <v>87</v>
      </c>
      <c r="C368" s="94" t="s">
        <v>88</v>
      </c>
      <c r="D368" s="94">
        <v>3221204</v>
      </c>
      <c r="E368" s="75">
        <v>7680573800011</v>
      </c>
      <c r="F368" s="261" t="s">
        <v>1521</v>
      </c>
      <c r="G368" s="100"/>
      <c r="H368" s="99">
        <f t="shared" si="45"/>
        <v>0</v>
      </c>
      <c r="I368" s="98"/>
      <c r="J368" s="110"/>
      <c r="K368" s="110" t="s">
        <v>770</v>
      </c>
      <c r="L368" s="124" t="str">
        <f t="shared" si="46"/>
        <v>L01BC07_nr</v>
      </c>
      <c r="M368" s="94">
        <v>100</v>
      </c>
      <c r="N368" s="94" t="s">
        <v>188</v>
      </c>
      <c r="O368" s="94">
        <v>1</v>
      </c>
      <c r="P368" s="94" t="s">
        <v>6</v>
      </c>
      <c r="Q368" s="94">
        <v>1</v>
      </c>
      <c r="R368" s="94" t="s">
        <v>16</v>
      </c>
      <c r="S368" s="94" t="str">
        <f t="shared" si="47"/>
        <v>MG</v>
      </c>
      <c r="T368" s="94">
        <f t="shared" si="48"/>
        <v>0</v>
      </c>
      <c r="U368" s="94" t="str">
        <f t="shared" si="49"/>
        <v>mg</v>
      </c>
      <c r="V368" s="95">
        <f t="shared" si="50"/>
        <v>1</v>
      </c>
      <c r="W368" s="94">
        <f t="shared" si="51"/>
        <v>0</v>
      </c>
      <c r="X368" s="94">
        <f t="shared" si="52"/>
        <v>1</v>
      </c>
      <c r="Y368" s="94">
        <f t="shared" si="53"/>
        <v>0</v>
      </c>
    </row>
    <row r="369" spans="1:25" s="66" customFormat="1" ht="15.6">
      <c r="A369" s="121"/>
      <c r="B369" s="94" t="s">
        <v>89</v>
      </c>
      <c r="C369" s="94" t="s">
        <v>90</v>
      </c>
      <c r="D369" s="94">
        <v>4153628</v>
      </c>
      <c r="E369" s="75">
        <v>7680587340015</v>
      </c>
      <c r="F369" s="261" t="s">
        <v>1522</v>
      </c>
      <c r="G369" s="100"/>
      <c r="H369" s="99">
        <f t="shared" si="45"/>
        <v>0</v>
      </c>
      <c r="I369" s="98"/>
      <c r="J369" s="110"/>
      <c r="K369" s="110" t="s">
        <v>770</v>
      </c>
      <c r="L369" s="124" t="str">
        <f t="shared" si="46"/>
        <v>L01CX01_nr</v>
      </c>
      <c r="M369" s="94">
        <v>0.25</v>
      </c>
      <c r="N369" s="94" t="s">
        <v>188</v>
      </c>
      <c r="O369" s="94">
        <v>1</v>
      </c>
      <c r="P369" s="94" t="s">
        <v>6</v>
      </c>
      <c r="Q369" s="94">
        <v>1</v>
      </c>
      <c r="R369" s="94" t="s">
        <v>16</v>
      </c>
      <c r="S369" s="94" t="str">
        <f t="shared" si="47"/>
        <v>MG</v>
      </c>
      <c r="T369" s="94">
        <f t="shared" si="48"/>
        <v>0</v>
      </c>
      <c r="U369" s="94" t="str">
        <f t="shared" si="49"/>
        <v>mg</v>
      </c>
      <c r="V369" s="95">
        <f t="shared" si="50"/>
        <v>1</v>
      </c>
      <c r="W369" s="94">
        <f t="shared" si="51"/>
        <v>0</v>
      </c>
      <c r="X369" s="94">
        <f t="shared" si="52"/>
        <v>1</v>
      </c>
      <c r="Y369" s="94">
        <f t="shared" si="53"/>
        <v>0</v>
      </c>
    </row>
    <row r="370" spans="1:25" s="66" customFormat="1" ht="15.6">
      <c r="A370" s="121"/>
      <c r="B370" s="94" t="s">
        <v>89</v>
      </c>
      <c r="C370" s="94" t="s">
        <v>90</v>
      </c>
      <c r="D370" s="94">
        <v>4153640</v>
      </c>
      <c r="E370" s="75">
        <v>7680587340022</v>
      </c>
      <c r="F370" s="261" t="s">
        <v>1523</v>
      </c>
      <c r="G370" s="100"/>
      <c r="H370" s="99">
        <f t="shared" si="45"/>
        <v>0</v>
      </c>
      <c r="I370" s="98"/>
      <c r="J370" s="110"/>
      <c r="K370" s="110" t="s">
        <v>770</v>
      </c>
      <c r="L370" s="124" t="str">
        <f t="shared" si="46"/>
        <v>L01CX01_nr</v>
      </c>
      <c r="M370" s="94">
        <v>1</v>
      </c>
      <c r="N370" s="94" t="s">
        <v>188</v>
      </c>
      <c r="O370" s="94">
        <v>1</v>
      </c>
      <c r="P370" s="94" t="s">
        <v>6</v>
      </c>
      <c r="Q370" s="94">
        <v>1</v>
      </c>
      <c r="R370" s="94" t="s">
        <v>16</v>
      </c>
      <c r="S370" s="94" t="str">
        <f t="shared" si="47"/>
        <v>MG</v>
      </c>
      <c r="T370" s="94">
        <f t="shared" si="48"/>
        <v>0</v>
      </c>
      <c r="U370" s="94" t="str">
        <f t="shared" si="49"/>
        <v>mg</v>
      </c>
      <c r="V370" s="95">
        <f t="shared" si="50"/>
        <v>1</v>
      </c>
      <c r="W370" s="94">
        <f t="shared" si="51"/>
        <v>0</v>
      </c>
      <c r="X370" s="94">
        <f t="shared" si="52"/>
        <v>1</v>
      </c>
      <c r="Y370" s="94">
        <f t="shared" si="53"/>
        <v>0</v>
      </c>
    </row>
    <row r="371" spans="1:25" s="66" customFormat="1" ht="15.6">
      <c r="A371" s="121"/>
      <c r="B371" s="94" t="s">
        <v>91</v>
      </c>
      <c r="C371" s="94" t="s">
        <v>1138</v>
      </c>
      <c r="D371" s="94">
        <v>1906116</v>
      </c>
      <c r="E371" s="75">
        <v>7680522560386</v>
      </c>
      <c r="F371" s="261" t="s">
        <v>1528</v>
      </c>
      <c r="G371" s="100"/>
      <c r="H371" s="99">
        <f t="shared" si="45"/>
        <v>0</v>
      </c>
      <c r="I371" s="98"/>
      <c r="J371" s="110"/>
      <c r="K371" s="110" t="s">
        <v>770</v>
      </c>
      <c r="L371" s="124" t="str">
        <f t="shared" si="46"/>
        <v>L01DB06_nr</v>
      </c>
      <c r="M371" s="94">
        <v>10</v>
      </c>
      <c r="N371" s="94" t="s">
        <v>188</v>
      </c>
      <c r="O371" s="94">
        <v>1</v>
      </c>
      <c r="P371" s="94" t="s">
        <v>6</v>
      </c>
      <c r="Q371" s="94">
        <v>1</v>
      </c>
      <c r="R371" s="94" t="s">
        <v>16</v>
      </c>
      <c r="S371" s="94" t="str">
        <f t="shared" si="47"/>
        <v>MG</v>
      </c>
      <c r="T371" s="94">
        <f t="shared" si="48"/>
        <v>0</v>
      </c>
      <c r="U371" s="94" t="str">
        <f t="shared" si="49"/>
        <v>mg</v>
      </c>
      <c r="V371" s="95">
        <f t="shared" si="50"/>
        <v>1</v>
      </c>
      <c r="W371" s="94">
        <f t="shared" si="51"/>
        <v>0</v>
      </c>
      <c r="X371" s="94">
        <f t="shared" si="52"/>
        <v>1</v>
      </c>
      <c r="Y371" s="94">
        <f t="shared" si="53"/>
        <v>0</v>
      </c>
    </row>
    <row r="372" spans="1:25" s="66" customFormat="1" ht="15.6">
      <c r="A372" s="121"/>
      <c r="B372" s="94" t="s">
        <v>91</v>
      </c>
      <c r="C372" s="94" t="s">
        <v>1138</v>
      </c>
      <c r="D372" s="94">
        <v>1906085</v>
      </c>
      <c r="E372" s="75">
        <v>7680522560119</v>
      </c>
      <c r="F372" s="261" t="s">
        <v>1526</v>
      </c>
      <c r="G372" s="100"/>
      <c r="H372" s="99">
        <f t="shared" si="45"/>
        <v>0</v>
      </c>
      <c r="I372" s="98"/>
      <c r="J372" s="110"/>
      <c r="K372" s="110" t="s">
        <v>770</v>
      </c>
      <c r="L372" s="124" t="str">
        <f t="shared" si="46"/>
        <v>L01DB06_nr</v>
      </c>
      <c r="M372" s="94">
        <v>5</v>
      </c>
      <c r="N372" s="94" t="s">
        <v>188</v>
      </c>
      <c r="O372" s="94">
        <v>1</v>
      </c>
      <c r="P372" s="94" t="s">
        <v>6</v>
      </c>
      <c r="Q372" s="94">
        <v>1</v>
      </c>
      <c r="R372" s="94" t="s">
        <v>16</v>
      </c>
      <c r="S372" s="94" t="str">
        <f t="shared" si="47"/>
        <v>MG</v>
      </c>
      <c r="T372" s="94">
        <f t="shared" si="48"/>
        <v>0</v>
      </c>
      <c r="U372" s="94" t="str">
        <f t="shared" si="49"/>
        <v>mg</v>
      </c>
      <c r="V372" s="95">
        <f t="shared" si="50"/>
        <v>1</v>
      </c>
      <c r="W372" s="94">
        <f t="shared" si="51"/>
        <v>0</v>
      </c>
      <c r="X372" s="94">
        <f t="shared" si="52"/>
        <v>1</v>
      </c>
      <c r="Y372" s="94">
        <f t="shared" si="53"/>
        <v>0</v>
      </c>
    </row>
    <row r="373" spans="1:25" s="66" customFormat="1" ht="15.6">
      <c r="A373" s="121"/>
      <c r="B373" s="94" t="s">
        <v>91</v>
      </c>
      <c r="C373" s="94" t="s">
        <v>1138</v>
      </c>
      <c r="D373" s="94">
        <v>1906091</v>
      </c>
      <c r="E373" s="75">
        <v>7680522560546</v>
      </c>
      <c r="F373" s="261" t="s">
        <v>1527</v>
      </c>
      <c r="G373" s="100"/>
      <c r="H373" s="99">
        <f t="shared" si="45"/>
        <v>0</v>
      </c>
      <c r="I373" s="98"/>
      <c r="J373" s="110"/>
      <c r="K373" s="110" t="s">
        <v>770</v>
      </c>
      <c r="L373" s="124" t="str">
        <f t="shared" si="46"/>
        <v>L01DB06_nr</v>
      </c>
      <c r="M373" s="94">
        <v>5</v>
      </c>
      <c r="N373" s="94" t="s">
        <v>188</v>
      </c>
      <c r="O373" s="94">
        <v>3</v>
      </c>
      <c r="P373" s="94" t="s">
        <v>6</v>
      </c>
      <c r="Q373" s="94">
        <v>1</v>
      </c>
      <c r="R373" s="94" t="s">
        <v>16</v>
      </c>
      <c r="S373" s="94" t="str">
        <f t="shared" si="47"/>
        <v>MG</v>
      </c>
      <c r="T373" s="94">
        <f t="shared" si="48"/>
        <v>0</v>
      </c>
      <c r="U373" s="94" t="str">
        <f t="shared" si="49"/>
        <v>mg</v>
      </c>
      <c r="V373" s="95">
        <f t="shared" si="50"/>
        <v>1</v>
      </c>
      <c r="W373" s="94">
        <f t="shared" si="51"/>
        <v>0</v>
      </c>
      <c r="X373" s="94">
        <f t="shared" si="52"/>
        <v>1</v>
      </c>
      <c r="Y373" s="94">
        <f t="shared" si="53"/>
        <v>0</v>
      </c>
    </row>
    <row r="374" spans="1:25" s="66" customFormat="1" ht="15.6">
      <c r="A374" s="121"/>
      <c r="B374" s="94" t="s">
        <v>91</v>
      </c>
      <c r="C374" s="94" t="s">
        <v>1138</v>
      </c>
      <c r="D374" s="94">
        <v>2832176</v>
      </c>
      <c r="E374" s="75">
        <v>7680546700607</v>
      </c>
      <c r="F374" s="261" t="s">
        <v>1529</v>
      </c>
      <c r="G374" s="100"/>
      <c r="H374" s="99">
        <f t="shared" si="45"/>
        <v>0</v>
      </c>
      <c r="I374" s="98"/>
      <c r="J374" s="110"/>
      <c r="K374" s="110" t="s">
        <v>770</v>
      </c>
      <c r="L374" s="124" t="str">
        <f t="shared" si="46"/>
        <v>L01DB06_nr</v>
      </c>
      <c r="M374" s="94">
        <v>10</v>
      </c>
      <c r="N374" s="94" t="s">
        <v>188</v>
      </c>
      <c r="O374" s="94">
        <v>1</v>
      </c>
      <c r="P374" s="94" t="s">
        <v>6</v>
      </c>
      <c r="Q374" s="94">
        <v>1</v>
      </c>
      <c r="R374" s="94" t="s">
        <v>16</v>
      </c>
      <c r="S374" s="94" t="str">
        <f t="shared" si="47"/>
        <v>MG</v>
      </c>
      <c r="T374" s="94">
        <f t="shared" si="48"/>
        <v>0</v>
      </c>
      <c r="U374" s="94" t="str">
        <f t="shared" si="49"/>
        <v>mg</v>
      </c>
      <c r="V374" s="95">
        <f t="shared" si="50"/>
        <v>1</v>
      </c>
      <c r="W374" s="94">
        <f t="shared" si="51"/>
        <v>0</v>
      </c>
      <c r="X374" s="94">
        <f t="shared" si="52"/>
        <v>1</v>
      </c>
      <c r="Y374" s="94">
        <f t="shared" si="53"/>
        <v>0</v>
      </c>
    </row>
    <row r="375" spans="1:25" s="66" customFormat="1" ht="15.6">
      <c r="A375" s="121"/>
      <c r="B375" s="94" t="s">
        <v>91</v>
      </c>
      <c r="C375" s="94" t="s">
        <v>1138</v>
      </c>
      <c r="D375" s="94">
        <v>2832182</v>
      </c>
      <c r="E375" s="75">
        <v>7680546700799</v>
      </c>
      <c r="F375" s="261" t="s">
        <v>1530</v>
      </c>
      <c r="G375" s="100"/>
      <c r="H375" s="99">
        <f t="shared" si="45"/>
        <v>0</v>
      </c>
      <c r="I375" s="98"/>
      <c r="J375" s="110"/>
      <c r="K375" s="110" t="s">
        <v>770</v>
      </c>
      <c r="L375" s="124" t="str">
        <f t="shared" si="46"/>
        <v>L01DB06_nr</v>
      </c>
      <c r="M375" s="94">
        <v>20</v>
      </c>
      <c r="N375" s="94" t="s">
        <v>188</v>
      </c>
      <c r="O375" s="94">
        <v>1</v>
      </c>
      <c r="P375" s="94" t="s">
        <v>6</v>
      </c>
      <c r="Q375" s="94">
        <v>1</v>
      </c>
      <c r="R375" s="94" t="s">
        <v>16</v>
      </c>
      <c r="S375" s="94" t="str">
        <f t="shared" si="47"/>
        <v>MG</v>
      </c>
      <c r="T375" s="94">
        <f t="shared" si="48"/>
        <v>0</v>
      </c>
      <c r="U375" s="94" t="str">
        <f t="shared" si="49"/>
        <v>mg</v>
      </c>
      <c r="V375" s="95">
        <f t="shared" si="50"/>
        <v>1</v>
      </c>
      <c r="W375" s="94">
        <f t="shared" si="51"/>
        <v>0</v>
      </c>
      <c r="X375" s="94">
        <f t="shared" si="52"/>
        <v>1</v>
      </c>
      <c r="Y375" s="94">
        <f t="shared" si="53"/>
        <v>0</v>
      </c>
    </row>
    <row r="376" spans="1:25" s="66" customFormat="1" ht="15.6">
      <c r="A376" s="121"/>
      <c r="B376" s="94" t="s">
        <v>91</v>
      </c>
      <c r="C376" s="94" t="s">
        <v>1138</v>
      </c>
      <c r="D376" s="94">
        <v>1447803</v>
      </c>
      <c r="E376" s="75">
        <v>7680508380212</v>
      </c>
      <c r="F376" s="261" t="s">
        <v>1525</v>
      </c>
      <c r="G376" s="100"/>
      <c r="H376" s="99">
        <f t="shared" si="45"/>
        <v>0</v>
      </c>
      <c r="I376" s="98"/>
      <c r="J376" s="110"/>
      <c r="K376" s="110" t="s">
        <v>770</v>
      </c>
      <c r="L376" s="124" t="str">
        <f t="shared" si="46"/>
        <v>L01DB06_nr</v>
      </c>
      <c r="M376" s="94">
        <v>10</v>
      </c>
      <c r="N376" s="94" t="s">
        <v>188</v>
      </c>
      <c r="O376" s="94">
        <v>1</v>
      </c>
      <c r="P376" s="94" t="s">
        <v>6</v>
      </c>
      <c r="Q376" s="94">
        <v>1</v>
      </c>
      <c r="R376" s="94" t="s">
        <v>16</v>
      </c>
      <c r="S376" s="94" t="str">
        <f t="shared" si="47"/>
        <v>MG</v>
      </c>
      <c r="T376" s="94">
        <f t="shared" si="48"/>
        <v>0</v>
      </c>
      <c r="U376" s="94" t="str">
        <f t="shared" si="49"/>
        <v>mg</v>
      </c>
      <c r="V376" s="95">
        <f t="shared" si="50"/>
        <v>1</v>
      </c>
      <c r="W376" s="94">
        <f t="shared" si="51"/>
        <v>0</v>
      </c>
      <c r="X376" s="94">
        <f t="shared" si="52"/>
        <v>1</v>
      </c>
      <c r="Y376" s="94">
        <f t="shared" si="53"/>
        <v>0</v>
      </c>
    </row>
    <row r="377" spans="1:25" s="66" customFormat="1" ht="15.6">
      <c r="A377" s="121"/>
      <c r="B377" s="94" t="s">
        <v>91</v>
      </c>
      <c r="C377" s="94" t="s">
        <v>1138</v>
      </c>
      <c r="D377" s="94">
        <v>1447795</v>
      </c>
      <c r="E377" s="75">
        <v>7680508380137</v>
      </c>
      <c r="F377" s="261" t="s">
        <v>1524</v>
      </c>
      <c r="G377" s="100"/>
      <c r="H377" s="99">
        <f t="shared" si="45"/>
        <v>0</v>
      </c>
      <c r="I377" s="98"/>
      <c r="J377" s="110"/>
      <c r="K377" s="110" t="s">
        <v>770</v>
      </c>
      <c r="L377" s="124" t="str">
        <f t="shared" si="46"/>
        <v>L01DB06_nr</v>
      </c>
      <c r="M377" s="94">
        <v>5</v>
      </c>
      <c r="N377" s="94" t="s">
        <v>188</v>
      </c>
      <c r="O377" s="94">
        <v>1</v>
      </c>
      <c r="P377" s="94" t="s">
        <v>6</v>
      </c>
      <c r="Q377" s="94">
        <v>1</v>
      </c>
      <c r="R377" s="94" t="s">
        <v>16</v>
      </c>
      <c r="S377" s="94" t="str">
        <f t="shared" si="47"/>
        <v>MG</v>
      </c>
      <c r="T377" s="94">
        <f t="shared" si="48"/>
        <v>0</v>
      </c>
      <c r="U377" s="94" t="str">
        <f t="shared" si="49"/>
        <v>mg</v>
      </c>
      <c r="V377" s="95">
        <f t="shared" si="50"/>
        <v>1</v>
      </c>
      <c r="W377" s="94">
        <f t="shared" si="51"/>
        <v>0</v>
      </c>
      <c r="X377" s="94">
        <f t="shared" si="52"/>
        <v>1</v>
      </c>
      <c r="Y377" s="94">
        <f t="shared" si="53"/>
        <v>0</v>
      </c>
    </row>
    <row r="378" spans="1:25" s="66" customFormat="1" ht="15.6">
      <c r="A378" s="121"/>
      <c r="B378" s="94" t="s">
        <v>703</v>
      </c>
      <c r="C378" s="94" t="s">
        <v>750</v>
      </c>
      <c r="D378" s="94">
        <v>4112173</v>
      </c>
      <c r="E378" s="75">
        <v>7680588800013</v>
      </c>
      <c r="F378" s="261" t="s">
        <v>1531</v>
      </c>
      <c r="G378" s="100"/>
      <c r="H378" s="99">
        <f t="shared" si="45"/>
        <v>0</v>
      </c>
      <c r="I378" s="98"/>
      <c r="J378" s="110"/>
      <c r="K378" s="110" t="s">
        <v>770</v>
      </c>
      <c r="L378" s="124" t="str">
        <f t="shared" si="46"/>
        <v>L01DC04_nr</v>
      </c>
      <c r="M378" s="94">
        <v>15</v>
      </c>
      <c r="N378" s="94" t="s">
        <v>188</v>
      </c>
      <c r="O378" s="94">
        <v>1</v>
      </c>
      <c r="P378" s="94" t="s">
        <v>6</v>
      </c>
      <c r="Q378" s="94">
        <v>1</v>
      </c>
      <c r="R378" s="94" t="s">
        <v>16</v>
      </c>
      <c r="S378" s="94" t="str">
        <f t="shared" si="47"/>
        <v>MG</v>
      </c>
      <c r="T378" s="94">
        <f t="shared" si="48"/>
        <v>0</v>
      </c>
      <c r="U378" s="94" t="str">
        <f t="shared" si="49"/>
        <v>mg</v>
      </c>
      <c r="V378" s="95">
        <f t="shared" si="50"/>
        <v>1</v>
      </c>
      <c r="W378" s="94">
        <f t="shared" si="51"/>
        <v>0</v>
      </c>
      <c r="X378" s="94">
        <f t="shared" si="52"/>
        <v>1</v>
      </c>
      <c r="Y378" s="94">
        <f t="shared" si="53"/>
        <v>0</v>
      </c>
    </row>
    <row r="379" spans="1:25" s="66" customFormat="1" ht="15.6">
      <c r="A379" s="121"/>
      <c r="B379" s="94" t="s">
        <v>703</v>
      </c>
      <c r="C379" s="94" t="s">
        <v>750</v>
      </c>
      <c r="D379" s="94">
        <v>4112196</v>
      </c>
      <c r="E379" s="75">
        <v>7680588800020</v>
      </c>
      <c r="F379" s="261" t="s">
        <v>1532</v>
      </c>
      <c r="G379" s="100"/>
      <c r="H379" s="99">
        <f t="shared" si="45"/>
        <v>0</v>
      </c>
      <c r="I379" s="98"/>
      <c r="J379" s="110"/>
      <c r="K379" s="110" t="s">
        <v>770</v>
      </c>
      <c r="L379" s="124" t="str">
        <f t="shared" si="46"/>
        <v>L01DC04_nr</v>
      </c>
      <c r="M379" s="94">
        <v>45</v>
      </c>
      <c r="N379" s="94" t="s">
        <v>188</v>
      </c>
      <c r="O379" s="94">
        <v>1</v>
      </c>
      <c r="P379" s="94" t="s">
        <v>6</v>
      </c>
      <c r="Q379" s="94">
        <v>1</v>
      </c>
      <c r="R379" s="94" t="s">
        <v>16</v>
      </c>
      <c r="S379" s="94" t="str">
        <f t="shared" si="47"/>
        <v>MG</v>
      </c>
      <c r="T379" s="94">
        <f t="shared" si="48"/>
        <v>0</v>
      </c>
      <c r="U379" s="94" t="str">
        <f t="shared" si="49"/>
        <v>mg</v>
      </c>
      <c r="V379" s="95">
        <f t="shared" si="50"/>
        <v>1</v>
      </c>
      <c r="W379" s="94">
        <f t="shared" si="51"/>
        <v>0</v>
      </c>
      <c r="X379" s="94">
        <f t="shared" si="52"/>
        <v>1</v>
      </c>
      <c r="Y379" s="94">
        <f t="shared" si="53"/>
        <v>0</v>
      </c>
    </row>
    <row r="380" spans="1:25" s="66" customFormat="1" ht="15.6">
      <c r="A380" s="121"/>
      <c r="B380" s="94" t="s">
        <v>704</v>
      </c>
      <c r="C380" s="94" t="s">
        <v>1161</v>
      </c>
      <c r="D380" s="94">
        <v>4571857</v>
      </c>
      <c r="E380" s="75">
        <v>7680572070071</v>
      </c>
      <c r="F380" s="261" t="s">
        <v>1534</v>
      </c>
      <c r="G380" s="100"/>
      <c r="H380" s="99">
        <f t="shared" si="45"/>
        <v>0</v>
      </c>
      <c r="I380" s="98"/>
      <c r="J380" s="110"/>
      <c r="K380" s="110" t="s">
        <v>770</v>
      </c>
      <c r="L380" s="124" t="str">
        <f t="shared" si="46"/>
        <v>L01XA03_nr</v>
      </c>
      <c r="M380" s="94">
        <v>100</v>
      </c>
      <c r="N380" s="94" t="s">
        <v>196</v>
      </c>
      <c r="O380" s="94">
        <v>20</v>
      </c>
      <c r="P380" s="94" t="s">
        <v>187</v>
      </c>
      <c r="Q380" s="94">
        <v>1</v>
      </c>
      <c r="R380" s="94" t="s">
        <v>16</v>
      </c>
      <c r="S380" s="94" t="str">
        <f t="shared" si="47"/>
        <v>MG</v>
      </c>
      <c r="T380" s="94" t="str">
        <f t="shared" si="48"/>
        <v>20ML</v>
      </c>
      <c r="U380" s="94" t="str">
        <f t="shared" si="49"/>
        <v>mg</v>
      </c>
      <c r="V380" s="95" t="str">
        <f t="shared" si="50"/>
        <v>20ML</v>
      </c>
      <c r="W380" s="94">
        <f t="shared" si="51"/>
        <v>0</v>
      </c>
      <c r="X380" s="94">
        <f t="shared" si="52"/>
        <v>0</v>
      </c>
      <c r="Y380" s="94">
        <f t="shared" si="53"/>
        <v>0</v>
      </c>
    </row>
    <row r="381" spans="1:25" s="66" customFormat="1" ht="15.6">
      <c r="A381" s="121"/>
      <c r="B381" s="94" t="s">
        <v>704</v>
      </c>
      <c r="C381" s="94" t="s">
        <v>1161</v>
      </c>
      <c r="D381" s="94">
        <v>4571863</v>
      </c>
      <c r="E381" s="75">
        <v>7680572070088</v>
      </c>
      <c r="F381" s="261" t="s">
        <v>1535</v>
      </c>
      <c r="G381" s="100"/>
      <c r="H381" s="99">
        <f t="shared" si="45"/>
        <v>0</v>
      </c>
      <c r="I381" s="98"/>
      <c r="J381" s="110"/>
      <c r="K381" s="110" t="s">
        <v>770</v>
      </c>
      <c r="L381" s="124" t="str">
        <f t="shared" si="46"/>
        <v>L01XA03_nr</v>
      </c>
      <c r="M381" s="94">
        <v>200</v>
      </c>
      <c r="N381" s="94" t="s">
        <v>768</v>
      </c>
      <c r="O381" s="94">
        <v>40</v>
      </c>
      <c r="P381" s="94" t="s">
        <v>187</v>
      </c>
      <c r="Q381" s="94">
        <v>1</v>
      </c>
      <c r="R381" s="94" t="s">
        <v>16</v>
      </c>
      <c r="S381" s="94" t="str">
        <f t="shared" si="47"/>
        <v>MG</v>
      </c>
      <c r="T381" s="94" t="str">
        <f t="shared" si="48"/>
        <v>40ML</v>
      </c>
      <c r="U381" s="94" t="str">
        <f t="shared" si="49"/>
        <v>mg</v>
      </c>
      <c r="V381" s="95" t="str">
        <f t="shared" si="50"/>
        <v>40ML</v>
      </c>
      <c r="W381" s="94">
        <f t="shared" si="51"/>
        <v>0</v>
      </c>
      <c r="X381" s="94">
        <f t="shared" si="52"/>
        <v>0</v>
      </c>
      <c r="Y381" s="94">
        <f t="shared" si="53"/>
        <v>0</v>
      </c>
    </row>
    <row r="382" spans="1:25" s="66" customFormat="1" ht="15.6">
      <c r="A382" s="121"/>
      <c r="B382" s="94" t="s">
        <v>704</v>
      </c>
      <c r="C382" s="94" t="s">
        <v>1161</v>
      </c>
      <c r="D382" s="94">
        <v>4571840</v>
      </c>
      <c r="E382" s="75">
        <v>7680572070064</v>
      </c>
      <c r="F382" s="261" t="s">
        <v>1533</v>
      </c>
      <c r="G382" s="100"/>
      <c r="H382" s="99">
        <f t="shared" si="45"/>
        <v>0</v>
      </c>
      <c r="I382" s="98"/>
      <c r="J382" s="110"/>
      <c r="K382" s="110" t="s">
        <v>770</v>
      </c>
      <c r="L382" s="124" t="str">
        <f t="shared" si="46"/>
        <v>L01XA03_nr</v>
      </c>
      <c r="M382" s="94">
        <v>50</v>
      </c>
      <c r="N382" s="94" t="s">
        <v>194</v>
      </c>
      <c r="O382" s="94">
        <v>10</v>
      </c>
      <c r="P382" s="94" t="s">
        <v>187</v>
      </c>
      <c r="Q382" s="94">
        <v>1</v>
      </c>
      <c r="R382" s="94" t="s">
        <v>16</v>
      </c>
      <c r="S382" s="94" t="str">
        <f t="shared" si="47"/>
        <v>MG</v>
      </c>
      <c r="T382" s="94" t="str">
        <f t="shared" si="48"/>
        <v>10ML</v>
      </c>
      <c r="U382" s="94" t="str">
        <f t="shared" si="49"/>
        <v>mg</v>
      </c>
      <c r="V382" s="95" t="str">
        <f t="shared" si="50"/>
        <v>10ML</v>
      </c>
      <c r="W382" s="94">
        <f t="shared" si="51"/>
        <v>0</v>
      </c>
      <c r="X382" s="94">
        <f t="shared" si="52"/>
        <v>0</v>
      </c>
      <c r="Y382" s="94">
        <f t="shared" si="53"/>
        <v>0</v>
      </c>
    </row>
    <row r="383" spans="1:25" s="66" customFormat="1" ht="15.6">
      <c r="A383" s="121"/>
      <c r="B383" s="94" t="s">
        <v>704</v>
      </c>
      <c r="C383" s="94" t="s">
        <v>1161</v>
      </c>
      <c r="D383" s="94">
        <v>5286366</v>
      </c>
      <c r="E383" s="75">
        <v>7680618880022</v>
      </c>
      <c r="F383" s="261" t="s">
        <v>1552</v>
      </c>
      <c r="G383" s="100"/>
      <c r="H383" s="99">
        <f t="shared" si="45"/>
        <v>0</v>
      </c>
      <c r="I383" s="98"/>
      <c r="J383" s="110"/>
      <c r="K383" s="110" t="s">
        <v>770</v>
      </c>
      <c r="L383" s="124" t="str">
        <f t="shared" si="46"/>
        <v>L01XA03_nr</v>
      </c>
      <c r="M383" s="94">
        <v>100</v>
      </c>
      <c r="N383" s="94" t="s">
        <v>196</v>
      </c>
      <c r="O383" s="94">
        <v>1</v>
      </c>
      <c r="P383" s="94" t="s">
        <v>6</v>
      </c>
      <c r="Q383" s="94">
        <v>1</v>
      </c>
      <c r="R383" s="94" t="s">
        <v>16</v>
      </c>
      <c r="S383" s="94" t="str">
        <f t="shared" si="47"/>
        <v>MG</v>
      </c>
      <c r="T383" s="94" t="str">
        <f t="shared" si="48"/>
        <v>20ML</v>
      </c>
      <c r="U383" s="94" t="str">
        <f t="shared" si="49"/>
        <v>mg</v>
      </c>
      <c r="V383" s="95" t="str">
        <f t="shared" si="50"/>
        <v>20ML</v>
      </c>
      <c r="W383" s="94">
        <f t="shared" si="51"/>
        <v>0</v>
      </c>
      <c r="X383" s="94">
        <f t="shared" si="52"/>
        <v>1</v>
      </c>
      <c r="Y383" s="94">
        <f t="shared" si="53"/>
        <v>0</v>
      </c>
    </row>
    <row r="384" spans="1:25" s="66" customFormat="1" ht="15.6">
      <c r="A384" s="121"/>
      <c r="B384" s="94" t="s">
        <v>704</v>
      </c>
      <c r="C384" s="94" t="s">
        <v>1161</v>
      </c>
      <c r="D384" s="94">
        <v>5286372</v>
      </c>
      <c r="E384" s="75">
        <v>7680618880039</v>
      </c>
      <c r="F384" s="261" t="s">
        <v>1553</v>
      </c>
      <c r="G384" s="100"/>
      <c r="H384" s="99">
        <f t="shared" si="45"/>
        <v>0</v>
      </c>
      <c r="I384" s="98"/>
      <c r="J384" s="110"/>
      <c r="K384" s="110" t="s">
        <v>770</v>
      </c>
      <c r="L384" s="124" t="str">
        <f t="shared" si="46"/>
        <v>L01XA03_nr</v>
      </c>
      <c r="M384" s="94">
        <v>200</v>
      </c>
      <c r="N384" s="94" t="s">
        <v>768</v>
      </c>
      <c r="O384" s="94">
        <v>1</v>
      </c>
      <c r="P384" s="94" t="s">
        <v>6</v>
      </c>
      <c r="Q384" s="94">
        <v>1</v>
      </c>
      <c r="R384" s="94" t="s">
        <v>16</v>
      </c>
      <c r="S384" s="94" t="str">
        <f t="shared" si="47"/>
        <v>MG</v>
      </c>
      <c r="T384" s="94" t="str">
        <f t="shared" si="48"/>
        <v>40ML</v>
      </c>
      <c r="U384" s="94" t="str">
        <f t="shared" si="49"/>
        <v>mg</v>
      </c>
      <c r="V384" s="95" t="str">
        <f t="shared" si="50"/>
        <v>40ML</v>
      </c>
      <c r="W384" s="94">
        <f t="shared" si="51"/>
        <v>0</v>
      </c>
      <c r="X384" s="94">
        <f t="shared" si="52"/>
        <v>1</v>
      </c>
      <c r="Y384" s="94">
        <f t="shared" si="53"/>
        <v>0</v>
      </c>
    </row>
    <row r="385" spans="1:25" s="66" customFormat="1" ht="15.6">
      <c r="A385" s="121"/>
      <c r="B385" s="94" t="s">
        <v>704</v>
      </c>
      <c r="C385" s="94" t="s">
        <v>1161</v>
      </c>
      <c r="D385" s="94">
        <v>5286343</v>
      </c>
      <c r="E385" s="75">
        <v>7680618880015</v>
      </c>
      <c r="F385" s="261" t="s">
        <v>1551</v>
      </c>
      <c r="G385" s="100"/>
      <c r="H385" s="99">
        <f t="shared" si="45"/>
        <v>0</v>
      </c>
      <c r="I385" s="98"/>
      <c r="J385" s="110"/>
      <c r="K385" s="110" t="s">
        <v>770</v>
      </c>
      <c r="L385" s="124" t="str">
        <f t="shared" si="46"/>
        <v>L01XA03_nr</v>
      </c>
      <c r="M385" s="94">
        <v>50</v>
      </c>
      <c r="N385" s="94" t="s">
        <v>194</v>
      </c>
      <c r="O385" s="94">
        <v>1</v>
      </c>
      <c r="P385" s="94" t="s">
        <v>6</v>
      </c>
      <c r="Q385" s="94">
        <v>1</v>
      </c>
      <c r="R385" s="94" t="s">
        <v>16</v>
      </c>
      <c r="S385" s="94" t="str">
        <f t="shared" si="47"/>
        <v>MG</v>
      </c>
      <c r="T385" s="94" t="str">
        <f t="shared" si="48"/>
        <v>10ML</v>
      </c>
      <c r="U385" s="94" t="str">
        <f t="shared" si="49"/>
        <v>mg</v>
      </c>
      <c r="V385" s="95" t="str">
        <f t="shared" si="50"/>
        <v>10ML</v>
      </c>
      <c r="W385" s="94">
        <f t="shared" si="51"/>
        <v>0</v>
      </c>
      <c r="X385" s="94">
        <f t="shared" si="52"/>
        <v>1</v>
      </c>
      <c r="Y385" s="94">
        <f t="shared" si="53"/>
        <v>0</v>
      </c>
    </row>
    <row r="386" spans="1:25" s="66" customFormat="1" ht="15.6">
      <c r="A386" s="121"/>
      <c r="B386" s="94" t="s">
        <v>704</v>
      </c>
      <c r="C386" s="94" t="s">
        <v>1161</v>
      </c>
      <c r="D386" s="94">
        <v>4782815</v>
      </c>
      <c r="E386" s="75">
        <v>7680616790026</v>
      </c>
      <c r="F386" s="261" t="s">
        <v>1536</v>
      </c>
      <c r="G386" s="100"/>
      <c r="H386" s="99">
        <f t="shared" si="45"/>
        <v>0</v>
      </c>
      <c r="I386" s="98"/>
      <c r="J386" s="110"/>
      <c r="K386" s="110" t="s">
        <v>770</v>
      </c>
      <c r="L386" s="124" t="str">
        <f t="shared" si="46"/>
        <v>L01XA03_nr</v>
      </c>
      <c r="M386" s="94">
        <v>100</v>
      </c>
      <c r="N386" s="94" t="s">
        <v>196</v>
      </c>
      <c r="O386" s="94">
        <v>1</v>
      </c>
      <c r="P386" s="94" t="s">
        <v>6</v>
      </c>
      <c r="Q386" s="94">
        <v>1</v>
      </c>
      <c r="R386" s="94" t="s">
        <v>16</v>
      </c>
      <c r="S386" s="94" t="str">
        <f t="shared" si="47"/>
        <v>MG</v>
      </c>
      <c r="T386" s="94" t="str">
        <f t="shared" si="48"/>
        <v>20ML</v>
      </c>
      <c r="U386" s="94" t="str">
        <f t="shared" si="49"/>
        <v>mg</v>
      </c>
      <c r="V386" s="95" t="str">
        <f t="shared" si="50"/>
        <v>20ML</v>
      </c>
      <c r="W386" s="94">
        <f t="shared" si="51"/>
        <v>0</v>
      </c>
      <c r="X386" s="94">
        <f t="shared" si="52"/>
        <v>1</v>
      </c>
      <c r="Y386" s="94">
        <f t="shared" si="53"/>
        <v>0</v>
      </c>
    </row>
    <row r="387" spans="1:25" s="66" customFormat="1" ht="15.6">
      <c r="A387" s="121"/>
      <c r="B387" s="94" t="s">
        <v>704</v>
      </c>
      <c r="C387" s="94" t="s">
        <v>1161</v>
      </c>
      <c r="D387" s="94">
        <v>5189367</v>
      </c>
      <c r="E387" s="75">
        <v>7680616790064</v>
      </c>
      <c r="F387" s="261" t="s">
        <v>1556</v>
      </c>
      <c r="G387" s="100"/>
      <c r="H387" s="99">
        <f t="shared" si="45"/>
        <v>0</v>
      </c>
      <c r="I387" s="98"/>
      <c r="J387" s="110"/>
      <c r="K387" s="110" t="s">
        <v>770</v>
      </c>
      <c r="L387" s="124" t="str">
        <f t="shared" si="46"/>
        <v>L01XA03_nr</v>
      </c>
      <c r="M387" s="94">
        <v>100</v>
      </c>
      <c r="N387" s="94" t="s">
        <v>196</v>
      </c>
      <c r="O387" s="94">
        <v>1</v>
      </c>
      <c r="P387" s="94" t="s">
        <v>6</v>
      </c>
      <c r="Q387" s="94">
        <v>1</v>
      </c>
      <c r="R387" s="94" t="s">
        <v>16</v>
      </c>
      <c r="S387" s="94" t="str">
        <f t="shared" si="47"/>
        <v>MG</v>
      </c>
      <c r="T387" s="94" t="str">
        <f t="shared" si="48"/>
        <v>20ML</v>
      </c>
      <c r="U387" s="94" t="str">
        <f t="shared" si="49"/>
        <v>mg</v>
      </c>
      <c r="V387" s="95" t="str">
        <f t="shared" si="50"/>
        <v>20ML</v>
      </c>
      <c r="W387" s="94">
        <f t="shared" si="51"/>
        <v>0</v>
      </c>
      <c r="X387" s="94">
        <f t="shared" si="52"/>
        <v>1</v>
      </c>
      <c r="Y387" s="94">
        <f t="shared" si="53"/>
        <v>0</v>
      </c>
    </row>
    <row r="388" spans="1:25" s="66" customFormat="1" ht="15.6">
      <c r="A388" s="121"/>
      <c r="B388" s="94" t="s">
        <v>704</v>
      </c>
      <c r="C388" s="94" t="s">
        <v>1161</v>
      </c>
      <c r="D388" s="94">
        <v>5082020</v>
      </c>
      <c r="E388" s="75">
        <v>7680616790040</v>
      </c>
      <c r="F388" s="261" t="s">
        <v>1554</v>
      </c>
      <c r="G388" s="100"/>
      <c r="H388" s="99">
        <f t="shared" si="45"/>
        <v>0</v>
      </c>
      <c r="I388" s="98"/>
      <c r="J388" s="110"/>
      <c r="K388" s="110" t="s">
        <v>770</v>
      </c>
      <c r="L388" s="124" t="str">
        <f t="shared" si="46"/>
        <v>L01XA03_nr</v>
      </c>
      <c r="M388" s="94">
        <v>200</v>
      </c>
      <c r="N388" s="94" t="s">
        <v>768</v>
      </c>
      <c r="O388" s="94">
        <v>1</v>
      </c>
      <c r="P388" s="94" t="s">
        <v>6</v>
      </c>
      <c r="Q388" s="94">
        <v>1</v>
      </c>
      <c r="R388" s="94" t="s">
        <v>16</v>
      </c>
      <c r="S388" s="94" t="str">
        <f t="shared" si="47"/>
        <v>MG</v>
      </c>
      <c r="T388" s="94" t="str">
        <f t="shared" si="48"/>
        <v>40ML</v>
      </c>
      <c r="U388" s="94" t="str">
        <f t="shared" si="49"/>
        <v>mg</v>
      </c>
      <c r="V388" s="95" t="str">
        <f t="shared" si="50"/>
        <v>40ML</v>
      </c>
      <c r="W388" s="94">
        <f t="shared" si="51"/>
        <v>0</v>
      </c>
      <c r="X388" s="94">
        <f t="shared" si="52"/>
        <v>1</v>
      </c>
      <c r="Y388" s="94">
        <f t="shared" si="53"/>
        <v>0</v>
      </c>
    </row>
    <row r="389" spans="1:25" s="66" customFormat="1" ht="15.6">
      <c r="A389" s="121"/>
      <c r="B389" s="94" t="s">
        <v>704</v>
      </c>
      <c r="C389" s="94" t="s">
        <v>1161</v>
      </c>
      <c r="D389" s="94">
        <v>4782838</v>
      </c>
      <c r="E389" s="75">
        <v>7680616790019</v>
      </c>
      <c r="F389" s="261" t="s">
        <v>1537</v>
      </c>
      <c r="G389" s="100"/>
      <c r="H389" s="99">
        <f t="shared" si="45"/>
        <v>0</v>
      </c>
      <c r="I389" s="98"/>
      <c r="J389" s="110"/>
      <c r="K389" s="110" t="s">
        <v>770</v>
      </c>
      <c r="L389" s="124" t="str">
        <f t="shared" si="46"/>
        <v>L01XA03_nr</v>
      </c>
      <c r="M389" s="94">
        <v>50</v>
      </c>
      <c r="N389" s="94" t="s">
        <v>194</v>
      </c>
      <c r="O389" s="94">
        <v>1</v>
      </c>
      <c r="P389" s="94" t="s">
        <v>6</v>
      </c>
      <c r="Q389" s="94">
        <v>1</v>
      </c>
      <c r="R389" s="94" t="s">
        <v>16</v>
      </c>
      <c r="S389" s="94" t="str">
        <f t="shared" si="47"/>
        <v>MG</v>
      </c>
      <c r="T389" s="94" t="str">
        <f t="shared" si="48"/>
        <v>10ML</v>
      </c>
      <c r="U389" s="94" t="str">
        <f t="shared" si="49"/>
        <v>mg</v>
      </c>
      <c r="V389" s="95" t="str">
        <f t="shared" si="50"/>
        <v>10ML</v>
      </c>
      <c r="W389" s="94">
        <f t="shared" si="51"/>
        <v>0</v>
      </c>
      <c r="X389" s="94">
        <f t="shared" si="52"/>
        <v>1</v>
      </c>
      <c r="Y389" s="94">
        <f t="shared" si="53"/>
        <v>0</v>
      </c>
    </row>
    <row r="390" spans="1:25" s="66" customFormat="1" ht="15.6">
      <c r="A390" s="121"/>
      <c r="B390" s="94" t="s">
        <v>704</v>
      </c>
      <c r="C390" s="94" t="s">
        <v>1161</v>
      </c>
      <c r="D390" s="94">
        <v>5189350</v>
      </c>
      <c r="E390" s="75">
        <v>7680616790057</v>
      </c>
      <c r="F390" s="261" t="s">
        <v>1555</v>
      </c>
      <c r="G390" s="100"/>
      <c r="H390" s="99">
        <f t="shared" si="45"/>
        <v>0</v>
      </c>
      <c r="I390" s="98"/>
      <c r="J390" s="110"/>
      <c r="K390" s="110" t="s">
        <v>770</v>
      </c>
      <c r="L390" s="124" t="str">
        <f t="shared" si="46"/>
        <v>L01XA03_nr</v>
      </c>
      <c r="M390" s="94">
        <v>50</v>
      </c>
      <c r="N390" s="94" t="s">
        <v>194</v>
      </c>
      <c r="O390" s="94">
        <v>1</v>
      </c>
      <c r="P390" s="94" t="s">
        <v>6</v>
      </c>
      <c r="Q390" s="94">
        <v>1</v>
      </c>
      <c r="R390" s="94" t="s">
        <v>16</v>
      </c>
      <c r="S390" s="94" t="str">
        <f t="shared" si="47"/>
        <v>MG</v>
      </c>
      <c r="T390" s="94" t="str">
        <f t="shared" si="48"/>
        <v>10ML</v>
      </c>
      <c r="U390" s="94" t="str">
        <f t="shared" si="49"/>
        <v>mg</v>
      </c>
      <c r="V390" s="95" t="str">
        <f t="shared" si="50"/>
        <v>10ML</v>
      </c>
      <c r="W390" s="94">
        <f t="shared" si="51"/>
        <v>0</v>
      </c>
      <c r="X390" s="94">
        <f t="shared" si="52"/>
        <v>1</v>
      </c>
      <c r="Y390" s="94">
        <f t="shared" si="53"/>
        <v>0</v>
      </c>
    </row>
    <row r="391" spans="1:25" s="66" customFormat="1" ht="15.6">
      <c r="A391" s="121"/>
      <c r="B391" s="94" t="s">
        <v>704</v>
      </c>
      <c r="C391" s="94" t="s">
        <v>1161</v>
      </c>
      <c r="D391" s="94">
        <v>4866015</v>
      </c>
      <c r="E391" s="75"/>
      <c r="F391" s="261" t="s">
        <v>1538</v>
      </c>
      <c r="G391" s="100"/>
      <c r="H391" s="99">
        <f t="shared" si="45"/>
        <v>0</v>
      </c>
      <c r="I391" s="98"/>
      <c r="J391" s="110"/>
      <c r="K391" s="110" t="s">
        <v>770</v>
      </c>
      <c r="L391" s="124" t="str">
        <f t="shared" si="46"/>
        <v>L01XA03_nr</v>
      </c>
      <c r="M391" s="94">
        <v>100</v>
      </c>
      <c r="N391" s="94" t="s">
        <v>188</v>
      </c>
      <c r="O391" s="94">
        <v>1</v>
      </c>
      <c r="P391" s="94" t="s">
        <v>6</v>
      </c>
      <c r="Q391" s="94">
        <v>1</v>
      </c>
      <c r="R391" s="94" t="s">
        <v>16</v>
      </c>
      <c r="S391" s="94" t="str">
        <f t="shared" si="47"/>
        <v>MG</v>
      </c>
      <c r="T391" s="94">
        <f t="shared" si="48"/>
        <v>0</v>
      </c>
      <c r="U391" s="94" t="str">
        <f t="shared" si="49"/>
        <v>mg</v>
      </c>
      <c r="V391" s="95">
        <f t="shared" si="50"/>
        <v>1</v>
      </c>
      <c r="W391" s="94">
        <f t="shared" si="51"/>
        <v>0</v>
      </c>
      <c r="X391" s="94">
        <f t="shared" si="52"/>
        <v>1</v>
      </c>
      <c r="Y391" s="94">
        <f t="shared" si="53"/>
        <v>0</v>
      </c>
    </row>
    <row r="392" spans="1:25" s="66" customFormat="1" ht="15.6">
      <c r="A392" s="121"/>
      <c r="B392" s="94" t="s">
        <v>704</v>
      </c>
      <c r="C392" s="94" t="s">
        <v>1161</v>
      </c>
      <c r="D392" s="94">
        <v>4866021</v>
      </c>
      <c r="E392" s="75"/>
      <c r="F392" s="261" t="s">
        <v>1539</v>
      </c>
      <c r="G392" s="100"/>
      <c r="H392" s="99">
        <f t="shared" si="45"/>
        <v>0</v>
      </c>
      <c r="I392" s="98"/>
      <c r="J392" s="110"/>
      <c r="K392" s="110" t="s">
        <v>770</v>
      </c>
      <c r="L392" s="124" t="str">
        <f t="shared" si="46"/>
        <v>L01XA03_nr</v>
      </c>
      <c r="M392" s="94">
        <v>50</v>
      </c>
      <c r="N392" s="94" t="s">
        <v>188</v>
      </c>
      <c r="O392" s="94">
        <v>1</v>
      </c>
      <c r="P392" s="94" t="s">
        <v>6</v>
      </c>
      <c r="Q392" s="94">
        <v>1</v>
      </c>
      <c r="R392" s="94" t="s">
        <v>16</v>
      </c>
      <c r="S392" s="94" t="str">
        <f t="shared" si="47"/>
        <v>MG</v>
      </c>
      <c r="T392" s="94">
        <f t="shared" si="48"/>
        <v>0</v>
      </c>
      <c r="U392" s="94" t="str">
        <f t="shared" si="49"/>
        <v>mg</v>
      </c>
      <c r="V392" s="95">
        <f t="shared" si="50"/>
        <v>1</v>
      </c>
      <c r="W392" s="94">
        <f t="shared" si="51"/>
        <v>0</v>
      </c>
      <c r="X392" s="94">
        <f t="shared" si="52"/>
        <v>1</v>
      </c>
      <c r="Y392" s="94">
        <f t="shared" si="53"/>
        <v>0</v>
      </c>
    </row>
    <row r="393" spans="1:25" s="66" customFormat="1" ht="15.6">
      <c r="A393" s="121"/>
      <c r="B393" s="94" t="s">
        <v>704</v>
      </c>
      <c r="C393" s="94" t="s">
        <v>1161</v>
      </c>
      <c r="D393" s="94">
        <v>4897576</v>
      </c>
      <c r="E393" s="75">
        <v>7680616630025</v>
      </c>
      <c r="F393" s="261" t="s">
        <v>1543</v>
      </c>
      <c r="G393" s="100"/>
      <c r="H393" s="99">
        <f t="shared" si="45"/>
        <v>0</v>
      </c>
      <c r="I393" s="98"/>
      <c r="J393" s="110"/>
      <c r="K393" s="110" t="s">
        <v>770</v>
      </c>
      <c r="L393" s="124" t="str">
        <f t="shared" si="46"/>
        <v>L01XA03_nr</v>
      </c>
      <c r="M393" s="94">
        <v>100</v>
      </c>
      <c r="N393" s="94" t="s">
        <v>196</v>
      </c>
      <c r="O393" s="94">
        <v>1</v>
      </c>
      <c r="P393" s="94" t="s">
        <v>6</v>
      </c>
      <c r="Q393" s="94">
        <v>1</v>
      </c>
      <c r="R393" s="94" t="s">
        <v>16</v>
      </c>
      <c r="S393" s="94" t="str">
        <f t="shared" si="47"/>
        <v>MG</v>
      </c>
      <c r="T393" s="94" t="str">
        <f t="shared" si="48"/>
        <v>20ML</v>
      </c>
      <c r="U393" s="94" t="str">
        <f t="shared" si="49"/>
        <v>mg</v>
      </c>
      <c r="V393" s="95" t="str">
        <f t="shared" si="50"/>
        <v>20ML</v>
      </c>
      <c r="W393" s="94">
        <f t="shared" si="51"/>
        <v>0</v>
      </c>
      <c r="X393" s="94">
        <f t="shared" si="52"/>
        <v>1</v>
      </c>
      <c r="Y393" s="94">
        <f t="shared" si="53"/>
        <v>0</v>
      </c>
    </row>
    <row r="394" spans="1:25" s="66" customFormat="1" ht="15.6">
      <c r="A394" s="121"/>
      <c r="B394" s="94" t="s">
        <v>704</v>
      </c>
      <c r="C394" s="94" t="s">
        <v>1161</v>
      </c>
      <c r="D394" s="94">
        <v>4897599</v>
      </c>
      <c r="E394" s="75">
        <v>7680616630032</v>
      </c>
      <c r="F394" s="261" t="s">
        <v>1545</v>
      </c>
      <c r="G394" s="100"/>
      <c r="H394" s="99">
        <f t="shared" si="45"/>
        <v>0</v>
      </c>
      <c r="I394" s="98"/>
      <c r="J394" s="110"/>
      <c r="K394" s="110" t="s">
        <v>770</v>
      </c>
      <c r="L394" s="124" t="str">
        <f t="shared" si="46"/>
        <v>L01XA03_nr</v>
      </c>
      <c r="M394" s="94">
        <v>200</v>
      </c>
      <c r="N394" s="94" t="s">
        <v>768</v>
      </c>
      <c r="O394" s="94">
        <v>1</v>
      </c>
      <c r="P394" s="94" t="s">
        <v>6</v>
      </c>
      <c r="Q394" s="94">
        <v>1</v>
      </c>
      <c r="R394" s="94" t="s">
        <v>16</v>
      </c>
      <c r="S394" s="94" t="str">
        <f t="shared" si="47"/>
        <v>MG</v>
      </c>
      <c r="T394" s="94" t="str">
        <f t="shared" si="48"/>
        <v>40ML</v>
      </c>
      <c r="U394" s="94" t="str">
        <f t="shared" si="49"/>
        <v>mg</v>
      </c>
      <c r="V394" s="95" t="str">
        <f t="shared" si="50"/>
        <v>40ML</v>
      </c>
      <c r="W394" s="94">
        <f t="shared" si="51"/>
        <v>0</v>
      </c>
      <c r="X394" s="94">
        <f t="shared" si="52"/>
        <v>1</v>
      </c>
      <c r="Y394" s="94">
        <f t="shared" si="53"/>
        <v>0</v>
      </c>
    </row>
    <row r="395" spans="1:25" s="66" customFormat="1" ht="15.6">
      <c r="A395" s="121"/>
      <c r="B395" s="94" t="s">
        <v>704</v>
      </c>
      <c r="C395" s="94" t="s">
        <v>1161</v>
      </c>
      <c r="D395" s="94">
        <v>4897582</v>
      </c>
      <c r="E395" s="75">
        <v>7680616630018</v>
      </c>
      <c r="F395" s="261" t="s">
        <v>1544</v>
      </c>
      <c r="G395" s="100"/>
      <c r="H395" s="99">
        <f t="shared" si="45"/>
        <v>0</v>
      </c>
      <c r="I395" s="98"/>
      <c r="J395" s="110"/>
      <c r="K395" s="110" t="s">
        <v>770</v>
      </c>
      <c r="L395" s="124" t="str">
        <f t="shared" si="46"/>
        <v>L01XA03_nr</v>
      </c>
      <c r="M395" s="94">
        <v>50</v>
      </c>
      <c r="N395" s="94" t="s">
        <v>194</v>
      </c>
      <c r="O395" s="94">
        <v>1</v>
      </c>
      <c r="P395" s="94" t="s">
        <v>6</v>
      </c>
      <c r="Q395" s="94">
        <v>1</v>
      </c>
      <c r="R395" s="94" t="s">
        <v>16</v>
      </c>
      <c r="S395" s="94" t="str">
        <f t="shared" si="47"/>
        <v>MG</v>
      </c>
      <c r="T395" s="94" t="str">
        <f t="shared" si="48"/>
        <v>10ML</v>
      </c>
      <c r="U395" s="94" t="str">
        <f t="shared" si="49"/>
        <v>mg</v>
      </c>
      <c r="V395" s="95" t="str">
        <f t="shared" si="50"/>
        <v>10ML</v>
      </c>
      <c r="W395" s="94">
        <f t="shared" si="51"/>
        <v>0</v>
      </c>
      <c r="X395" s="94">
        <f t="shared" si="52"/>
        <v>1</v>
      </c>
      <c r="Y395" s="94">
        <f t="shared" si="53"/>
        <v>0</v>
      </c>
    </row>
    <row r="396" spans="1:25" s="66" customFormat="1" ht="15.6">
      <c r="A396" s="121"/>
      <c r="B396" s="94" t="s">
        <v>704</v>
      </c>
      <c r="C396" s="94" t="s">
        <v>1161</v>
      </c>
      <c r="D396" s="94">
        <v>4874167</v>
      </c>
      <c r="E396" s="75">
        <v>7680616880024</v>
      </c>
      <c r="F396" s="261" t="s">
        <v>1542</v>
      </c>
      <c r="G396" s="100"/>
      <c r="H396" s="99">
        <f t="shared" si="45"/>
        <v>0</v>
      </c>
      <c r="I396" s="98"/>
      <c r="J396" s="110"/>
      <c r="K396" s="110" t="s">
        <v>770</v>
      </c>
      <c r="L396" s="124" t="str">
        <f t="shared" si="46"/>
        <v>L01XA03_nr</v>
      </c>
      <c r="M396" s="94">
        <v>100</v>
      </c>
      <c r="N396" s="94" t="s">
        <v>196</v>
      </c>
      <c r="O396" s="94">
        <v>20</v>
      </c>
      <c r="P396" s="94" t="s">
        <v>187</v>
      </c>
      <c r="Q396" s="94">
        <v>1</v>
      </c>
      <c r="R396" s="94" t="s">
        <v>16</v>
      </c>
      <c r="S396" s="94" t="str">
        <f t="shared" si="47"/>
        <v>MG</v>
      </c>
      <c r="T396" s="94" t="str">
        <f t="shared" si="48"/>
        <v>20ML</v>
      </c>
      <c r="U396" s="94" t="str">
        <f t="shared" si="49"/>
        <v>mg</v>
      </c>
      <c r="V396" s="95" t="str">
        <f t="shared" si="50"/>
        <v>20ML</v>
      </c>
      <c r="W396" s="94">
        <f t="shared" si="51"/>
        <v>0</v>
      </c>
      <c r="X396" s="94">
        <f t="shared" si="52"/>
        <v>0</v>
      </c>
      <c r="Y396" s="94">
        <f t="shared" si="53"/>
        <v>0</v>
      </c>
    </row>
    <row r="397" spans="1:25" s="66" customFormat="1" ht="15.6">
      <c r="A397" s="121"/>
      <c r="B397" s="94" t="s">
        <v>704</v>
      </c>
      <c r="C397" s="94" t="s">
        <v>1161</v>
      </c>
      <c r="D397" s="94">
        <v>4874150</v>
      </c>
      <c r="E397" s="75">
        <v>7680616880031</v>
      </c>
      <c r="F397" s="261" t="s">
        <v>1541</v>
      </c>
      <c r="G397" s="100"/>
      <c r="H397" s="99">
        <f t="shared" si="45"/>
        <v>0</v>
      </c>
      <c r="I397" s="98"/>
      <c r="J397" s="110"/>
      <c r="K397" s="110" t="s">
        <v>770</v>
      </c>
      <c r="L397" s="124" t="str">
        <f t="shared" si="46"/>
        <v>L01XA03_nr</v>
      </c>
      <c r="M397" s="94">
        <v>200</v>
      </c>
      <c r="N397" s="94" t="s">
        <v>768</v>
      </c>
      <c r="O397" s="94">
        <v>40</v>
      </c>
      <c r="P397" s="94" t="s">
        <v>187</v>
      </c>
      <c r="Q397" s="94">
        <v>1</v>
      </c>
      <c r="R397" s="94" t="s">
        <v>16</v>
      </c>
      <c r="S397" s="94" t="str">
        <f t="shared" si="47"/>
        <v>MG</v>
      </c>
      <c r="T397" s="94" t="str">
        <f t="shared" si="48"/>
        <v>40ML</v>
      </c>
      <c r="U397" s="94" t="str">
        <f t="shared" si="49"/>
        <v>mg</v>
      </c>
      <c r="V397" s="95" t="str">
        <f t="shared" si="50"/>
        <v>40ML</v>
      </c>
      <c r="W397" s="94">
        <f t="shared" si="51"/>
        <v>0</v>
      </c>
      <c r="X397" s="94">
        <f t="shared" si="52"/>
        <v>0</v>
      </c>
      <c r="Y397" s="94">
        <f t="shared" si="53"/>
        <v>0</v>
      </c>
    </row>
    <row r="398" spans="1:25" s="66" customFormat="1" ht="15.6">
      <c r="A398" s="121"/>
      <c r="B398" s="94" t="s">
        <v>704</v>
      </c>
      <c r="C398" s="94" t="s">
        <v>1161</v>
      </c>
      <c r="D398" s="94">
        <v>4874144</v>
      </c>
      <c r="E398" s="75">
        <v>7680616880017</v>
      </c>
      <c r="F398" s="261" t="s">
        <v>1540</v>
      </c>
      <c r="G398" s="100"/>
      <c r="H398" s="99">
        <f t="shared" si="45"/>
        <v>0</v>
      </c>
      <c r="I398" s="98"/>
      <c r="J398" s="110"/>
      <c r="K398" s="110" t="s">
        <v>770</v>
      </c>
      <c r="L398" s="124" t="str">
        <f t="shared" si="46"/>
        <v>L01XA03_nr</v>
      </c>
      <c r="M398" s="94">
        <v>50</v>
      </c>
      <c r="N398" s="94" t="s">
        <v>194</v>
      </c>
      <c r="O398" s="94">
        <v>10</v>
      </c>
      <c r="P398" s="94" t="s">
        <v>187</v>
      </c>
      <c r="Q398" s="94">
        <v>1</v>
      </c>
      <c r="R398" s="94" t="s">
        <v>16</v>
      </c>
      <c r="S398" s="94" t="str">
        <f t="shared" si="47"/>
        <v>MG</v>
      </c>
      <c r="T398" s="94" t="str">
        <f t="shared" si="48"/>
        <v>10ML</v>
      </c>
      <c r="U398" s="94" t="str">
        <f t="shared" si="49"/>
        <v>mg</v>
      </c>
      <c r="V398" s="95" t="str">
        <f t="shared" si="50"/>
        <v>10ML</v>
      </c>
      <c r="W398" s="94">
        <f t="shared" si="51"/>
        <v>0</v>
      </c>
      <c r="X398" s="94">
        <f t="shared" si="52"/>
        <v>0</v>
      </c>
      <c r="Y398" s="94">
        <f t="shared" si="53"/>
        <v>0</v>
      </c>
    </row>
    <row r="399" spans="1:25" s="66" customFormat="1" ht="15.6">
      <c r="A399" s="121"/>
      <c r="B399" s="94" t="s">
        <v>704</v>
      </c>
      <c r="C399" s="94" t="s">
        <v>1161</v>
      </c>
      <c r="D399" s="94">
        <v>4994428</v>
      </c>
      <c r="E399" s="75">
        <v>7680620700059</v>
      </c>
      <c r="F399" s="261" t="s">
        <v>1548</v>
      </c>
      <c r="G399" s="100"/>
      <c r="H399" s="99">
        <f t="shared" si="45"/>
        <v>0</v>
      </c>
      <c r="I399" s="98"/>
      <c r="J399" s="110"/>
      <c r="K399" s="110" t="s">
        <v>770</v>
      </c>
      <c r="L399" s="124" t="str">
        <f t="shared" si="46"/>
        <v>L01XA03_nr</v>
      </c>
      <c r="M399" s="94">
        <v>100</v>
      </c>
      <c r="N399" s="94" t="s">
        <v>196</v>
      </c>
      <c r="O399" s="94">
        <v>20</v>
      </c>
      <c r="P399" s="94" t="s">
        <v>187</v>
      </c>
      <c r="Q399" s="94">
        <v>1</v>
      </c>
      <c r="R399" s="94" t="s">
        <v>16</v>
      </c>
      <c r="S399" s="94" t="str">
        <f t="shared" si="47"/>
        <v>MG</v>
      </c>
      <c r="T399" s="94" t="str">
        <f t="shared" si="48"/>
        <v>20ML</v>
      </c>
      <c r="U399" s="94" t="str">
        <f t="shared" si="49"/>
        <v>mg</v>
      </c>
      <c r="V399" s="95" t="str">
        <f t="shared" si="50"/>
        <v>20ML</v>
      </c>
      <c r="W399" s="94">
        <f t="shared" si="51"/>
        <v>0</v>
      </c>
      <c r="X399" s="94">
        <f t="shared" si="52"/>
        <v>0</v>
      </c>
      <c r="Y399" s="94">
        <f t="shared" si="53"/>
        <v>0</v>
      </c>
    </row>
    <row r="400" spans="1:25" s="66" customFormat="1" ht="15.6">
      <c r="A400" s="121"/>
      <c r="B400" s="94" t="s">
        <v>704</v>
      </c>
      <c r="C400" s="94" t="s">
        <v>1161</v>
      </c>
      <c r="D400" s="94">
        <v>4994842</v>
      </c>
      <c r="E400" s="75">
        <v>7680620700066</v>
      </c>
      <c r="F400" s="261" t="s">
        <v>1550</v>
      </c>
      <c r="G400" s="100"/>
      <c r="H400" s="99">
        <f t="shared" si="45"/>
        <v>0</v>
      </c>
      <c r="I400" s="98"/>
      <c r="J400" s="110"/>
      <c r="K400" s="110" t="s">
        <v>770</v>
      </c>
      <c r="L400" s="124" t="str">
        <f t="shared" si="46"/>
        <v>L01XA03_nr</v>
      </c>
      <c r="M400" s="94">
        <v>200</v>
      </c>
      <c r="N400" s="94" t="s">
        <v>768</v>
      </c>
      <c r="O400" s="94">
        <v>40</v>
      </c>
      <c r="P400" s="94" t="s">
        <v>187</v>
      </c>
      <c r="Q400" s="94">
        <v>1</v>
      </c>
      <c r="R400" s="94" t="s">
        <v>16</v>
      </c>
      <c r="S400" s="94" t="str">
        <f t="shared" si="47"/>
        <v>MG</v>
      </c>
      <c r="T400" s="94" t="str">
        <f t="shared" si="48"/>
        <v>40ML</v>
      </c>
      <c r="U400" s="94" t="str">
        <f t="shared" si="49"/>
        <v>mg</v>
      </c>
      <c r="V400" s="95" t="str">
        <f t="shared" si="50"/>
        <v>40ML</v>
      </c>
      <c r="W400" s="94">
        <f t="shared" si="51"/>
        <v>0</v>
      </c>
      <c r="X400" s="94">
        <f t="shared" si="52"/>
        <v>0</v>
      </c>
      <c r="Y400" s="94">
        <f t="shared" si="53"/>
        <v>0</v>
      </c>
    </row>
    <row r="401" spans="1:25" s="66" customFormat="1" ht="15.6">
      <c r="A401" s="121"/>
      <c r="B401" s="94" t="s">
        <v>704</v>
      </c>
      <c r="C401" s="94" t="s">
        <v>1161</v>
      </c>
      <c r="D401" s="94">
        <v>4994434</v>
      </c>
      <c r="E401" s="75">
        <v>7680620700042</v>
      </c>
      <c r="F401" s="261" t="s">
        <v>1549</v>
      </c>
      <c r="G401" s="100"/>
      <c r="H401" s="99">
        <f t="shared" si="45"/>
        <v>0</v>
      </c>
      <c r="I401" s="98"/>
      <c r="J401" s="110"/>
      <c r="K401" s="110" t="s">
        <v>770</v>
      </c>
      <c r="L401" s="124" t="str">
        <f t="shared" si="46"/>
        <v>L01XA03_nr</v>
      </c>
      <c r="M401" s="94">
        <v>50</v>
      </c>
      <c r="N401" s="94" t="s">
        <v>194</v>
      </c>
      <c r="O401" s="94">
        <v>10</v>
      </c>
      <c r="P401" s="94" t="s">
        <v>187</v>
      </c>
      <c r="Q401" s="94">
        <v>1</v>
      </c>
      <c r="R401" s="94" t="s">
        <v>16</v>
      </c>
      <c r="S401" s="94" t="str">
        <f t="shared" si="47"/>
        <v>MG</v>
      </c>
      <c r="T401" s="94" t="str">
        <f t="shared" si="48"/>
        <v>10ML</v>
      </c>
      <c r="U401" s="94" t="str">
        <f t="shared" si="49"/>
        <v>mg</v>
      </c>
      <c r="V401" s="95" t="str">
        <f t="shared" si="50"/>
        <v>10ML</v>
      </c>
      <c r="W401" s="94">
        <f t="shared" si="51"/>
        <v>0</v>
      </c>
      <c r="X401" s="94">
        <f t="shared" si="52"/>
        <v>0</v>
      </c>
      <c r="Y401" s="94">
        <f t="shared" si="53"/>
        <v>0</v>
      </c>
    </row>
    <row r="402" spans="1:25" s="66" customFormat="1" ht="15.6">
      <c r="A402" s="121"/>
      <c r="B402" s="94" t="s">
        <v>704</v>
      </c>
      <c r="C402" s="94" t="s">
        <v>1161</v>
      </c>
      <c r="D402" s="94">
        <v>4990152</v>
      </c>
      <c r="E402" s="75"/>
      <c r="F402" s="261" t="s">
        <v>1547</v>
      </c>
      <c r="G402" s="100"/>
      <c r="H402" s="99">
        <f t="shared" si="45"/>
        <v>0</v>
      </c>
      <c r="I402" s="98"/>
      <c r="J402" s="110"/>
      <c r="K402" s="110" t="s">
        <v>770</v>
      </c>
      <c r="L402" s="124" t="str">
        <f t="shared" si="46"/>
        <v>L01XA03_nr</v>
      </c>
      <c r="M402" s="94">
        <v>100</v>
      </c>
      <c r="N402" s="94" t="s">
        <v>188</v>
      </c>
      <c r="O402" s="94">
        <v>1</v>
      </c>
      <c r="P402" s="94" t="s">
        <v>6</v>
      </c>
      <c r="Q402" s="94">
        <v>1</v>
      </c>
      <c r="R402" s="94" t="s">
        <v>16</v>
      </c>
      <c r="S402" s="94" t="str">
        <f t="shared" si="47"/>
        <v>MG</v>
      </c>
      <c r="T402" s="94">
        <f t="shared" si="48"/>
        <v>0</v>
      </c>
      <c r="U402" s="94" t="str">
        <f t="shared" si="49"/>
        <v>mg</v>
      </c>
      <c r="V402" s="95">
        <f t="shared" si="50"/>
        <v>1</v>
      </c>
      <c r="W402" s="94">
        <f t="shared" si="51"/>
        <v>0</v>
      </c>
      <c r="X402" s="94">
        <f t="shared" si="52"/>
        <v>1</v>
      </c>
      <c r="Y402" s="94">
        <f t="shared" si="53"/>
        <v>0</v>
      </c>
    </row>
    <row r="403" spans="1:25" s="66" customFormat="1" ht="15.6">
      <c r="A403" s="121"/>
      <c r="B403" s="94" t="s">
        <v>704</v>
      </c>
      <c r="C403" s="94" t="s">
        <v>1161</v>
      </c>
      <c r="D403" s="94">
        <v>4990146</v>
      </c>
      <c r="E403" s="75"/>
      <c r="F403" s="261" t="s">
        <v>1546</v>
      </c>
      <c r="G403" s="100"/>
      <c r="H403" s="99">
        <f t="shared" si="45"/>
        <v>0</v>
      </c>
      <c r="I403" s="98"/>
      <c r="J403" s="110"/>
      <c r="K403" s="110" t="s">
        <v>770</v>
      </c>
      <c r="L403" s="124" t="str">
        <f t="shared" si="46"/>
        <v>L01XA03_nr</v>
      </c>
      <c r="M403" s="94">
        <v>50</v>
      </c>
      <c r="N403" s="94" t="s">
        <v>188</v>
      </c>
      <c r="O403" s="94">
        <v>1</v>
      </c>
      <c r="P403" s="94" t="s">
        <v>6</v>
      </c>
      <c r="Q403" s="94">
        <v>1</v>
      </c>
      <c r="R403" s="94" t="s">
        <v>16</v>
      </c>
      <c r="S403" s="94" t="str">
        <f t="shared" si="47"/>
        <v>MG</v>
      </c>
      <c r="T403" s="94">
        <f t="shared" si="48"/>
        <v>0</v>
      </c>
      <c r="U403" s="94" t="str">
        <f t="shared" si="49"/>
        <v>mg</v>
      </c>
      <c r="V403" s="95">
        <f t="shared" si="50"/>
        <v>1</v>
      </c>
      <c r="W403" s="94">
        <f t="shared" si="51"/>
        <v>0</v>
      </c>
      <c r="X403" s="94">
        <f t="shared" si="52"/>
        <v>1</v>
      </c>
      <c r="Y403" s="94">
        <f t="shared" si="53"/>
        <v>0</v>
      </c>
    </row>
    <row r="404" spans="1:25" s="66" customFormat="1" ht="15.6">
      <c r="A404" s="121"/>
      <c r="B404" s="94" t="s">
        <v>92</v>
      </c>
      <c r="C404" s="94" t="s">
        <v>93</v>
      </c>
      <c r="D404" s="94">
        <v>1930600</v>
      </c>
      <c r="E404" s="75">
        <v>7680543780176</v>
      </c>
      <c r="F404" s="261" t="s">
        <v>1558</v>
      </c>
      <c r="G404" s="100"/>
      <c r="H404" s="99">
        <f t="shared" ref="H404:H467" si="54">+IF(OR(X404=1,Y404=1),G404/Q404/O404/M404,G404/Q404/M404)</f>
        <v>0</v>
      </c>
      <c r="I404" s="98"/>
      <c r="J404" s="110"/>
      <c r="K404" s="110" t="s">
        <v>774</v>
      </c>
      <c r="L404" s="124" t="str">
        <f t="shared" ref="L404:L467" si="55">+B404&amp;"_"&amp;K404</f>
        <v>L01XC02_IV</v>
      </c>
      <c r="M404" s="94">
        <v>100</v>
      </c>
      <c r="N404" s="94" t="s">
        <v>194</v>
      </c>
      <c r="O404" s="94">
        <v>10</v>
      </c>
      <c r="P404" s="94" t="s">
        <v>187</v>
      </c>
      <c r="Q404" s="94">
        <v>2</v>
      </c>
      <c r="R404" s="94" t="s">
        <v>16</v>
      </c>
      <c r="S404" s="94" t="str">
        <f t="shared" ref="S404:S467" si="56">IF(ISERR(SEARCH("/",$N404)-1),$N404,LEFT($N404,SEARCH("/",$N404)-1))</f>
        <v>MG</v>
      </c>
      <c r="T404" s="94" t="str">
        <f t="shared" ref="T404:T467" si="57">IF(ISERR(SEARCH("/",$N404)-1),0,RIGHT($N404,LEN($N404)-SEARCH("/",$N404)))</f>
        <v>10ML</v>
      </c>
      <c r="U404" s="94" t="str">
        <f t="shared" ref="U404:U467" si="58">+IF(OR(S404=R404,AND(S404="E",R404="U"),AND(S404="IE",R404="IU"),AND(S404="IE",R404="U"),AND(S404="E",R404="IU"),AND(S404="MIOE",R404="MIU")),R404,S404)</f>
        <v>mg</v>
      </c>
      <c r="V404" s="95" t="str">
        <f t="shared" ref="V404:V467" si="59">+IF(T404=0,1,IF(LEFT(T404,1)="M","1"&amp;T404,T404))</f>
        <v>10ML</v>
      </c>
      <c r="W404" s="94">
        <f t="shared" ref="W404:W467" si="60">+IF(U404=R404,0,1)</f>
        <v>0</v>
      </c>
      <c r="X404" s="94">
        <f t="shared" ref="X404:X467" si="61">+IF(P404="Stk",1,0)</f>
        <v>0</v>
      </c>
      <c r="Y404" s="94">
        <f t="shared" ref="Y404:Y467" si="62">+IF(OR(X404=1,V404=1),0,IF((O404&amp;P404)=V404,0,1))</f>
        <v>0</v>
      </c>
    </row>
    <row r="405" spans="1:25" s="66" customFormat="1" ht="15.6">
      <c r="A405" s="121"/>
      <c r="B405" s="94" t="s">
        <v>92</v>
      </c>
      <c r="C405" s="94" t="s">
        <v>93</v>
      </c>
      <c r="D405" s="94">
        <v>1930592</v>
      </c>
      <c r="E405" s="75">
        <v>7680543780251</v>
      </c>
      <c r="F405" s="261" t="s">
        <v>1557</v>
      </c>
      <c r="G405" s="100"/>
      <c r="H405" s="99">
        <f t="shared" si="54"/>
        <v>0</v>
      </c>
      <c r="I405" s="98"/>
      <c r="J405" s="110"/>
      <c r="K405" s="110" t="s">
        <v>774</v>
      </c>
      <c r="L405" s="124" t="str">
        <f t="shared" si="55"/>
        <v>L01XC02_IV</v>
      </c>
      <c r="M405" s="94">
        <v>500</v>
      </c>
      <c r="N405" s="94" t="s">
        <v>570</v>
      </c>
      <c r="O405" s="94">
        <v>50</v>
      </c>
      <c r="P405" s="94" t="s">
        <v>187</v>
      </c>
      <c r="Q405" s="94">
        <v>1</v>
      </c>
      <c r="R405" s="94" t="s">
        <v>16</v>
      </c>
      <c r="S405" s="94" t="str">
        <f t="shared" si="56"/>
        <v>MG</v>
      </c>
      <c r="T405" s="94" t="str">
        <f t="shared" si="57"/>
        <v>50ML</v>
      </c>
      <c r="U405" s="94" t="str">
        <f t="shared" si="58"/>
        <v>mg</v>
      </c>
      <c r="V405" s="95" t="str">
        <f t="shared" si="59"/>
        <v>50ML</v>
      </c>
      <c r="W405" s="94">
        <f t="shared" si="60"/>
        <v>0</v>
      </c>
      <c r="X405" s="94">
        <f t="shared" si="61"/>
        <v>0</v>
      </c>
      <c r="Y405" s="94">
        <f t="shared" si="62"/>
        <v>0</v>
      </c>
    </row>
    <row r="406" spans="1:25" s="66" customFormat="1" ht="15.6">
      <c r="A406" s="121"/>
      <c r="B406" s="94" t="s">
        <v>94</v>
      </c>
      <c r="C406" s="94" t="s">
        <v>95</v>
      </c>
      <c r="D406" s="94">
        <v>2570581</v>
      </c>
      <c r="E406" s="75">
        <v>7680550650042</v>
      </c>
      <c r="F406" s="261" t="s">
        <v>1560</v>
      </c>
      <c r="G406" s="100"/>
      <c r="H406" s="99">
        <f t="shared" si="54"/>
        <v>0</v>
      </c>
      <c r="I406" s="98"/>
      <c r="J406" s="110"/>
      <c r="K406" s="110" t="s">
        <v>774</v>
      </c>
      <c r="L406" s="124" t="str">
        <f t="shared" si="55"/>
        <v>L01XC03_IV</v>
      </c>
      <c r="M406" s="94">
        <v>150</v>
      </c>
      <c r="N406" s="94" t="s">
        <v>188</v>
      </c>
      <c r="O406" s="94">
        <v>1</v>
      </c>
      <c r="P406" s="94" t="s">
        <v>6</v>
      </c>
      <c r="Q406" s="94">
        <v>1</v>
      </c>
      <c r="R406" s="94" t="s">
        <v>16</v>
      </c>
      <c r="S406" s="94" t="str">
        <f t="shared" si="56"/>
        <v>MG</v>
      </c>
      <c r="T406" s="94">
        <f t="shared" si="57"/>
        <v>0</v>
      </c>
      <c r="U406" s="94" t="str">
        <f t="shared" si="58"/>
        <v>mg</v>
      </c>
      <c r="V406" s="95">
        <f t="shared" si="59"/>
        <v>1</v>
      </c>
      <c r="W406" s="94">
        <f t="shared" si="60"/>
        <v>0</v>
      </c>
      <c r="X406" s="94">
        <f t="shared" si="61"/>
        <v>1</v>
      </c>
      <c r="Y406" s="94">
        <f t="shared" si="62"/>
        <v>0</v>
      </c>
    </row>
    <row r="407" spans="1:25" s="66" customFormat="1" ht="15.6">
      <c r="A407" s="121"/>
      <c r="B407" s="94" t="s">
        <v>94</v>
      </c>
      <c r="C407" s="94" t="s">
        <v>95</v>
      </c>
      <c r="D407" s="94">
        <v>2135158</v>
      </c>
      <c r="E407" s="75">
        <v>7680550650028</v>
      </c>
      <c r="F407" s="261" t="s">
        <v>1559</v>
      </c>
      <c r="G407" s="100"/>
      <c r="H407" s="99">
        <f t="shared" si="54"/>
        <v>0</v>
      </c>
      <c r="I407" s="98"/>
      <c r="J407" s="110"/>
      <c r="K407" s="110" t="s">
        <v>774</v>
      </c>
      <c r="L407" s="124" t="str">
        <f t="shared" si="55"/>
        <v>L01XC03_IV</v>
      </c>
      <c r="M407" s="94">
        <v>440</v>
      </c>
      <c r="N407" s="94" t="s">
        <v>188</v>
      </c>
      <c r="O407" s="94">
        <v>1</v>
      </c>
      <c r="P407" s="94" t="s">
        <v>6</v>
      </c>
      <c r="Q407" s="94">
        <v>1</v>
      </c>
      <c r="R407" s="94" t="s">
        <v>16</v>
      </c>
      <c r="S407" s="94" t="str">
        <f t="shared" si="56"/>
        <v>MG</v>
      </c>
      <c r="T407" s="94">
        <f t="shared" si="57"/>
        <v>0</v>
      </c>
      <c r="U407" s="94" t="str">
        <f t="shared" si="58"/>
        <v>mg</v>
      </c>
      <c r="V407" s="95">
        <f t="shared" si="59"/>
        <v>1</v>
      </c>
      <c r="W407" s="94">
        <f t="shared" si="60"/>
        <v>0</v>
      </c>
      <c r="X407" s="94">
        <f t="shared" si="61"/>
        <v>1</v>
      </c>
      <c r="Y407" s="94">
        <f t="shared" si="62"/>
        <v>0</v>
      </c>
    </row>
    <row r="408" spans="1:25" s="66" customFormat="1" ht="15.6">
      <c r="A408" s="121"/>
      <c r="B408" s="94" t="s">
        <v>97</v>
      </c>
      <c r="C408" s="94" t="s">
        <v>98</v>
      </c>
      <c r="D408" s="94">
        <v>3686417</v>
      </c>
      <c r="E408" s="75">
        <v>7680560720032</v>
      </c>
      <c r="F408" s="261" t="s">
        <v>1561</v>
      </c>
      <c r="G408" s="100"/>
      <c r="H408" s="99">
        <f t="shared" si="54"/>
        <v>0</v>
      </c>
      <c r="I408" s="98"/>
      <c r="J408" s="110"/>
      <c r="K408" s="110" t="s">
        <v>770</v>
      </c>
      <c r="L408" s="124" t="str">
        <f t="shared" si="55"/>
        <v>L01XC06_nr</v>
      </c>
      <c r="M408" s="94">
        <v>100</v>
      </c>
      <c r="N408" s="94" t="s">
        <v>196</v>
      </c>
      <c r="O408" s="94">
        <v>20</v>
      </c>
      <c r="P408" s="94" t="s">
        <v>187</v>
      </c>
      <c r="Q408" s="94">
        <v>1</v>
      </c>
      <c r="R408" s="94" t="s">
        <v>16</v>
      </c>
      <c r="S408" s="94" t="str">
        <f t="shared" si="56"/>
        <v>MG</v>
      </c>
      <c r="T408" s="94" t="str">
        <f t="shared" si="57"/>
        <v>20ML</v>
      </c>
      <c r="U408" s="94" t="str">
        <f t="shared" si="58"/>
        <v>mg</v>
      </c>
      <c r="V408" s="95" t="str">
        <f t="shared" si="59"/>
        <v>20ML</v>
      </c>
      <c r="W408" s="94">
        <f t="shared" si="60"/>
        <v>0</v>
      </c>
      <c r="X408" s="94">
        <f t="shared" si="61"/>
        <v>0</v>
      </c>
      <c r="Y408" s="94">
        <f t="shared" si="62"/>
        <v>0</v>
      </c>
    </row>
    <row r="409" spans="1:25" s="66" customFormat="1" ht="15.6">
      <c r="A409" s="121"/>
      <c r="B409" s="94" t="s">
        <v>99</v>
      </c>
      <c r="C409" s="94" t="s">
        <v>100</v>
      </c>
      <c r="D409" s="94">
        <v>2918877</v>
      </c>
      <c r="E409" s="75">
        <v>7680569220014</v>
      </c>
      <c r="F409" s="261" t="s">
        <v>1562</v>
      </c>
      <c r="G409" s="100"/>
      <c r="H409" s="99">
        <f t="shared" si="54"/>
        <v>0</v>
      </c>
      <c r="I409" s="98"/>
      <c r="J409" s="110"/>
      <c r="K409" s="110" t="s">
        <v>770</v>
      </c>
      <c r="L409" s="124" t="str">
        <f t="shared" si="55"/>
        <v>L01XC07_nr</v>
      </c>
      <c r="M409" s="94">
        <v>100</v>
      </c>
      <c r="N409" s="94" t="s">
        <v>217</v>
      </c>
      <c r="O409" s="94">
        <v>4</v>
      </c>
      <c r="P409" s="94" t="s">
        <v>187</v>
      </c>
      <c r="Q409" s="94">
        <v>1</v>
      </c>
      <c r="R409" s="94" t="s">
        <v>16</v>
      </c>
      <c r="S409" s="94" t="str">
        <f t="shared" si="56"/>
        <v>MG</v>
      </c>
      <c r="T409" s="94" t="str">
        <f t="shared" si="57"/>
        <v>4ML</v>
      </c>
      <c r="U409" s="94" t="str">
        <f t="shared" si="58"/>
        <v>mg</v>
      </c>
      <c r="V409" s="95" t="str">
        <f t="shared" si="59"/>
        <v>4ML</v>
      </c>
      <c r="W409" s="94">
        <f t="shared" si="60"/>
        <v>0</v>
      </c>
      <c r="X409" s="94">
        <f t="shared" si="61"/>
        <v>0</v>
      </c>
      <c r="Y409" s="94">
        <f t="shared" si="62"/>
        <v>0</v>
      </c>
    </row>
    <row r="410" spans="1:25" s="66" customFormat="1" ht="15.6">
      <c r="A410" s="121"/>
      <c r="B410" s="94" t="s">
        <v>99</v>
      </c>
      <c r="C410" s="94" t="s">
        <v>100</v>
      </c>
      <c r="D410" s="94">
        <v>2918914</v>
      </c>
      <c r="E410" s="75">
        <v>7680569220038</v>
      </c>
      <c r="F410" s="261" t="s">
        <v>1563</v>
      </c>
      <c r="G410" s="100"/>
      <c r="H410" s="99">
        <f t="shared" si="54"/>
        <v>0</v>
      </c>
      <c r="I410" s="98"/>
      <c r="J410" s="110"/>
      <c r="K410" s="110" t="s">
        <v>770</v>
      </c>
      <c r="L410" s="124" t="str">
        <f t="shared" si="55"/>
        <v>L01XC07_nr</v>
      </c>
      <c r="M410" s="94">
        <v>400</v>
      </c>
      <c r="N410" s="94" t="s">
        <v>219</v>
      </c>
      <c r="O410" s="94">
        <v>16</v>
      </c>
      <c r="P410" s="94" t="s">
        <v>187</v>
      </c>
      <c r="Q410" s="94">
        <v>1</v>
      </c>
      <c r="R410" s="94" t="s">
        <v>16</v>
      </c>
      <c r="S410" s="94" t="str">
        <f t="shared" si="56"/>
        <v>MG</v>
      </c>
      <c r="T410" s="94" t="str">
        <f t="shared" si="57"/>
        <v>16ML</v>
      </c>
      <c r="U410" s="94" t="str">
        <f t="shared" si="58"/>
        <v>mg</v>
      </c>
      <c r="V410" s="95" t="str">
        <f t="shared" si="59"/>
        <v>16ML</v>
      </c>
      <c r="W410" s="94">
        <f t="shared" si="60"/>
        <v>0</v>
      </c>
      <c r="X410" s="94">
        <f t="shared" si="61"/>
        <v>0</v>
      </c>
      <c r="Y410" s="94">
        <f t="shared" si="62"/>
        <v>0</v>
      </c>
    </row>
    <row r="411" spans="1:25" s="66" customFormat="1" ht="15.6">
      <c r="A411" s="121"/>
      <c r="B411" s="94" t="s">
        <v>101</v>
      </c>
      <c r="C411" s="94" t="s">
        <v>102</v>
      </c>
      <c r="D411" s="94">
        <v>4005388</v>
      </c>
      <c r="E411" s="75">
        <v>7680578720017</v>
      </c>
      <c r="F411" s="261" t="s">
        <v>1564</v>
      </c>
      <c r="G411" s="100"/>
      <c r="H411" s="99">
        <f t="shared" si="54"/>
        <v>0</v>
      </c>
      <c r="I411" s="98"/>
      <c r="J411" s="110"/>
      <c r="K411" s="110" t="s">
        <v>770</v>
      </c>
      <c r="L411" s="124" t="str">
        <f t="shared" si="55"/>
        <v>L01XC08_nr</v>
      </c>
      <c r="M411" s="94">
        <v>100</v>
      </c>
      <c r="N411" s="94" t="s">
        <v>216</v>
      </c>
      <c r="O411" s="94">
        <v>5</v>
      </c>
      <c r="P411" s="94" t="s">
        <v>187</v>
      </c>
      <c r="Q411" s="94">
        <v>1</v>
      </c>
      <c r="R411" s="94" t="s">
        <v>16</v>
      </c>
      <c r="S411" s="94" t="str">
        <f t="shared" si="56"/>
        <v>MG</v>
      </c>
      <c r="T411" s="94" t="str">
        <f t="shared" si="57"/>
        <v>5ML</v>
      </c>
      <c r="U411" s="94" t="str">
        <f t="shared" si="58"/>
        <v>mg</v>
      </c>
      <c r="V411" s="95" t="str">
        <f t="shared" si="59"/>
        <v>5ML</v>
      </c>
      <c r="W411" s="94">
        <f t="shared" si="60"/>
        <v>0</v>
      </c>
      <c r="X411" s="94">
        <f t="shared" si="61"/>
        <v>0</v>
      </c>
      <c r="Y411" s="94">
        <f t="shared" si="62"/>
        <v>0</v>
      </c>
    </row>
    <row r="412" spans="1:25" s="66" customFormat="1" ht="15.6">
      <c r="A412" s="121"/>
      <c r="B412" s="94" t="s">
        <v>101</v>
      </c>
      <c r="C412" s="94" t="s">
        <v>102</v>
      </c>
      <c r="D412" s="94">
        <v>4009274</v>
      </c>
      <c r="E412" s="75">
        <v>7680578720031</v>
      </c>
      <c r="F412" s="261" t="s">
        <v>1565</v>
      </c>
      <c r="G412" s="100"/>
      <c r="H412" s="99">
        <f t="shared" si="54"/>
        <v>0</v>
      </c>
      <c r="I412" s="98"/>
      <c r="J412" s="110"/>
      <c r="K412" s="110" t="s">
        <v>770</v>
      </c>
      <c r="L412" s="124" t="str">
        <f t="shared" si="55"/>
        <v>L01XC08_nr</v>
      </c>
      <c r="M412" s="94">
        <v>400</v>
      </c>
      <c r="N412" s="94" t="s">
        <v>196</v>
      </c>
      <c r="O412" s="94">
        <v>20</v>
      </c>
      <c r="P412" s="94" t="s">
        <v>187</v>
      </c>
      <c r="Q412" s="94">
        <v>1</v>
      </c>
      <c r="R412" s="94" t="s">
        <v>16</v>
      </c>
      <c r="S412" s="94" t="str">
        <f t="shared" si="56"/>
        <v>MG</v>
      </c>
      <c r="T412" s="94" t="str">
        <f t="shared" si="57"/>
        <v>20ML</v>
      </c>
      <c r="U412" s="94" t="str">
        <f t="shared" si="58"/>
        <v>mg</v>
      </c>
      <c r="V412" s="95" t="str">
        <f t="shared" si="59"/>
        <v>20ML</v>
      </c>
      <c r="W412" s="94">
        <f t="shared" si="60"/>
        <v>0</v>
      </c>
      <c r="X412" s="94">
        <f t="shared" si="61"/>
        <v>0</v>
      </c>
      <c r="Y412" s="94">
        <f t="shared" si="62"/>
        <v>0</v>
      </c>
    </row>
    <row r="413" spans="1:25" s="66" customFormat="1" ht="15.6">
      <c r="A413" s="121"/>
      <c r="B413" s="94" t="s">
        <v>103</v>
      </c>
      <c r="C413" s="94" t="s">
        <v>104</v>
      </c>
      <c r="D413" s="94">
        <v>4674327</v>
      </c>
      <c r="E413" s="75">
        <v>7680601490047</v>
      </c>
      <c r="F413" s="261" t="s">
        <v>1566</v>
      </c>
      <c r="G413" s="100"/>
      <c r="H413" s="99">
        <f t="shared" si="54"/>
        <v>0</v>
      </c>
      <c r="I413" s="98"/>
      <c r="J413" s="110"/>
      <c r="K413" s="110" t="s">
        <v>770</v>
      </c>
      <c r="L413" s="124" t="str">
        <f t="shared" si="55"/>
        <v>L01XC10_nr</v>
      </c>
      <c r="M413" s="94">
        <v>100</v>
      </c>
      <c r="N413" s="94" t="s">
        <v>216</v>
      </c>
      <c r="O413" s="94">
        <v>5</v>
      </c>
      <c r="P413" s="94" t="s">
        <v>187</v>
      </c>
      <c r="Q413" s="94">
        <v>3</v>
      </c>
      <c r="R413" s="94" t="s">
        <v>16</v>
      </c>
      <c r="S413" s="94" t="str">
        <f t="shared" si="56"/>
        <v>MG</v>
      </c>
      <c r="T413" s="94" t="str">
        <f t="shared" si="57"/>
        <v>5ML</v>
      </c>
      <c r="U413" s="94" t="str">
        <f t="shared" si="58"/>
        <v>mg</v>
      </c>
      <c r="V413" s="95" t="str">
        <f t="shared" si="59"/>
        <v>5ML</v>
      </c>
      <c r="W413" s="94">
        <f t="shared" si="60"/>
        <v>0</v>
      </c>
      <c r="X413" s="94">
        <f t="shared" si="61"/>
        <v>0</v>
      </c>
      <c r="Y413" s="94">
        <f t="shared" si="62"/>
        <v>0</v>
      </c>
    </row>
    <row r="414" spans="1:25" s="66" customFormat="1" ht="15.6">
      <c r="A414" s="121"/>
      <c r="B414" s="94" t="s">
        <v>103</v>
      </c>
      <c r="C414" s="94" t="s">
        <v>104</v>
      </c>
      <c r="D414" s="94">
        <v>4674333</v>
      </c>
      <c r="E414" s="75">
        <v>7680601490054</v>
      </c>
      <c r="F414" s="261" t="s">
        <v>1567</v>
      </c>
      <c r="G414" s="100"/>
      <c r="H414" s="99">
        <f t="shared" si="54"/>
        <v>0</v>
      </c>
      <c r="I414" s="98"/>
      <c r="J414" s="110"/>
      <c r="K414" s="110" t="s">
        <v>770</v>
      </c>
      <c r="L414" s="124" t="str">
        <f t="shared" si="55"/>
        <v>L01XC10_nr</v>
      </c>
      <c r="M414" s="94">
        <v>1000</v>
      </c>
      <c r="N414" s="94" t="s">
        <v>570</v>
      </c>
      <c r="O414" s="94">
        <v>50</v>
      </c>
      <c r="P414" s="94" t="s">
        <v>187</v>
      </c>
      <c r="Q414" s="94">
        <v>1</v>
      </c>
      <c r="R414" s="94" t="s">
        <v>16</v>
      </c>
      <c r="S414" s="94" t="str">
        <f t="shared" si="56"/>
        <v>MG</v>
      </c>
      <c r="T414" s="94" t="str">
        <f t="shared" si="57"/>
        <v>50ML</v>
      </c>
      <c r="U414" s="94" t="str">
        <f t="shared" si="58"/>
        <v>mg</v>
      </c>
      <c r="V414" s="95" t="str">
        <f t="shared" si="59"/>
        <v>50ML</v>
      </c>
      <c r="W414" s="94">
        <f t="shared" si="60"/>
        <v>0</v>
      </c>
      <c r="X414" s="94">
        <f t="shared" si="61"/>
        <v>0</v>
      </c>
      <c r="Y414" s="94">
        <f t="shared" si="62"/>
        <v>0</v>
      </c>
    </row>
    <row r="415" spans="1:25" s="66" customFormat="1" ht="15.6">
      <c r="A415" s="121"/>
      <c r="B415" s="94" t="s">
        <v>705</v>
      </c>
      <c r="C415" s="94" t="s">
        <v>752</v>
      </c>
      <c r="D415" s="94">
        <v>5045409</v>
      </c>
      <c r="E415" s="75">
        <v>7680617980020</v>
      </c>
      <c r="F415" s="261" t="s">
        <v>1569</v>
      </c>
      <c r="G415" s="100"/>
      <c r="H415" s="99">
        <f t="shared" si="54"/>
        <v>0</v>
      </c>
      <c r="I415" s="98"/>
      <c r="J415" s="110"/>
      <c r="K415" s="110" t="s">
        <v>770</v>
      </c>
      <c r="L415" s="124" t="str">
        <f t="shared" si="55"/>
        <v>L01XC11_nr</v>
      </c>
      <c r="M415" s="94">
        <v>200</v>
      </c>
      <c r="N415" s="94" t="s">
        <v>768</v>
      </c>
      <c r="O415" s="94">
        <v>1</v>
      </c>
      <c r="P415" s="94" t="s">
        <v>6</v>
      </c>
      <c r="Q415" s="94">
        <v>1</v>
      </c>
      <c r="R415" s="94" t="s">
        <v>16</v>
      </c>
      <c r="S415" s="94" t="str">
        <f t="shared" si="56"/>
        <v>MG</v>
      </c>
      <c r="T415" s="94" t="str">
        <f t="shared" si="57"/>
        <v>40ML</v>
      </c>
      <c r="U415" s="94" t="str">
        <f t="shared" si="58"/>
        <v>mg</v>
      </c>
      <c r="V415" s="95" t="str">
        <f t="shared" si="59"/>
        <v>40ML</v>
      </c>
      <c r="W415" s="94">
        <f t="shared" si="60"/>
        <v>0</v>
      </c>
      <c r="X415" s="94">
        <f t="shared" si="61"/>
        <v>1</v>
      </c>
      <c r="Y415" s="94">
        <f t="shared" si="62"/>
        <v>0</v>
      </c>
    </row>
    <row r="416" spans="1:25" s="66" customFormat="1" ht="15.6">
      <c r="A416" s="121"/>
      <c r="B416" s="94" t="s">
        <v>705</v>
      </c>
      <c r="C416" s="94" t="s">
        <v>752</v>
      </c>
      <c r="D416" s="94">
        <v>5045390</v>
      </c>
      <c r="E416" s="75">
        <v>7680617980013</v>
      </c>
      <c r="F416" s="261" t="s">
        <v>1568</v>
      </c>
      <c r="G416" s="100"/>
      <c r="H416" s="99">
        <f t="shared" si="54"/>
        <v>0</v>
      </c>
      <c r="I416" s="98"/>
      <c r="J416" s="110"/>
      <c r="K416" s="110" t="s">
        <v>770</v>
      </c>
      <c r="L416" s="124" t="str">
        <f t="shared" si="55"/>
        <v>L01XC11_nr</v>
      </c>
      <c r="M416" s="94">
        <v>50</v>
      </c>
      <c r="N416" s="94" t="s">
        <v>194</v>
      </c>
      <c r="O416" s="94">
        <v>1</v>
      </c>
      <c r="P416" s="94" t="s">
        <v>6</v>
      </c>
      <c r="Q416" s="94">
        <v>1</v>
      </c>
      <c r="R416" s="94" t="s">
        <v>16</v>
      </c>
      <c r="S416" s="94" t="str">
        <f t="shared" si="56"/>
        <v>MG</v>
      </c>
      <c r="T416" s="94" t="str">
        <f t="shared" si="57"/>
        <v>10ML</v>
      </c>
      <c r="U416" s="94" t="str">
        <f t="shared" si="58"/>
        <v>mg</v>
      </c>
      <c r="V416" s="95" t="str">
        <f t="shared" si="59"/>
        <v>10ML</v>
      </c>
      <c r="W416" s="94">
        <f t="shared" si="60"/>
        <v>0</v>
      </c>
      <c r="X416" s="94">
        <f t="shared" si="61"/>
        <v>1</v>
      </c>
      <c r="Y416" s="94">
        <f t="shared" si="62"/>
        <v>0</v>
      </c>
    </row>
    <row r="417" spans="1:25" s="66" customFormat="1" ht="15.6">
      <c r="A417" s="121"/>
      <c r="B417" s="94" t="s">
        <v>105</v>
      </c>
      <c r="C417" s="94" t="s">
        <v>106</v>
      </c>
      <c r="D417" s="94">
        <v>5574740</v>
      </c>
      <c r="E417" s="75">
        <v>7680621320010</v>
      </c>
      <c r="F417" s="261" t="s">
        <v>1570</v>
      </c>
      <c r="G417" s="100"/>
      <c r="H417" s="99">
        <f t="shared" si="54"/>
        <v>0</v>
      </c>
      <c r="I417" s="98"/>
      <c r="J417" s="110"/>
      <c r="K417" s="110" t="s">
        <v>770</v>
      </c>
      <c r="L417" s="124" t="str">
        <f t="shared" si="55"/>
        <v>L01XC12_nr</v>
      </c>
      <c r="M417" s="94">
        <v>50</v>
      </c>
      <c r="N417" s="94" t="s">
        <v>188</v>
      </c>
      <c r="O417" s="94">
        <v>1</v>
      </c>
      <c r="P417" s="94" t="s">
        <v>6</v>
      </c>
      <c r="Q417" s="94">
        <v>1</v>
      </c>
      <c r="R417" s="94" t="s">
        <v>16</v>
      </c>
      <c r="S417" s="94" t="str">
        <f t="shared" si="56"/>
        <v>MG</v>
      </c>
      <c r="T417" s="94">
        <f t="shared" si="57"/>
        <v>0</v>
      </c>
      <c r="U417" s="94" t="str">
        <f t="shared" si="58"/>
        <v>mg</v>
      </c>
      <c r="V417" s="95">
        <f t="shared" si="59"/>
        <v>1</v>
      </c>
      <c r="W417" s="94">
        <f t="shared" si="60"/>
        <v>0</v>
      </c>
      <c r="X417" s="94">
        <f t="shared" si="61"/>
        <v>1</v>
      </c>
      <c r="Y417" s="94">
        <f t="shared" si="62"/>
        <v>0</v>
      </c>
    </row>
    <row r="418" spans="1:25" s="66" customFormat="1" ht="15.6">
      <c r="A418" s="121"/>
      <c r="B418" s="94" t="s">
        <v>105</v>
      </c>
      <c r="C418" s="94" t="s">
        <v>106</v>
      </c>
      <c r="D418" s="94">
        <v>6059891</v>
      </c>
      <c r="E418" s="75">
        <v>7680621320034</v>
      </c>
      <c r="F418" s="261" t="s">
        <v>1571</v>
      </c>
      <c r="G418" s="100"/>
      <c r="H418" s="99">
        <f t="shared" si="54"/>
        <v>0</v>
      </c>
      <c r="I418" s="98"/>
      <c r="J418" s="110"/>
      <c r="K418" s="110" t="s">
        <v>770</v>
      </c>
      <c r="L418" s="124" t="str">
        <f t="shared" si="55"/>
        <v>L01XC12_nr</v>
      </c>
      <c r="M418" s="94">
        <v>50</v>
      </c>
      <c r="N418" s="94" t="s">
        <v>188</v>
      </c>
      <c r="O418" s="94">
        <v>2</v>
      </c>
      <c r="P418" s="94" t="s">
        <v>6</v>
      </c>
      <c r="Q418" s="94">
        <v>1</v>
      </c>
      <c r="R418" s="94" t="s">
        <v>16</v>
      </c>
      <c r="S418" s="94" t="str">
        <f t="shared" si="56"/>
        <v>MG</v>
      </c>
      <c r="T418" s="94">
        <f t="shared" si="57"/>
        <v>0</v>
      </c>
      <c r="U418" s="94" t="str">
        <f t="shared" si="58"/>
        <v>mg</v>
      </c>
      <c r="V418" s="95">
        <f t="shared" si="59"/>
        <v>1</v>
      </c>
      <c r="W418" s="94">
        <f t="shared" si="60"/>
        <v>0</v>
      </c>
      <c r="X418" s="94">
        <f t="shared" si="61"/>
        <v>1</v>
      </c>
      <c r="Y418" s="94">
        <f t="shared" si="62"/>
        <v>0</v>
      </c>
    </row>
    <row r="419" spans="1:25" s="66" customFormat="1" ht="15.6">
      <c r="A419" s="121"/>
      <c r="B419" s="94" t="s">
        <v>107</v>
      </c>
      <c r="C419" s="94" t="s">
        <v>108</v>
      </c>
      <c r="D419" s="94">
        <v>5348305</v>
      </c>
      <c r="E419" s="75">
        <v>7680625100014</v>
      </c>
      <c r="F419" s="261" t="s">
        <v>1572</v>
      </c>
      <c r="G419" s="100"/>
      <c r="H419" s="99">
        <f t="shared" si="54"/>
        <v>0</v>
      </c>
      <c r="I419" s="98"/>
      <c r="J419" s="110"/>
      <c r="K419" s="110" t="s">
        <v>770</v>
      </c>
      <c r="L419" s="124" t="str">
        <f t="shared" si="55"/>
        <v>L01XC13_nr</v>
      </c>
      <c r="M419" s="94">
        <v>420</v>
      </c>
      <c r="N419" s="94" t="s">
        <v>565</v>
      </c>
      <c r="O419" s="94">
        <v>14</v>
      </c>
      <c r="P419" s="94" t="s">
        <v>187</v>
      </c>
      <c r="Q419" s="94">
        <v>1</v>
      </c>
      <c r="R419" s="94" t="s">
        <v>16</v>
      </c>
      <c r="S419" s="94" t="str">
        <f t="shared" si="56"/>
        <v>MG</v>
      </c>
      <c r="T419" s="94" t="str">
        <f t="shared" si="57"/>
        <v>14ML</v>
      </c>
      <c r="U419" s="94" t="str">
        <f t="shared" si="58"/>
        <v>mg</v>
      </c>
      <c r="V419" s="95" t="str">
        <f t="shared" si="59"/>
        <v>14ML</v>
      </c>
      <c r="W419" s="94">
        <f t="shared" si="60"/>
        <v>0</v>
      </c>
      <c r="X419" s="94">
        <f t="shared" si="61"/>
        <v>0</v>
      </c>
      <c r="Y419" s="94">
        <f t="shared" si="62"/>
        <v>0</v>
      </c>
    </row>
    <row r="420" spans="1:25" s="66" customFormat="1" ht="15.6">
      <c r="A420" s="121"/>
      <c r="B420" s="94" t="s">
        <v>109</v>
      </c>
      <c r="C420" s="94" t="s">
        <v>110</v>
      </c>
      <c r="D420" s="94">
        <v>5605251</v>
      </c>
      <c r="E420" s="75">
        <v>7680628920015</v>
      </c>
      <c r="F420" s="261" t="s">
        <v>1573</v>
      </c>
      <c r="G420" s="100"/>
      <c r="H420" s="99">
        <f t="shared" si="54"/>
        <v>0</v>
      </c>
      <c r="I420" s="98"/>
      <c r="J420" s="110"/>
      <c r="K420" s="110" t="s">
        <v>770</v>
      </c>
      <c r="L420" s="124" t="str">
        <f t="shared" si="55"/>
        <v>L01XC14_nr</v>
      </c>
      <c r="M420" s="94">
        <v>100</v>
      </c>
      <c r="N420" s="94" t="s">
        <v>188</v>
      </c>
      <c r="O420" s="94">
        <v>1</v>
      </c>
      <c r="P420" s="94" t="s">
        <v>6</v>
      </c>
      <c r="Q420" s="94">
        <v>1</v>
      </c>
      <c r="R420" s="94" t="s">
        <v>16</v>
      </c>
      <c r="S420" s="94" t="str">
        <f t="shared" si="56"/>
        <v>MG</v>
      </c>
      <c r="T420" s="94">
        <f t="shared" si="57"/>
        <v>0</v>
      </c>
      <c r="U420" s="94" t="str">
        <f t="shared" si="58"/>
        <v>mg</v>
      </c>
      <c r="V420" s="95">
        <f t="shared" si="59"/>
        <v>1</v>
      </c>
      <c r="W420" s="94">
        <f t="shared" si="60"/>
        <v>0</v>
      </c>
      <c r="X420" s="94">
        <f t="shared" si="61"/>
        <v>1</v>
      </c>
      <c r="Y420" s="94">
        <f t="shared" si="62"/>
        <v>0</v>
      </c>
    </row>
    <row r="421" spans="1:25" s="66" customFormat="1" ht="15.6">
      <c r="A421" s="121"/>
      <c r="B421" s="94" t="s">
        <v>109</v>
      </c>
      <c r="C421" s="94" t="s">
        <v>110</v>
      </c>
      <c r="D421" s="94">
        <v>5605268</v>
      </c>
      <c r="E421" s="75">
        <v>7680628920022</v>
      </c>
      <c r="F421" s="261" t="s">
        <v>1574</v>
      </c>
      <c r="G421" s="100"/>
      <c r="H421" s="99">
        <f t="shared" si="54"/>
        <v>0</v>
      </c>
      <c r="I421" s="98"/>
      <c r="J421" s="110"/>
      <c r="K421" s="110" t="s">
        <v>770</v>
      </c>
      <c r="L421" s="124" t="str">
        <f t="shared" si="55"/>
        <v>L01XC14_nr</v>
      </c>
      <c r="M421" s="94">
        <v>160</v>
      </c>
      <c r="N421" s="94" t="s">
        <v>188</v>
      </c>
      <c r="O421" s="94">
        <v>1</v>
      </c>
      <c r="P421" s="94" t="s">
        <v>6</v>
      </c>
      <c r="Q421" s="94">
        <v>1</v>
      </c>
      <c r="R421" s="94" t="s">
        <v>16</v>
      </c>
      <c r="S421" s="94" t="str">
        <f t="shared" si="56"/>
        <v>MG</v>
      </c>
      <c r="T421" s="94">
        <f t="shared" si="57"/>
        <v>0</v>
      </c>
      <c r="U421" s="94" t="str">
        <f t="shared" si="58"/>
        <v>mg</v>
      </c>
      <c r="V421" s="95">
        <f t="shared" si="59"/>
        <v>1</v>
      </c>
      <c r="W421" s="94">
        <f t="shared" si="60"/>
        <v>0</v>
      </c>
      <c r="X421" s="94">
        <f t="shared" si="61"/>
        <v>1</v>
      </c>
      <c r="Y421" s="94">
        <f t="shared" si="62"/>
        <v>0</v>
      </c>
    </row>
    <row r="422" spans="1:25" s="66" customFormat="1" ht="15.6">
      <c r="A422" s="121"/>
      <c r="B422" s="94" t="s">
        <v>111</v>
      </c>
      <c r="C422" s="94" t="s">
        <v>112</v>
      </c>
      <c r="D422" s="94">
        <v>2707904</v>
      </c>
      <c r="E422" s="75">
        <v>7680563950023</v>
      </c>
      <c r="F422" s="261" t="s">
        <v>1575</v>
      </c>
      <c r="G422" s="100"/>
      <c r="H422" s="99">
        <f t="shared" si="54"/>
        <v>0</v>
      </c>
      <c r="I422" s="98"/>
      <c r="J422" s="110"/>
      <c r="K422" s="110" t="s">
        <v>770</v>
      </c>
      <c r="L422" s="124" t="str">
        <f t="shared" si="55"/>
        <v>L01XE01_nr</v>
      </c>
      <c r="M422" s="94">
        <v>100</v>
      </c>
      <c r="N422" s="94" t="s">
        <v>188</v>
      </c>
      <c r="O422" s="94">
        <v>60</v>
      </c>
      <c r="P422" s="94" t="s">
        <v>6</v>
      </c>
      <c r="Q422" s="94">
        <v>1</v>
      </c>
      <c r="R422" s="94" t="s">
        <v>16</v>
      </c>
      <c r="S422" s="94" t="str">
        <f t="shared" si="56"/>
        <v>MG</v>
      </c>
      <c r="T422" s="94">
        <f t="shared" si="57"/>
        <v>0</v>
      </c>
      <c r="U422" s="94" t="str">
        <f t="shared" si="58"/>
        <v>mg</v>
      </c>
      <c r="V422" s="95">
        <f t="shared" si="59"/>
        <v>1</v>
      </c>
      <c r="W422" s="94">
        <f t="shared" si="60"/>
        <v>0</v>
      </c>
      <c r="X422" s="94">
        <f t="shared" si="61"/>
        <v>1</v>
      </c>
      <c r="Y422" s="94">
        <f t="shared" si="62"/>
        <v>0</v>
      </c>
    </row>
    <row r="423" spans="1:25" s="66" customFormat="1" ht="15.6">
      <c r="A423" s="121"/>
      <c r="B423" s="94" t="s">
        <v>111</v>
      </c>
      <c r="C423" s="94" t="s">
        <v>112</v>
      </c>
      <c r="D423" s="94">
        <v>4133910</v>
      </c>
      <c r="E423" s="75">
        <v>7680563950061</v>
      </c>
      <c r="F423" s="261" t="s">
        <v>1576</v>
      </c>
      <c r="G423" s="100"/>
      <c r="H423" s="99">
        <f t="shared" si="54"/>
        <v>0</v>
      </c>
      <c r="I423" s="98"/>
      <c r="J423" s="110"/>
      <c r="K423" s="110" t="s">
        <v>770</v>
      </c>
      <c r="L423" s="124" t="str">
        <f t="shared" si="55"/>
        <v>L01XE01_nr</v>
      </c>
      <c r="M423" s="94">
        <v>400</v>
      </c>
      <c r="N423" s="94" t="s">
        <v>188</v>
      </c>
      <c r="O423" s="94">
        <v>30</v>
      </c>
      <c r="P423" s="94" t="s">
        <v>6</v>
      </c>
      <c r="Q423" s="94">
        <v>1</v>
      </c>
      <c r="R423" s="94" t="s">
        <v>16</v>
      </c>
      <c r="S423" s="94" t="str">
        <f t="shared" si="56"/>
        <v>MG</v>
      </c>
      <c r="T423" s="94">
        <f t="shared" si="57"/>
        <v>0</v>
      </c>
      <c r="U423" s="94" t="str">
        <f t="shared" si="58"/>
        <v>mg</v>
      </c>
      <c r="V423" s="95">
        <f t="shared" si="59"/>
        <v>1</v>
      </c>
      <c r="W423" s="94">
        <f t="shared" si="60"/>
        <v>0</v>
      </c>
      <c r="X423" s="94">
        <f t="shared" si="61"/>
        <v>1</v>
      </c>
      <c r="Y423" s="94">
        <f t="shared" si="62"/>
        <v>0</v>
      </c>
    </row>
    <row r="424" spans="1:25" s="66" customFormat="1" ht="15.6">
      <c r="A424" s="121"/>
      <c r="B424" s="94" t="s">
        <v>113</v>
      </c>
      <c r="C424" s="94" t="s">
        <v>114</v>
      </c>
      <c r="D424" s="94">
        <v>2763564</v>
      </c>
      <c r="E424" s="75">
        <v>7680561540011</v>
      </c>
      <c r="F424" s="261" t="s">
        <v>1577</v>
      </c>
      <c r="G424" s="100"/>
      <c r="H424" s="99">
        <f t="shared" si="54"/>
        <v>0</v>
      </c>
      <c r="I424" s="98"/>
      <c r="J424" s="110"/>
      <c r="K424" s="110" t="s">
        <v>770</v>
      </c>
      <c r="L424" s="124" t="str">
        <f t="shared" si="55"/>
        <v>L01XE02_nr</v>
      </c>
      <c r="M424" s="94">
        <v>250</v>
      </c>
      <c r="N424" s="94" t="s">
        <v>188</v>
      </c>
      <c r="O424" s="94">
        <v>30</v>
      </c>
      <c r="P424" s="94" t="s">
        <v>6</v>
      </c>
      <c r="Q424" s="94">
        <v>1</v>
      </c>
      <c r="R424" s="94" t="s">
        <v>16</v>
      </c>
      <c r="S424" s="94" t="str">
        <f t="shared" si="56"/>
        <v>MG</v>
      </c>
      <c r="T424" s="94">
        <f t="shared" si="57"/>
        <v>0</v>
      </c>
      <c r="U424" s="94" t="str">
        <f t="shared" si="58"/>
        <v>mg</v>
      </c>
      <c r="V424" s="95">
        <f t="shared" si="59"/>
        <v>1</v>
      </c>
      <c r="W424" s="94">
        <f t="shared" si="60"/>
        <v>0</v>
      </c>
      <c r="X424" s="94">
        <f t="shared" si="61"/>
        <v>1</v>
      </c>
      <c r="Y424" s="94">
        <f t="shared" si="62"/>
        <v>0</v>
      </c>
    </row>
    <row r="425" spans="1:25" s="66" customFormat="1" ht="15.6">
      <c r="A425" s="121"/>
      <c r="B425" s="94" t="s">
        <v>115</v>
      </c>
      <c r="C425" s="94" t="s">
        <v>116</v>
      </c>
      <c r="D425" s="94">
        <v>2946170</v>
      </c>
      <c r="E425" s="75">
        <v>7680572660036</v>
      </c>
      <c r="F425" s="261" t="s">
        <v>1578</v>
      </c>
      <c r="G425" s="100"/>
      <c r="H425" s="99">
        <f t="shared" si="54"/>
        <v>0</v>
      </c>
      <c r="I425" s="98"/>
      <c r="J425" s="110"/>
      <c r="K425" s="110" t="s">
        <v>770</v>
      </c>
      <c r="L425" s="124" t="str">
        <f t="shared" si="55"/>
        <v>L01XE03_nr</v>
      </c>
      <c r="M425" s="94">
        <v>100</v>
      </c>
      <c r="N425" s="94" t="s">
        <v>188</v>
      </c>
      <c r="O425" s="94">
        <v>30</v>
      </c>
      <c r="P425" s="94" t="s">
        <v>6</v>
      </c>
      <c r="Q425" s="94">
        <v>1</v>
      </c>
      <c r="R425" s="94" t="s">
        <v>16</v>
      </c>
      <c r="S425" s="94" t="str">
        <f t="shared" si="56"/>
        <v>MG</v>
      </c>
      <c r="T425" s="94">
        <f t="shared" si="57"/>
        <v>0</v>
      </c>
      <c r="U425" s="94" t="str">
        <f t="shared" si="58"/>
        <v>mg</v>
      </c>
      <c r="V425" s="95">
        <f t="shared" si="59"/>
        <v>1</v>
      </c>
      <c r="W425" s="94">
        <f t="shared" si="60"/>
        <v>0</v>
      </c>
      <c r="X425" s="94">
        <f t="shared" si="61"/>
        <v>1</v>
      </c>
      <c r="Y425" s="94">
        <f t="shared" si="62"/>
        <v>0</v>
      </c>
    </row>
    <row r="426" spans="1:25" s="66" customFormat="1" ht="15.6">
      <c r="A426" s="121"/>
      <c r="B426" s="94" t="s">
        <v>115</v>
      </c>
      <c r="C426" s="94" t="s">
        <v>116</v>
      </c>
      <c r="D426" s="94">
        <v>2946193</v>
      </c>
      <c r="E426" s="75">
        <v>7680572660050</v>
      </c>
      <c r="F426" s="261" t="s">
        <v>1579</v>
      </c>
      <c r="G426" s="100"/>
      <c r="H426" s="99">
        <f t="shared" si="54"/>
        <v>0</v>
      </c>
      <c r="I426" s="98"/>
      <c r="J426" s="110"/>
      <c r="K426" s="110" t="s">
        <v>770</v>
      </c>
      <c r="L426" s="124" t="str">
        <f t="shared" si="55"/>
        <v>L01XE03_nr</v>
      </c>
      <c r="M426" s="94">
        <v>150</v>
      </c>
      <c r="N426" s="94" t="s">
        <v>188</v>
      </c>
      <c r="O426" s="94">
        <v>30</v>
      </c>
      <c r="P426" s="94" t="s">
        <v>6</v>
      </c>
      <c r="Q426" s="94">
        <v>1</v>
      </c>
      <c r="R426" s="94" t="s">
        <v>16</v>
      </c>
      <c r="S426" s="94" t="str">
        <f t="shared" si="56"/>
        <v>MG</v>
      </c>
      <c r="T426" s="94">
        <f t="shared" si="57"/>
        <v>0</v>
      </c>
      <c r="U426" s="94" t="str">
        <f t="shared" si="58"/>
        <v>mg</v>
      </c>
      <c r="V426" s="95">
        <f t="shared" si="59"/>
        <v>1</v>
      </c>
      <c r="W426" s="94">
        <f t="shared" si="60"/>
        <v>0</v>
      </c>
      <c r="X426" s="94">
        <f t="shared" si="61"/>
        <v>1</v>
      </c>
      <c r="Y426" s="94">
        <f t="shared" si="62"/>
        <v>0</v>
      </c>
    </row>
    <row r="427" spans="1:25" s="66" customFormat="1" ht="15.6">
      <c r="A427" s="121"/>
      <c r="B427" s="94" t="s">
        <v>115</v>
      </c>
      <c r="C427" s="94" t="s">
        <v>116</v>
      </c>
      <c r="D427" s="94">
        <v>2952302</v>
      </c>
      <c r="E427" s="75">
        <v>7680572660012</v>
      </c>
      <c r="F427" s="261" t="s">
        <v>1580</v>
      </c>
      <c r="G427" s="100"/>
      <c r="H427" s="99">
        <f t="shared" si="54"/>
        <v>0</v>
      </c>
      <c r="I427" s="98"/>
      <c r="J427" s="110"/>
      <c r="K427" s="110" t="s">
        <v>770</v>
      </c>
      <c r="L427" s="124" t="str">
        <f t="shared" si="55"/>
        <v>L01XE03_nr</v>
      </c>
      <c r="M427" s="94">
        <v>25</v>
      </c>
      <c r="N427" s="94" t="s">
        <v>188</v>
      </c>
      <c r="O427" s="94">
        <v>30</v>
      </c>
      <c r="P427" s="94" t="s">
        <v>6</v>
      </c>
      <c r="Q427" s="94">
        <v>1</v>
      </c>
      <c r="R427" s="94" t="s">
        <v>16</v>
      </c>
      <c r="S427" s="94" t="str">
        <f t="shared" si="56"/>
        <v>MG</v>
      </c>
      <c r="T427" s="94">
        <f t="shared" si="57"/>
        <v>0</v>
      </c>
      <c r="U427" s="94" t="str">
        <f t="shared" si="58"/>
        <v>mg</v>
      </c>
      <c r="V427" s="95">
        <f t="shared" si="59"/>
        <v>1</v>
      </c>
      <c r="W427" s="94">
        <f t="shared" si="60"/>
        <v>0</v>
      </c>
      <c r="X427" s="94">
        <f t="shared" si="61"/>
        <v>1</v>
      </c>
      <c r="Y427" s="94">
        <f t="shared" si="62"/>
        <v>0</v>
      </c>
    </row>
    <row r="428" spans="1:25" s="66" customFormat="1" ht="15.6">
      <c r="A428" s="121"/>
      <c r="B428" s="94" t="s">
        <v>117</v>
      </c>
      <c r="C428" s="94" t="s">
        <v>118</v>
      </c>
      <c r="D428" s="94">
        <v>3784054</v>
      </c>
      <c r="E428" s="75">
        <v>7680575630043</v>
      </c>
      <c r="F428" s="261" t="s">
        <v>1581</v>
      </c>
      <c r="G428" s="100"/>
      <c r="H428" s="99">
        <f t="shared" si="54"/>
        <v>0</v>
      </c>
      <c r="I428" s="98"/>
      <c r="J428" s="110"/>
      <c r="K428" s="110" t="s">
        <v>770</v>
      </c>
      <c r="L428" s="124" t="str">
        <f t="shared" si="55"/>
        <v>L01XE04_nr</v>
      </c>
      <c r="M428" s="94">
        <v>12.5</v>
      </c>
      <c r="N428" s="94" t="s">
        <v>188</v>
      </c>
      <c r="O428" s="94">
        <v>28</v>
      </c>
      <c r="P428" s="94" t="s">
        <v>6</v>
      </c>
      <c r="Q428" s="94">
        <v>1</v>
      </c>
      <c r="R428" s="94" t="s">
        <v>16</v>
      </c>
      <c r="S428" s="94" t="str">
        <f t="shared" si="56"/>
        <v>MG</v>
      </c>
      <c r="T428" s="94">
        <f t="shared" si="57"/>
        <v>0</v>
      </c>
      <c r="U428" s="94" t="str">
        <f t="shared" si="58"/>
        <v>mg</v>
      </c>
      <c r="V428" s="95">
        <f t="shared" si="59"/>
        <v>1</v>
      </c>
      <c r="W428" s="94">
        <f t="shared" si="60"/>
        <v>0</v>
      </c>
      <c r="X428" s="94">
        <f t="shared" si="61"/>
        <v>1</v>
      </c>
      <c r="Y428" s="94">
        <f t="shared" si="62"/>
        <v>0</v>
      </c>
    </row>
    <row r="429" spans="1:25" s="66" customFormat="1" ht="15.6">
      <c r="A429" s="121"/>
      <c r="B429" s="94" t="s">
        <v>117</v>
      </c>
      <c r="C429" s="94" t="s">
        <v>118</v>
      </c>
      <c r="D429" s="94">
        <v>3784060</v>
      </c>
      <c r="E429" s="75">
        <v>7680575630050</v>
      </c>
      <c r="F429" s="261" t="s">
        <v>1582</v>
      </c>
      <c r="G429" s="100"/>
      <c r="H429" s="99">
        <f t="shared" si="54"/>
        <v>0</v>
      </c>
      <c r="I429" s="98"/>
      <c r="J429" s="110"/>
      <c r="K429" s="110" t="s">
        <v>770</v>
      </c>
      <c r="L429" s="124" t="str">
        <f t="shared" si="55"/>
        <v>L01XE04_nr</v>
      </c>
      <c r="M429" s="94">
        <v>25</v>
      </c>
      <c r="N429" s="94" t="s">
        <v>188</v>
      </c>
      <c r="O429" s="94">
        <v>28</v>
      </c>
      <c r="P429" s="94" t="s">
        <v>6</v>
      </c>
      <c r="Q429" s="94">
        <v>1</v>
      </c>
      <c r="R429" s="94" t="s">
        <v>16</v>
      </c>
      <c r="S429" s="94" t="str">
        <f t="shared" si="56"/>
        <v>MG</v>
      </c>
      <c r="T429" s="94">
        <f t="shared" si="57"/>
        <v>0</v>
      </c>
      <c r="U429" s="94" t="str">
        <f t="shared" si="58"/>
        <v>mg</v>
      </c>
      <c r="V429" s="95">
        <f t="shared" si="59"/>
        <v>1</v>
      </c>
      <c r="W429" s="94">
        <f t="shared" si="60"/>
        <v>0</v>
      </c>
      <c r="X429" s="94">
        <f t="shared" si="61"/>
        <v>1</v>
      </c>
      <c r="Y429" s="94">
        <f t="shared" si="62"/>
        <v>0</v>
      </c>
    </row>
    <row r="430" spans="1:25" s="66" customFormat="1" ht="15.6">
      <c r="A430" s="121"/>
      <c r="B430" s="94" t="s">
        <v>117</v>
      </c>
      <c r="C430" s="94" t="s">
        <v>118</v>
      </c>
      <c r="D430" s="94">
        <v>3784077</v>
      </c>
      <c r="E430" s="75">
        <v>7680575630067</v>
      </c>
      <c r="F430" s="261" t="s">
        <v>1583</v>
      </c>
      <c r="G430" s="100"/>
      <c r="H430" s="99">
        <f t="shared" si="54"/>
        <v>0</v>
      </c>
      <c r="I430" s="98"/>
      <c r="J430" s="110"/>
      <c r="K430" s="110" t="s">
        <v>770</v>
      </c>
      <c r="L430" s="124" t="str">
        <f t="shared" si="55"/>
        <v>L01XE04_nr</v>
      </c>
      <c r="M430" s="94">
        <v>50</v>
      </c>
      <c r="N430" s="94" t="s">
        <v>188</v>
      </c>
      <c r="O430" s="94">
        <v>28</v>
      </c>
      <c r="P430" s="94" t="s">
        <v>6</v>
      </c>
      <c r="Q430" s="94">
        <v>1</v>
      </c>
      <c r="R430" s="94" t="s">
        <v>16</v>
      </c>
      <c r="S430" s="94" t="str">
        <f t="shared" si="56"/>
        <v>MG</v>
      </c>
      <c r="T430" s="94">
        <f t="shared" si="57"/>
        <v>0</v>
      </c>
      <c r="U430" s="94" t="str">
        <f t="shared" si="58"/>
        <v>mg</v>
      </c>
      <c r="V430" s="95">
        <f t="shared" si="59"/>
        <v>1</v>
      </c>
      <c r="W430" s="94">
        <f t="shared" si="60"/>
        <v>0</v>
      </c>
      <c r="X430" s="94">
        <f t="shared" si="61"/>
        <v>1</v>
      </c>
      <c r="Y430" s="94">
        <f t="shared" si="62"/>
        <v>0</v>
      </c>
    </row>
    <row r="431" spans="1:25" s="66" customFormat="1" ht="15.6">
      <c r="A431" s="121"/>
      <c r="B431" s="94" t="s">
        <v>119</v>
      </c>
      <c r="C431" s="94" t="s">
        <v>120</v>
      </c>
      <c r="D431" s="94">
        <v>3099022</v>
      </c>
      <c r="E431" s="75">
        <v>7680575830016</v>
      </c>
      <c r="F431" s="261" t="s">
        <v>1584</v>
      </c>
      <c r="G431" s="100"/>
      <c r="H431" s="99">
        <f t="shared" si="54"/>
        <v>0</v>
      </c>
      <c r="I431" s="98"/>
      <c r="J431" s="110"/>
      <c r="K431" s="110" t="s">
        <v>770</v>
      </c>
      <c r="L431" s="124" t="str">
        <f t="shared" si="55"/>
        <v>L01XE05_nr</v>
      </c>
      <c r="M431" s="94">
        <v>200</v>
      </c>
      <c r="N431" s="94" t="s">
        <v>188</v>
      </c>
      <c r="O431" s="94">
        <v>112</v>
      </c>
      <c r="P431" s="94" t="s">
        <v>6</v>
      </c>
      <c r="Q431" s="94">
        <v>1</v>
      </c>
      <c r="R431" s="94" t="s">
        <v>16</v>
      </c>
      <c r="S431" s="94" t="str">
        <f t="shared" si="56"/>
        <v>MG</v>
      </c>
      <c r="T431" s="94">
        <f t="shared" si="57"/>
        <v>0</v>
      </c>
      <c r="U431" s="94" t="str">
        <f t="shared" si="58"/>
        <v>mg</v>
      </c>
      <c r="V431" s="95">
        <f t="shared" si="59"/>
        <v>1</v>
      </c>
      <c r="W431" s="94">
        <f t="shared" si="60"/>
        <v>0</v>
      </c>
      <c r="X431" s="94">
        <f t="shared" si="61"/>
        <v>1</v>
      </c>
      <c r="Y431" s="94">
        <f t="shared" si="62"/>
        <v>0</v>
      </c>
    </row>
    <row r="432" spans="1:25" s="66" customFormat="1" ht="15.6">
      <c r="A432" s="121"/>
      <c r="B432" s="94" t="s">
        <v>121</v>
      </c>
      <c r="C432" s="94" t="s">
        <v>122</v>
      </c>
      <c r="D432" s="94">
        <v>4479301</v>
      </c>
      <c r="E432" s="75">
        <v>7680576580101</v>
      </c>
      <c r="F432" s="261" t="s">
        <v>1588</v>
      </c>
      <c r="G432" s="100"/>
      <c r="H432" s="99">
        <f t="shared" si="54"/>
        <v>0</v>
      </c>
      <c r="I432" s="98"/>
      <c r="J432" s="110"/>
      <c r="K432" s="110" t="s">
        <v>770</v>
      </c>
      <c r="L432" s="124" t="str">
        <f t="shared" si="55"/>
        <v>L01XE06_nr</v>
      </c>
      <c r="M432" s="94">
        <v>100</v>
      </c>
      <c r="N432" s="94" t="s">
        <v>188</v>
      </c>
      <c r="O432" s="94">
        <v>30</v>
      </c>
      <c r="P432" s="94" t="s">
        <v>6</v>
      </c>
      <c r="Q432" s="94">
        <v>1</v>
      </c>
      <c r="R432" s="94" t="s">
        <v>16</v>
      </c>
      <c r="S432" s="94" t="str">
        <f t="shared" si="56"/>
        <v>MG</v>
      </c>
      <c r="T432" s="94">
        <f t="shared" si="57"/>
        <v>0</v>
      </c>
      <c r="U432" s="94" t="str">
        <f t="shared" si="58"/>
        <v>mg</v>
      </c>
      <c r="V432" s="95">
        <f t="shared" si="59"/>
        <v>1</v>
      </c>
      <c r="W432" s="94">
        <f t="shared" si="60"/>
        <v>0</v>
      </c>
      <c r="X432" s="94">
        <f t="shared" si="61"/>
        <v>1</v>
      </c>
      <c r="Y432" s="94">
        <f t="shared" si="62"/>
        <v>0</v>
      </c>
    </row>
    <row r="433" spans="1:25" s="66" customFormat="1" ht="15.6">
      <c r="A433" s="121"/>
      <c r="B433" s="94" t="s">
        <v>121</v>
      </c>
      <c r="C433" s="94" t="s">
        <v>122</v>
      </c>
      <c r="D433" s="94">
        <v>3395973</v>
      </c>
      <c r="E433" s="75">
        <v>7680576580019</v>
      </c>
      <c r="F433" s="261" t="s">
        <v>1585</v>
      </c>
      <c r="G433" s="100"/>
      <c r="H433" s="99">
        <f t="shared" si="54"/>
        <v>0</v>
      </c>
      <c r="I433" s="98"/>
      <c r="J433" s="110"/>
      <c r="K433" s="110" t="s">
        <v>770</v>
      </c>
      <c r="L433" s="124" t="str">
        <f t="shared" si="55"/>
        <v>L01XE06_nr</v>
      </c>
      <c r="M433" s="94">
        <v>20</v>
      </c>
      <c r="N433" s="94" t="s">
        <v>188</v>
      </c>
      <c r="O433" s="94">
        <v>60</v>
      </c>
      <c r="P433" s="94" t="s">
        <v>6</v>
      </c>
      <c r="Q433" s="94">
        <v>1</v>
      </c>
      <c r="R433" s="94" t="s">
        <v>16</v>
      </c>
      <c r="S433" s="94" t="str">
        <f t="shared" si="56"/>
        <v>MG</v>
      </c>
      <c r="T433" s="94">
        <f t="shared" si="57"/>
        <v>0</v>
      </c>
      <c r="U433" s="94" t="str">
        <f t="shared" si="58"/>
        <v>mg</v>
      </c>
      <c r="V433" s="95">
        <f t="shared" si="59"/>
        <v>1</v>
      </c>
      <c r="W433" s="94">
        <f t="shared" si="60"/>
        <v>0</v>
      </c>
      <c r="X433" s="94">
        <f t="shared" si="61"/>
        <v>1</v>
      </c>
      <c r="Y433" s="94">
        <f t="shared" si="62"/>
        <v>0</v>
      </c>
    </row>
    <row r="434" spans="1:25" s="66" customFormat="1" ht="15.6">
      <c r="A434" s="121"/>
      <c r="B434" s="94" t="s">
        <v>121</v>
      </c>
      <c r="C434" s="94" t="s">
        <v>122</v>
      </c>
      <c r="D434" s="94">
        <v>3395996</v>
      </c>
      <c r="E434" s="75">
        <v>7680576580026</v>
      </c>
      <c r="F434" s="261" t="s">
        <v>1586</v>
      </c>
      <c r="G434" s="100"/>
      <c r="H434" s="99">
        <f t="shared" si="54"/>
        <v>0</v>
      </c>
      <c r="I434" s="98"/>
      <c r="J434" s="110"/>
      <c r="K434" s="110" t="s">
        <v>770</v>
      </c>
      <c r="L434" s="124" t="str">
        <f t="shared" si="55"/>
        <v>L01XE06_nr</v>
      </c>
      <c r="M434" s="94">
        <v>50</v>
      </c>
      <c r="N434" s="94" t="s">
        <v>188</v>
      </c>
      <c r="O434" s="94">
        <v>60</v>
      </c>
      <c r="P434" s="94" t="s">
        <v>6</v>
      </c>
      <c r="Q434" s="94">
        <v>1</v>
      </c>
      <c r="R434" s="94" t="s">
        <v>16</v>
      </c>
      <c r="S434" s="94" t="str">
        <f t="shared" si="56"/>
        <v>MG</v>
      </c>
      <c r="T434" s="94">
        <f t="shared" si="57"/>
        <v>0</v>
      </c>
      <c r="U434" s="94" t="str">
        <f t="shared" si="58"/>
        <v>mg</v>
      </c>
      <c r="V434" s="95">
        <f t="shared" si="59"/>
        <v>1</v>
      </c>
      <c r="W434" s="94">
        <f t="shared" si="60"/>
        <v>0</v>
      </c>
      <c r="X434" s="94">
        <f t="shared" si="61"/>
        <v>1</v>
      </c>
      <c r="Y434" s="94">
        <f t="shared" si="62"/>
        <v>0</v>
      </c>
    </row>
    <row r="435" spans="1:25" s="66" customFormat="1" ht="15.6">
      <c r="A435" s="121"/>
      <c r="B435" s="94" t="s">
        <v>121</v>
      </c>
      <c r="C435" s="94" t="s">
        <v>122</v>
      </c>
      <c r="D435" s="94">
        <v>3396004</v>
      </c>
      <c r="E435" s="75">
        <v>7680576580033</v>
      </c>
      <c r="F435" s="261" t="s">
        <v>1587</v>
      </c>
      <c r="G435" s="100"/>
      <c r="H435" s="99">
        <f t="shared" si="54"/>
        <v>0</v>
      </c>
      <c r="I435" s="98"/>
      <c r="J435" s="110"/>
      <c r="K435" s="110" t="s">
        <v>770</v>
      </c>
      <c r="L435" s="124" t="str">
        <f t="shared" si="55"/>
        <v>L01XE06_nr</v>
      </c>
      <c r="M435" s="94">
        <v>70</v>
      </c>
      <c r="N435" s="94" t="s">
        <v>188</v>
      </c>
      <c r="O435" s="94">
        <v>60</v>
      </c>
      <c r="P435" s="94" t="s">
        <v>6</v>
      </c>
      <c r="Q435" s="94">
        <v>1</v>
      </c>
      <c r="R435" s="94" t="s">
        <v>16</v>
      </c>
      <c r="S435" s="94" t="str">
        <f t="shared" si="56"/>
        <v>MG</v>
      </c>
      <c r="T435" s="94">
        <f t="shared" si="57"/>
        <v>0</v>
      </c>
      <c r="U435" s="94" t="str">
        <f t="shared" si="58"/>
        <v>mg</v>
      </c>
      <c r="V435" s="95">
        <f t="shared" si="59"/>
        <v>1</v>
      </c>
      <c r="W435" s="94">
        <f t="shared" si="60"/>
        <v>0</v>
      </c>
      <c r="X435" s="94">
        <f t="shared" si="61"/>
        <v>1</v>
      </c>
      <c r="Y435" s="94">
        <f t="shared" si="62"/>
        <v>0</v>
      </c>
    </row>
    <row r="436" spans="1:25" s="66" customFormat="1" ht="15.6">
      <c r="A436" s="121"/>
      <c r="B436" s="94" t="s">
        <v>123</v>
      </c>
      <c r="C436" s="94" t="s">
        <v>124</v>
      </c>
      <c r="D436" s="94">
        <v>5339795</v>
      </c>
      <c r="E436" s="75">
        <v>7680579370044</v>
      </c>
      <c r="F436" s="261" t="s">
        <v>1590</v>
      </c>
      <c r="G436" s="100"/>
      <c r="H436" s="99">
        <f t="shared" si="54"/>
        <v>0</v>
      </c>
      <c r="I436" s="98"/>
      <c r="J436" s="110"/>
      <c r="K436" s="110" t="s">
        <v>770</v>
      </c>
      <c r="L436" s="124" t="str">
        <f t="shared" si="55"/>
        <v>L01XE07_nr</v>
      </c>
      <c r="M436" s="94">
        <v>250</v>
      </c>
      <c r="N436" s="94" t="s">
        <v>188</v>
      </c>
      <c r="O436" s="94">
        <v>140</v>
      </c>
      <c r="P436" s="94" t="s">
        <v>6</v>
      </c>
      <c r="Q436" s="94">
        <v>1</v>
      </c>
      <c r="R436" s="94" t="s">
        <v>16</v>
      </c>
      <c r="S436" s="94" t="str">
        <f t="shared" si="56"/>
        <v>MG</v>
      </c>
      <c r="T436" s="94">
        <f t="shared" si="57"/>
        <v>0</v>
      </c>
      <c r="U436" s="94" t="str">
        <f t="shared" si="58"/>
        <v>mg</v>
      </c>
      <c r="V436" s="95">
        <f t="shared" si="59"/>
        <v>1</v>
      </c>
      <c r="W436" s="94">
        <f t="shared" si="60"/>
        <v>0</v>
      </c>
      <c r="X436" s="94">
        <f t="shared" si="61"/>
        <v>1</v>
      </c>
      <c r="Y436" s="94">
        <f t="shared" si="62"/>
        <v>0</v>
      </c>
    </row>
    <row r="437" spans="1:25" s="66" customFormat="1" ht="15.6">
      <c r="A437" s="121"/>
      <c r="B437" s="94" t="s">
        <v>123</v>
      </c>
      <c r="C437" s="94" t="s">
        <v>124</v>
      </c>
      <c r="D437" s="94">
        <v>5339418</v>
      </c>
      <c r="E437" s="75">
        <v>7680579370037</v>
      </c>
      <c r="F437" s="261" t="s">
        <v>1589</v>
      </c>
      <c r="G437" s="100"/>
      <c r="H437" s="99">
        <f t="shared" si="54"/>
        <v>0</v>
      </c>
      <c r="I437" s="98"/>
      <c r="J437" s="110"/>
      <c r="K437" s="110" t="s">
        <v>770</v>
      </c>
      <c r="L437" s="124" t="str">
        <f t="shared" si="55"/>
        <v>L01XE07_nr</v>
      </c>
      <c r="M437" s="94">
        <v>250</v>
      </c>
      <c r="N437" s="94" t="s">
        <v>188</v>
      </c>
      <c r="O437" s="94">
        <v>70</v>
      </c>
      <c r="P437" s="94" t="s">
        <v>6</v>
      </c>
      <c r="Q437" s="94">
        <v>1</v>
      </c>
      <c r="R437" s="94" t="s">
        <v>16</v>
      </c>
      <c r="S437" s="94" t="str">
        <f t="shared" si="56"/>
        <v>MG</v>
      </c>
      <c r="T437" s="94">
        <f t="shared" si="57"/>
        <v>0</v>
      </c>
      <c r="U437" s="94" t="str">
        <f t="shared" si="58"/>
        <v>mg</v>
      </c>
      <c r="V437" s="95">
        <f t="shared" si="59"/>
        <v>1</v>
      </c>
      <c r="W437" s="94">
        <f t="shared" si="60"/>
        <v>0</v>
      </c>
      <c r="X437" s="94">
        <f t="shared" si="61"/>
        <v>1</v>
      </c>
      <c r="Y437" s="94">
        <f t="shared" si="62"/>
        <v>0</v>
      </c>
    </row>
    <row r="438" spans="1:25" s="66" customFormat="1" ht="15.6">
      <c r="A438" s="121"/>
      <c r="B438" s="94" t="s">
        <v>125</v>
      </c>
      <c r="C438" s="94" t="s">
        <v>126</v>
      </c>
      <c r="D438" s="94">
        <v>4687488</v>
      </c>
      <c r="E438" s="75">
        <v>7680580070049</v>
      </c>
      <c r="F438" s="261" t="s">
        <v>1593</v>
      </c>
      <c r="G438" s="100"/>
      <c r="H438" s="99">
        <f t="shared" si="54"/>
        <v>0</v>
      </c>
      <c r="I438" s="98"/>
      <c r="J438" s="110"/>
      <c r="K438" s="110" t="s">
        <v>770</v>
      </c>
      <c r="L438" s="124" t="str">
        <f t="shared" si="55"/>
        <v>L01XE08_nr</v>
      </c>
      <c r="M438" s="94">
        <v>150</v>
      </c>
      <c r="N438" s="94" t="s">
        <v>188</v>
      </c>
      <c r="O438" s="94">
        <v>112</v>
      </c>
      <c r="P438" s="94" t="s">
        <v>6</v>
      </c>
      <c r="Q438" s="94">
        <v>1</v>
      </c>
      <c r="R438" s="94" t="s">
        <v>16</v>
      </c>
      <c r="S438" s="94" t="str">
        <f t="shared" si="56"/>
        <v>MG</v>
      </c>
      <c r="T438" s="94">
        <f t="shared" si="57"/>
        <v>0</v>
      </c>
      <c r="U438" s="94" t="str">
        <f t="shared" si="58"/>
        <v>mg</v>
      </c>
      <c r="V438" s="95">
        <f t="shared" si="59"/>
        <v>1</v>
      </c>
      <c r="W438" s="94">
        <f t="shared" si="60"/>
        <v>0</v>
      </c>
      <c r="X438" s="94">
        <f t="shared" si="61"/>
        <v>1</v>
      </c>
      <c r="Y438" s="94">
        <f t="shared" si="62"/>
        <v>0</v>
      </c>
    </row>
    <row r="439" spans="1:25" s="66" customFormat="1" ht="15.6">
      <c r="A439" s="121"/>
      <c r="B439" s="94" t="s">
        <v>125</v>
      </c>
      <c r="C439" s="94" t="s">
        <v>126</v>
      </c>
      <c r="D439" s="94">
        <v>3522147</v>
      </c>
      <c r="E439" s="75">
        <v>7680580070025</v>
      </c>
      <c r="F439" s="261" t="s">
        <v>1592</v>
      </c>
      <c r="G439" s="100"/>
      <c r="H439" s="99">
        <f t="shared" si="54"/>
        <v>0</v>
      </c>
      <c r="I439" s="98"/>
      <c r="J439" s="110"/>
      <c r="K439" s="110" t="s">
        <v>770</v>
      </c>
      <c r="L439" s="124" t="str">
        <f t="shared" si="55"/>
        <v>L01XE08_nr</v>
      </c>
      <c r="M439" s="94">
        <v>200</v>
      </c>
      <c r="N439" s="94" t="s">
        <v>188</v>
      </c>
      <c r="O439" s="94">
        <v>112</v>
      </c>
      <c r="P439" s="94" t="s">
        <v>6</v>
      </c>
      <c r="Q439" s="94">
        <v>1</v>
      </c>
      <c r="R439" s="94" t="s">
        <v>16</v>
      </c>
      <c r="S439" s="94" t="str">
        <f t="shared" si="56"/>
        <v>MG</v>
      </c>
      <c r="T439" s="94">
        <f t="shared" si="57"/>
        <v>0</v>
      </c>
      <c r="U439" s="94" t="str">
        <f t="shared" si="58"/>
        <v>mg</v>
      </c>
      <c r="V439" s="95">
        <f t="shared" si="59"/>
        <v>1</v>
      </c>
      <c r="W439" s="94">
        <f t="shared" si="60"/>
        <v>0</v>
      </c>
      <c r="X439" s="94">
        <f t="shared" si="61"/>
        <v>1</v>
      </c>
      <c r="Y439" s="94">
        <f t="shared" si="62"/>
        <v>0</v>
      </c>
    </row>
    <row r="440" spans="1:25" s="66" customFormat="1" ht="15.6">
      <c r="A440" s="121"/>
      <c r="B440" s="94" t="s">
        <v>125</v>
      </c>
      <c r="C440" s="94" t="s">
        <v>126</v>
      </c>
      <c r="D440" s="94">
        <v>3522130</v>
      </c>
      <c r="E440" s="75">
        <v>7680580070018</v>
      </c>
      <c r="F440" s="261" t="s">
        <v>1591</v>
      </c>
      <c r="G440" s="100"/>
      <c r="H440" s="99">
        <f t="shared" si="54"/>
        <v>0</v>
      </c>
      <c r="I440" s="98"/>
      <c r="J440" s="110"/>
      <c r="K440" s="110" t="s">
        <v>770</v>
      </c>
      <c r="L440" s="124" t="str">
        <f t="shared" si="55"/>
        <v>L01XE08_nr</v>
      </c>
      <c r="M440" s="94">
        <v>200</v>
      </c>
      <c r="N440" s="94" t="s">
        <v>188</v>
      </c>
      <c r="O440" s="94">
        <v>28</v>
      </c>
      <c r="P440" s="94" t="s">
        <v>6</v>
      </c>
      <c r="Q440" s="94">
        <v>1</v>
      </c>
      <c r="R440" s="94" t="s">
        <v>16</v>
      </c>
      <c r="S440" s="94" t="str">
        <f t="shared" si="56"/>
        <v>MG</v>
      </c>
      <c r="T440" s="94">
        <f t="shared" si="57"/>
        <v>0</v>
      </c>
      <c r="U440" s="94" t="str">
        <f t="shared" si="58"/>
        <v>mg</v>
      </c>
      <c r="V440" s="95">
        <f t="shared" si="59"/>
        <v>1</v>
      </c>
      <c r="W440" s="94">
        <f t="shared" si="60"/>
        <v>0</v>
      </c>
      <c r="X440" s="94">
        <f t="shared" si="61"/>
        <v>1</v>
      </c>
      <c r="Y440" s="94">
        <f t="shared" si="62"/>
        <v>0</v>
      </c>
    </row>
    <row r="441" spans="1:25" s="66" customFormat="1" ht="15.6">
      <c r="A441" s="121"/>
      <c r="B441" s="94" t="s">
        <v>707</v>
      </c>
      <c r="C441" s="94" t="s">
        <v>753</v>
      </c>
      <c r="D441" s="94">
        <v>4055570</v>
      </c>
      <c r="E441" s="75">
        <v>7680581000014</v>
      </c>
      <c r="F441" s="261" t="s">
        <v>1594</v>
      </c>
      <c r="G441" s="100"/>
      <c r="H441" s="99">
        <f t="shared" si="54"/>
        <v>0</v>
      </c>
      <c r="I441" s="98"/>
      <c r="J441" s="110"/>
      <c r="K441" s="110" t="s">
        <v>770</v>
      </c>
      <c r="L441" s="124" t="str">
        <f t="shared" si="55"/>
        <v>L01XE09_nr</v>
      </c>
      <c r="M441" s="94">
        <v>30</v>
      </c>
      <c r="N441" s="94" t="s">
        <v>220</v>
      </c>
      <c r="O441" s="94">
        <v>1</v>
      </c>
      <c r="P441" s="94" t="s">
        <v>6</v>
      </c>
      <c r="Q441" s="94">
        <v>1</v>
      </c>
      <c r="R441" s="94" t="s">
        <v>16</v>
      </c>
      <c r="S441" s="94" t="str">
        <f t="shared" si="56"/>
        <v>mg</v>
      </c>
      <c r="T441" s="94" t="str">
        <f t="shared" si="57"/>
        <v>1.2ml</v>
      </c>
      <c r="U441" s="94" t="str">
        <f t="shared" si="58"/>
        <v>mg</v>
      </c>
      <c r="V441" s="95" t="str">
        <f t="shared" si="59"/>
        <v>1.2ml</v>
      </c>
      <c r="W441" s="94">
        <f t="shared" si="60"/>
        <v>0</v>
      </c>
      <c r="X441" s="94">
        <f t="shared" si="61"/>
        <v>1</v>
      </c>
      <c r="Y441" s="94">
        <f t="shared" si="62"/>
        <v>0</v>
      </c>
    </row>
    <row r="442" spans="1:25" s="66" customFormat="1" ht="15.6">
      <c r="A442" s="121"/>
      <c r="B442" s="94" t="s">
        <v>708</v>
      </c>
      <c r="C442" s="94" t="s">
        <v>754</v>
      </c>
      <c r="D442" s="94">
        <v>4402913</v>
      </c>
      <c r="E442" s="75">
        <v>7680591740023</v>
      </c>
      <c r="F442" s="261" t="s">
        <v>1596</v>
      </c>
      <c r="G442" s="100"/>
      <c r="H442" s="99">
        <f t="shared" si="54"/>
        <v>0</v>
      </c>
      <c r="I442" s="98"/>
      <c r="J442" s="110"/>
      <c r="K442" s="110" t="s">
        <v>770</v>
      </c>
      <c r="L442" s="124" t="str">
        <f t="shared" si="55"/>
        <v>L01XE10_nr</v>
      </c>
      <c r="M442" s="94">
        <v>10</v>
      </c>
      <c r="N442" s="94" t="s">
        <v>188</v>
      </c>
      <c r="O442" s="94">
        <v>30</v>
      </c>
      <c r="P442" s="94" t="s">
        <v>6</v>
      </c>
      <c r="Q442" s="94">
        <v>1</v>
      </c>
      <c r="R442" s="94" t="s">
        <v>16</v>
      </c>
      <c r="S442" s="94" t="str">
        <f t="shared" si="56"/>
        <v>MG</v>
      </c>
      <c r="T442" s="94">
        <f t="shared" si="57"/>
        <v>0</v>
      </c>
      <c r="U442" s="94" t="str">
        <f t="shared" si="58"/>
        <v>mg</v>
      </c>
      <c r="V442" s="95">
        <f t="shared" si="59"/>
        <v>1</v>
      </c>
      <c r="W442" s="94">
        <f t="shared" si="60"/>
        <v>0</v>
      </c>
      <c r="X442" s="94">
        <f t="shared" si="61"/>
        <v>1</v>
      </c>
      <c r="Y442" s="94">
        <f t="shared" si="62"/>
        <v>0</v>
      </c>
    </row>
    <row r="443" spans="1:25" s="66" customFormat="1" ht="15.6">
      <c r="A443" s="121"/>
      <c r="B443" s="94" t="s">
        <v>708</v>
      </c>
      <c r="C443" s="94" t="s">
        <v>754</v>
      </c>
      <c r="D443" s="94">
        <v>5940162</v>
      </c>
      <c r="E443" s="75">
        <v>7680591740030</v>
      </c>
      <c r="F443" s="261" t="s">
        <v>1599</v>
      </c>
      <c r="G443" s="100"/>
      <c r="H443" s="99">
        <f t="shared" si="54"/>
        <v>0</v>
      </c>
      <c r="I443" s="98"/>
      <c r="J443" s="110"/>
      <c r="K443" s="110" t="s">
        <v>770</v>
      </c>
      <c r="L443" s="124" t="str">
        <f t="shared" si="55"/>
        <v>L01XE10_nr</v>
      </c>
      <c r="M443" s="94">
        <v>2.5</v>
      </c>
      <c r="N443" s="94" t="s">
        <v>188</v>
      </c>
      <c r="O443" s="94">
        <v>30</v>
      </c>
      <c r="P443" s="94" t="s">
        <v>6</v>
      </c>
      <c r="Q443" s="94">
        <v>1</v>
      </c>
      <c r="R443" s="94" t="s">
        <v>16</v>
      </c>
      <c r="S443" s="94" t="str">
        <f t="shared" si="56"/>
        <v>MG</v>
      </c>
      <c r="T443" s="94">
        <f t="shared" si="57"/>
        <v>0</v>
      </c>
      <c r="U443" s="94" t="str">
        <f t="shared" si="58"/>
        <v>mg</v>
      </c>
      <c r="V443" s="95">
        <f t="shared" si="59"/>
        <v>1</v>
      </c>
      <c r="W443" s="94">
        <f t="shared" si="60"/>
        <v>0</v>
      </c>
      <c r="X443" s="94">
        <f t="shared" si="61"/>
        <v>1</v>
      </c>
      <c r="Y443" s="94">
        <f t="shared" si="62"/>
        <v>0</v>
      </c>
    </row>
    <row r="444" spans="1:25" s="66" customFormat="1" ht="15.6">
      <c r="A444" s="121"/>
      <c r="B444" s="94" t="s">
        <v>708</v>
      </c>
      <c r="C444" s="94" t="s">
        <v>754</v>
      </c>
      <c r="D444" s="94">
        <v>4402907</v>
      </c>
      <c r="E444" s="75">
        <v>7680591740016</v>
      </c>
      <c r="F444" s="261" t="s">
        <v>1595</v>
      </c>
      <c r="G444" s="100"/>
      <c r="H444" s="99">
        <f t="shared" si="54"/>
        <v>0</v>
      </c>
      <c r="I444" s="98"/>
      <c r="J444" s="110"/>
      <c r="K444" s="110" t="s">
        <v>770</v>
      </c>
      <c r="L444" s="124" t="str">
        <f t="shared" si="55"/>
        <v>L01XE10_nr</v>
      </c>
      <c r="M444" s="94">
        <v>5</v>
      </c>
      <c r="N444" s="94" t="s">
        <v>188</v>
      </c>
      <c r="O444" s="94">
        <v>30</v>
      </c>
      <c r="P444" s="94" t="s">
        <v>6</v>
      </c>
      <c r="Q444" s="94">
        <v>1</v>
      </c>
      <c r="R444" s="94" t="s">
        <v>16</v>
      </c>
      <c r="S444" s="94" t="str">
        <f t="shared" si="56"/>
        <v>MG</v>
      </c>
      <c r="T444" s="94">
        <f t="shared" si="57"/>
        <v>0</v>
      </c>
      <c r="U444" s="94" t="str">
        <f t="shared" si="58"/>
        <v>mg</v>
      </c>
      <c r="V444" s="95">
        <f t="shared" si="59"/>
        <v>1</v>
      </c>
      <c r="W444" s="94">
        <f t="shared" si="60"/>
        <v>0</v>
      </c>
      <c r="X444" s="94">
        <f t="shared" si="61"/>
        <v>1</v>
      </c>
      <c r="Y444" s="94">
        <f t="shared" si="62"/>
        <v>0</v>
      </c>
    </row>
    <row r="445" spans="1:25" s="66" customFormat="1" ht="15.6">
      <c r="A445" s="121"/>
      <c r="B445" s="95" t="s">
        <v>708</v>
      </c>
      <c r="C445" s="94" t="s">
        <v>754</v>
      </c>
      <c r="D445" s="95">
        <v>5960354</v>
      </c>
      <c r="E445" s="75">
        <v>7680628120019</v>
      </c>
      <c r="F445" s="261" t="s">
        <v>1600</v>
      </c>
      <c r="G445" s="100"/>
      <c r="H445" s="99">
        <f t="shared" si="54"/>
        <v>0</v>
      </c>
      <c r="I445" s="98"/>
      <c r="J445" s="110"/>
      <c r="K445" s="110" t="s">
        <v>770</v>
      </c>
      <c r="L445" s="124" t="str">
        <f t="shared" si="55"/>
        <v>L01XE10_nr</v>
      </c>
      <c r="M445" s="94">
        <v>2</v>
      </c>
      <c r="N445" s="94" t="s">
        <v>188</v>
      </c>
      <c r="O445" s="94">
        <v>30</v>
      </c>
      <c r="P445" s="94" t="s">
        <v>6</v>
      </c>
      <c r="Q445" s="94">
        <v>1</v>
      </c>
      <c r="R445" s="94" t="s">
        <v>16</v>
      </c>
      <c r="S445" s="94" t="str">
        <f t="shared" si="56"/>
        <v>MG</v>
      </c>
      <c r="T445" s="94">
        <f t="shared" si="57"/>
        <v>0</v>
      </c>
      <c r="U445" s="94" t="str">
        <f t="shared" si="58"/>
        <v>mg</v>
      </c>
      <c r="V445" s="95">
        <f t="shared" si="59"/>
        <v>1</v>
      </c>
      <c r="W445" s="94">
        <f t="shared" si="60"/>
        <v>0</v>
      </c>
      <c r="X445" s="94">
        <f t="shared" si="61"/>
        <v>1</v>
      </c>
      <c r="Y445" s="94">
        <f t="shared" si="62"/>
        <v>0</v>
      </c>
    </row>
    <row r="446" spans="1:25" s="66" customFormat="1" ht="15.6">
      <c r="A446" s="121"/>
      <c r="B446" s="95" t="s">
        <v>708</v>
      </c>
      <c r="C446" s="94" t="s">
        <v>754</v>
      </c>
      <c r="D446" s="95">
        <v>5960360</v>
      </c>
      <c r="E446" s="75">
        <v>7680628120026</v>
      </c>
      <c r="F446" s="261" t="s">
        <v>1601</v>
      </c>
      <c r="G446" s="100"/>
      <c r="H446" s="99">
        <f t="shared" si="54"/>
        <v>0</v>
      </c>
      <c r="I446" s="98"/>
      <c r="J446" s="110"/>
      <c r="K446" s="110" t="s">
        <v>770</v>
      </c>
      <c r="L446" s="124" t="str">
        <f t="shared" si="55"/>
        <v>L01XE10_nr</v>
      </c>
      <c r="M446" s="94">
        <v>3</v>
      </c>
      <c r="N446" s="94" t="s">
        <v>188</v>
      </c>
      <c r="O446" s="94">
        <v>30</v>
      </c>
      <c r="P446" s="94" t="s">
        <v>6</v>
      </c>
      <c r="Q446" s="94">
        <v>1</v>
      </c>
      <c r="R446" s="94" t="s">
        <v>16</v>
      </c>
      <c r="S446" s="94" t="str">
        <f t="shared" si="56"/>
        <v>MG</v>
      </c>
      <c r="T446" s="94">
        <f t="shared" si="57"/>
        <v>0</v>
      </c>
      <c r="U446" s="94" t="str">
        <f t="shared" si="58"/>
        <v>mg</v>
      </c>
      <c r="V446" s="95">
        <f t="shared" si="59"/>
        <v>1</v>
      </c>
      <c r="W446" s="94">
        <f t="shared" si="60"/>
        <v>0</v>
      </c>
      <c r="X446" s="94">
        <f t="shared" si="61"/>
        <v>1</v>
      </c>
      <c r="Y446" s="94">
        <f t="shared" si="62"/>
        <v>0</v>
      </c>
    </row>
    <row r="447" spans="1:25" s="66" customFormat="1" ht="15.6">
      <c r="A447" s="121"/>
      <c r="B447" s="94" t="s">
        <v>708</v>
      </c>
      <c r="C447" s="94" t="s">
        <v>754</v>
      </c>
      <c r="D447" s="94">
        <v>4918195</v>
      </c>
      <c r="E447" s="75">
        <v>7680620610013</v>
      </c>
      <c r="F447" s="261" t="s">
        <v>1597</v>
      </c>
      <c r="G447" s="100"/>
      <c r="H447" s="99">
        <f t="shared" si="54"/>
        <v>0</v>
      </c>
      <c r="I447" s="98"/>
      <c r="J447" s="110"/>
      <c r="K447" s="110" t="s">
        <v>770</v>
      </c>
      <c r="L447" s="124" t="str">
        <f t="shared" si="55"/>
        <v>L01XE10_nr</v>
      </c>
      <c r="M447" s="94">
        <v>2.5</v>
      </c>
      <c r="N447" s="94" t="s">
        <v>188</v>
      </c>
      <c r="O447" s="94">
        <v>30</v>
      </c>
      <c r="P447" s="94" t="s">
        <v>6</v>
      </c>
      <c r="Q447" s="94">
        <v>1</v>
      </c>
      <c r="R447" s="94" t="s">
        <v>16</v>
      </c>
      <c r="S447" s="94" t="str">
        <f t="shared" si="56"/>
        <v>MG</v>
      </c>
      <c r="T447" s="94">
        <f t="shared" si="57"/>
        <v>0</v>
      </c>
      <c r="U447" s="94" t="str">
        <f t="shared" si="58"/>
        <v>mg</v>
      </c>
      <c r="V447" s="95">
        <f t="shared" si="59"/>
        <v>1</v>
      </c>
      <c r="W447" s="94">
        <f t="shared" si="60"/>
        <v>0</v>
      </c>
      <c r="X447" s="94">
        <f t="shared" si="61"/>
        <v>1</v>
      </c>
      <c r="Y447" s="94">
        <f t="shared" si="62"/>
        <v>0</v>
      </c>
    </row>
    <row r="448" spans="1:25" s="66" customFormat="1" ht="15.6">
      <c r="A448" s="121"/>
      <c r="B448" s="94" t="s">
        <v>708</v>
      </c>
      <c r="C448" s="94" t="s">
        <v>754</v>
      </c>
      <c r="D448" s="94">
        <v>4928466</v>
      </c>
      <c r="E448" s="75">
        <v>7680620610020</v>
      </c>
      <c r="F448" s="261" t="s">
        <v>1598</v>
      </c>
      <c r="G448" s="100"/>
      <c r="H448" s="99">
        <f t="shared" si="54"/>
        <v>0</v>
      </c>
      <c r="I448" s="98"/>
      <c r="J448" s="110"/>
      <c r="K448" s="110" t="s">
        <v>770</v>
      </c>
      <c r="L448" s="124" t="str">
        <f t="shared" si="55"/>
        <v>L01XE10_nr</v>
      </c>
      <c r="M448" s="94">
        <v>5</v>
      </c>
      <c r="N448" s="94" t="s">
        <v>188</v>
      </c>
      <c r="O448" s="94">
        <v>30</v>
      </c>
      <c r="P448" s="94" t="s">
        <v>6</v>
      </c>
      <c r="Q448" s="94">
        <v>1</v>
      </c>
      <c r="R448" s="94" t="s">
        <v>16</v>
      </c>
      <c r="S448" s="94" t="str">
        <f t="shared" si="56"/>
        <v>MG</v>
      </c>
      <c r="T448" s="94">
        <f t="shared" si="57"/>
        <v>0</v>
      </c>
      <c r="U448" s="94" t="str">
        <f t="shared" si="58"/>
        <v>mg</v>
      </c>
      <c r="V448" s="95">
        <f t="shared" si="59"/>
        <v>1</v>
      </c>
      <c r="W448" s="94">
        <f t="shared" si="60"/>
        <v>0</v>
      </c>
      <c r="X448" s="94">
        <f t="shared" si="61"/>
        <v>1</v>
      </c>
      <c r="Y448" s="94">
        <f t="shared" si="62"/>
        <v>0</v>
      </c>
    </row>
    <row r="449" spans="1:25" s="66" customFormat="1" ht="15.6">
      <c r="A449" s="121"/>
      <c r="B449" s="94" t="s">
        <v>127</v>
      </c>
      <c r="C449" s="94" t="s">
        <v>128</v>
      </c>
      <c r="D449" s="94">
        <v>4591713</v>
      </c>
      <c r="E449" s="75">
        <v>7680603260013</v>
      </c>
      <c r="F449" s="261" t="s">
        <v>1603</v>
      </c>
      <c r="G449" s="100"/>
      <c r="H449" s="99">
        <f t="shared" si="54"/>
        <v>0</v>
      </c>
      <c r="I449" s="98"/>
      <c r="J449" s="110"/>
      <c r="K449" s="110" t="s">
        <v>770</v>
      </c>
      <c r="L449" s="124" t="str">
        <f t="shared" si="55"/>
        <v>L01XE11_nr</v>
      </c>
      <c r="M449" s="94">
        <v>200</v>
      </c>
      <c r="N449" s="94" t="s">
        <v>188</v>
      </c>
      <c r="O449" s="94">
        <v>30</v>
      </c>
      <c r="P449" s="94" t="s">
        <v>6</v>
      </c>
      <c r="Q449" s="94">
        <v>1</v>
      </c>
      <c r="R449" s="94" t="s">
        <v>16</v>
      </c>
      <c r="S449" s="94" t="str">
        <f t="shared" si="56"/>
        <v>MG</v>
      </c>
      <c r="T449" s="94">
        <f t="shared" si="57"/>
        <v>0</v>
      </c>
      <c r="U449" s="94" t="str">
        <f t="shared" si="58"/>
        <v>mg</v>
      </c>
      <c r="V449" s="95">
        <f t="shared" si="59"/>
        <v>1</v>
      </c>
      <c r="W449" s="94">
        <f t="shared" si="60"/>
        <v>0</v>
      </c>
      <c r="X449" s="94">
        <f t="shared" si="61"/>
        <v>1</v>
      </c>
      <c r="Y449" s="94">
        <f t="shared" si="62"/>
        <v>0</v>
      </c>
    </row>
    <row r="450" spans="1:25" s="66" customFormat="1" ht="15.6">
      <c r="A450" s="121"/>
      <c r="B450" s="94" t="s">
        <v>127</v>
      </c>
      <c r="C450" s="94" t="s">
        <v>128</v>
      </c>
      <c r="D450" s="94">
        <v>4591699</v>
      </c>
      <c r="E450" s="75">
        <v>7680603260020</v>
      </c>
      <c r="F450" s="261" t="s">
        <v>1602</v>
      </c>
      <c r="G450" s="100"/>
      <c r="H450" s="99">
        <f t="shared" si="54"/>
        <v>0</v>
      </c>
      <c r="I450" s="98"/>
      <c r="J450" s="110"/>
      <c r="K450" s="110" t="s">
        <v>770</v>
      </c>
      <c r="L450" s="124" t="str">
        <f t="shared" si="55"/>
        <v>L01XE11_nr</v>
      </c>
      <c r="M450" s="94">
        <v>400</v>
      </c>
      <c r="N450" s="94" t="s">
        <v>188</v>
      </c>
      <c r="O450" s="94">
        <v>60</v>
      </c>
      <c r="P450" s="94" t="s">
        <v>6</v>
      </c>
      <c r="Q450" s="94">
        <v>1</v>
      </c>
      <c r="R450" s="94" t="s">
        <v>16</v>
      </c>
      <c r="S450" s="94" t="str">
        <f t="shared" si="56"/>
        <v>MG</v>
      </c>
      <c r="T450" s="94">
        <f t="shared" si="57"/>
        <v>0</v>
      </c>
      <c r="U450" s="94" t="str">
        <f t="shared" si="58"/>
        <v>mg</v>
      </c>
      <c r="V450" s="95">
        <f t="shared" si="59"/>
        <v>1</v>
      </c>
      <c r="W450" s="94">
        <f t="shared" si="60"/>
        <v>0</v>
      </c>
      <c r="X450" s="94">
        <f t="shared" si="61"/>
        <v>1</v>
      </c>
      <c r="Y450" s="94">
        <f t="shared" si="62"/>
        <v>0</v>
      </c>
    </row>
    <row r="451" spans="1:25" s="66" customFormat="1" ht="15.6">
      <c r="A451" s="121"/>
      <c r="B451" s="94" t="s">
        <v>129</v>
      </c>
      <c r="C451" s="94" t="s">
        <v>130</v>
      </c>
      <c r="D451" s="94">
        <v>5046998</v>
      </c>
      <c r="E451" s="75">
        <v>7680621390013</v>
      </c>
      <c r="F451" s="261" t="s">
        <v>1604</v>
      </c>
      <c r="G451" s="100"/>
      <c r="H451" s="99">
        <f t="shared" si="54"/>
        <v>0</v>
      </c>
      <c r="I451" s="98"/>
      <c r="J451" s="110"/>
      <c r="K451" s="110" t="s">
        <v>770</v>
      </c>
      <c r="L451" s="124" t="str">
        <f t="shared" si="55"/>
        <v>L01XE15_nr</v>
      </c>
      <c r="M451" s="94">
        <v>240</v>
      </c>
      <c r="N451" s="94" t="s">
        <v>188</v>
      </c>
      <c r="O451" s="94">
        <v>56</v>
      </c>
      <c r="P451" s="94" t="s">
        <v>6</v>
      </c>
      <c r="Q451" s="94">
        <v>1</v>
      </c>
      <c r="R451" s="94" t="s">
        <v>16</v>
      </c>
      <c r="S451" s="94" t="str">
        <f t="shared" si="56"/>
        <v>MG</v>
      </c>
      <c r="T451" s="94">
        <f t="shared" si="57"/>
        <v>0</v>
      </c>
      <c r="U451" s="94" t="str">
        <f t="shared" si="58"/>
        <v>mg</v>
      </c>
      <c r="V451" s="95">
        <f t="shared" si="59"/>
        <v>1</v>
      </c>
      <c r="W451" s="94">
        <f t="shared" si="60"/>
        <v>0</v>
      </c>
      <c r="X451" s="94">
        <f t="shared" si="61"/>
        <v>1</v>
      </c>
      <c r="Y451" s="94">
        <f t="shared" si="62"/>
        <v>0</v>
      </c>
    </row>
    <row r="452" spans="1:25" s="66" customFormat="1" ht="15.6">
      <c r="A452" s="121"/>
      <c r="B452" s="94" t="s">
        <v>131</v>
      </c>
      <c r="C452" s="94" t="s">
        <v>755</v>
      </c>
      <c r="D452" s="94">
        <v>5176146</v>
      </c>
      <c r="E452" s="75">
        <v>7680621310011</v>
      </c>
      <c r="F452" s="261" t="s">
        <v>1606</v>
      </c>
      <c r="G452" s="100"/>
      <c r="H452" s="99">
        <f t="shared" si="54"/>
        <v>0</v>
      </c>
      <c r="I452" s="98"/>
      <c r="J452" s="110"/>
      <c r="K452" s="110" t="s">
        <v>770</v>
      </c>
      <c r="L452" s="124" t="str">
        <f t="shared" si="55"/>
        <v>L01XE16_nr</v>
      </c>
      <c r="M452" s="94">
        <v>200</v>
      </c>
      <c r="N452" s="94" t="s">
        <v>188</v>
      </c>
      <c r="O452" s="94">
        <v>60</v>
      </c>
      <c r="P452" s="94" t="s">
        <v>6</v>
      </c>
      <c r="Q452" s="94">
        <v>1</v>
      </c>
      <c r="R452" s="94" t="s">
        <v>16</v>
      </c>
      <c r="S452" s="94" t="str">
        <f t="shared" si="56"/>
        <v>MG</v>
      </c>
      <c r="T452" s="94">
        <f t="shared" si="57"/>
        <v>0</v>
      </c>
      <c r="U452" s="94" t="str">
        <f t="shared" si="58"/>
        <v>mg</v>
      </c>
      <c r="V452" s="95">
        <f t="shared" si="59"/>
        <v>1</v>
      </c>
      <c r="W452" s="94">
        <f t="shared" si="60"/>
        <v>0</v>
      </c>
      <c r="X452" s="94">
        <f t="shared" si="61"/>
        <v>1</v>
      </c>
      <c r="Y452" s="94">
        <f t="shared" si="62"/>
        <v>0</v>
      </c>
    </row>
    <row r="453" spans="1:25" s="66" customFormat="1" ht="15.6">
      <c r="A453" s="121"/>
      <c r="B453" s="94" t="s">
        <v>131</v>
      </c>
      <c r="C453" s="94" t="s">
        <v>755</v>
      </c>
      <c r="D453" s="94">
        <v>5176123</v>
      </c>
      <c r="E453" s="75">
        <v>7680621310035</v>
      </c>
      <c r="F453" s="261" t="s">
        <v>1605</v>
      </c>
      <c r="G453" s="100"/>
      <c r="H453" s="99">
        <f t="shared" si="54"/>
        <v>0</v>
      </c>
      <c r="I453" s="98"/>
      <c r="J453" s="110"/>
      <c r="K453" s="110" t="s">
        <v>770</v>
      </c>
      <c r="L453" s="124" t="str">
        <f t="shared" si="55"/>
        <v>L01XE16_nr</v>
      </c>
      <c r="M453" s="94">
        <v>250</v>
      </c>
      <c r="N453" s="94" t="s">
        <v>188</v>
      </c>
      <c r="O453" s="94">
        <v>60</v>
      </c>
      <c r="P453" s="94" t="s">
        <v>6</v>
      </c>
      <c r="Q453" s="94">
        <v>1</v>
      </c>
      <c r="R453" s="94" t="s">
        <v>16</v>
      </c>
      <c r="S453" s="94" t="str">
        <f t="shared" si="56"/>
        <v>MG</v>
      </c>
      <c r="T453" s="94">
        <f t="shared" si="57"/>
        <v>0</v>
      </c>
      <c r="U453" s="94" t="str">
        <f t="shared" si="58"/>
        <v>mg</v>
      </c>
      <c r="V453" s="95">
        <f t="shared" si="59"/>
        <v>1</v>
      </c>
      <c r="W453" s="94">
        <f t="shared" si="60"/>
        <v>0</v>
      </c>
      <c r="X453" s="94">
        <f t="shared" si="61"/>
        <v>1</v>
      </c>
      <c r="Y453" s="94">
        <f t="shared" si="62"/>
        <v>0</v>
      </c>
    </row>
    <row r="454" spans="1:25" s="66" customFormat="1" ht="15.6">
      <c r="A454" s="121"/>
      <c r="B454" s="94" t="s">
        <v>132</v>
      </c>
      <c r="C454" s="94" t="s">
        <v>133</v>
      </c>
      <c r="D454" s="94">
        <v>5198001</v>
      </c>
      <c r="E454" s="75">
        <v>7680622810015</v>
      </c>
      <c r="F454" s="261" t="s">
        <v>1607</v>
      </c>
      <c r="G454" s="100"/>
      <c r="H454" s="99">
        <f t="shared" si="54"/>
        <v>0</v>
      </c>
      <c r="I454" s="98"/>
      <c r="J454" s="110"/>
      <c r="K454" s="110" t="s">
        <v>770</v>
      </c>
      <c r="L454" s="124" t="str">
        <f t="shared" si="55"/>
        <v>L01XE17_nr</v>
      </c>
      <c r="M454" s="94">
        <v>1</v>
      </c>
      <c r="N454" s="94" t="s">
        <v>188</v>
      </c>
      <c r="O454" s="94">
        <v>28</v>
      </c>
      <c r="P454" s="94" t="s">
        <v>6</v>
      </c>
      <c r="Q454" s="94">
        <v>1</v>
      </c>
      <c r="R454" s="94" t="s">
        <v>16</v>
      </c>
      <c r="S454" s="94" t="str">
        <f t="shared" si="56"/>
        <v>MG</v>
      </c>
      <c r="T454" s="94">
        <f t="shared" si="57"/>
        <v>0</v>
      </c>
      <c r="U454" s="94" t="str">
        <f t="shared" si="58"/>
        <v>mg</v>
      </c>
      <c r="V454" s="95">
        <f t="shared" si="59"/>
        <v>1</v>
      </c>
      <c r="W454" s="94">
        <f t="shared" si="60"/>
        <v>0</v>
      </c>
      <c r="X454" s="94">
        <f t="shared" si="61"/>
        <v>1</v>
      </c>
      <c r="Y454" s="94">
        <f t="shared" si="62"/>
        <v>0</v>
      </c>
    </row>
    <row r="455" spans="1:25" s="66" customFormat="1" ht="15.6">
      <c r="A455" s="121"/>
      <c r="B455" s="94" t="s">
        <v>132</v>
      </c>
      <c r="C455" s="94" t="s">
        <v>133</v>
      </c>
      <c r="D455" s="94">
        <v>5198018</v>
      </c>
      <c r="E455" s="75">
        <v>7680622810022</v>
      </c>
      <c r="F455" s="261" t="s">
        <v>1608</v>
      </c>
      <c r="G455" s="100"/>
      <c r="H455" s="99">
        <f t="shared" si="54"/>
        <v>0</v>
      </c>
      <c r="I455" s="98"/>
      <c r="J455" s="110"/>
      <c r="K455" s="110" t="s">
        <v>770</v>
      </c>
      <c r="L455" s="124" t="str">
        <f t="shared" si="55"/>
        <v>L01XE17_nr</v>
      </c>
      <c r="M455" s="94">
        <v>1</v>
      </c>
      <c r="N455" s="94" t="s">
        <v>188</v>
      </c>
      <c r="O455" s="94">
        <v>56</v>
      </c>
      <c r="P455" s="94" t="s">
        <v>6</v>
      </c>
      <c r="Q455" s="94">
        <v>1</v>
      </c>
      <c r="R455" s="94" t="s">
        <v>16</v>
      </c>
      <c r="S455" s="94" t="str">
        <f t="shared" si="56"/>
        <v>MG</v>
      </c>
      <c r="T455" s="94">
        <f t="shared" si="57"/>
        <v>0</v>
      </c>
      <c r="U455" s="94" t="str">
        <f t="shared" si="58"/>
        <v>mg</v>
      </c>
      <c r="V455" s="95">
        <f t="shared" si="59"/>
        <v>1</v>
      </c>
      <c r="W455" s="94">
        <f t="shared" si="60"/>
        <v>0</v>
      </c>
      <c r="X455" s="94">
        <f t="shared" si="61"/>
        <v>1</v>
      </c>
      <c r="Y455" s="94">
        <f t="shared" si="62"/>
        <v>0</v>
      </c>
    </row>
    <row r="456" spans="1:25" s="66" customFormat="1" ht="15.6">
      <c r="A456" s="121"/>
      <c r="B456" s="95" t="s">
        <v>132</v>
      </c>
      <c r="C456" s="94" t="s">
        <v>133</v>
      </c>
      <c r="D456" s="95">
        <v>5893445</v>
      </c>
      <c r="E456" s="75">
        <v>7680622810053</v>
      </c>
      <c r="F456" s="261" t="s">
        <v>1611</v>
      </c>
      <c r="G456" s="100"/>
      <c r="H456" s="99">
        <f t="shared" si="54"/>
        <v>0</v>
      </c>
      <c r="I456" s="98"/>
      <c r="J456" s="110"/>
      <c r="K456" s="110" t="s">
        <v>770</v>
      </c>
      <c r="L456" s="124" t="str">
        <f t="shared" si="55"/>
        <v>L01XE17_nr</v>
      </c>
      <c r="M456" s="94">
        <v>3</v>
      </c>
      <c r="N456" s="94" t="s">
        <v>188</v>
      </c>
      <c r="O456" s="94">
        <v>28</v>
      </c>
      <c r="P456" s="94" t="s">
        <v>6</v>
      </c>
      <c r="Q456" s="94">
        <v>1</v>
      </c>
      <c r="R456" s="94" t="s">
        <v>16</v>
      </c>
      <c r="S456" s="94" t="str">
        <f t="shared" si="56"/>
        <v>MG</v>
      </c>
      <c r="T456" s="94">
        <f t="shared" si="57"/>
        <v>0</v>
      </c>
      <c r="U456" s="94" t="str">
        <f t="shared" si="58"/>
        <v>mg</v>
      </c>
      <c r="V456" s="95">
        <f t="shared" si="59"/>
        <v>1</v>
      </c>
      <c r="W456" s="94">
        <f t="shared" si="60"/>
        <v>0</v>
      </c>
      <c r="X456" s="94">
        <f t="shared" si="61"/>
        <v>1</v>
      </c>
      <c r="Y456" s="94">
        <f t="shared" si="62"/>
        <v>0</v>
      </c>
    </row>
    <row r="457" spans="1:25" s="66" customFormat="1" ht="15.6">
      <c r="A457" s="121"/>
      <c r="B457" s="95" t="s">
        <v>132</v>
      </c>
      <c r="C457" s="94" t="s">
        <v>133</v>
      </c>
      <c r="D457" s="95">
        <v>5893451</v>
      </c>
      <c r="E457" s="75">
        <v>7680622810060</v>
      </c>
      <c r="F457" s="261" t="s">
        <v>1612</v>
      </c>
      <c r="G457" s="100"/>
      <c r="H457" s="99">
        <f t="shared" si="54"/>
        <v>0</v>
      </c>
      <c r="I457" s="98"/>
      <c r="J457" s="110"/>
      <c r="K457" s="110" t="s">
        <v>770</v>
      </c>
      <c r="L457" s="124" t="str">
        <f t="shared" si="55"/>
        <v>L01XE17_nr</v>
      </c>
      <c r="M457" s="94">
        <v>3</v>
      </c>
      <c r="N457" s="94" t="s">
        <v>188</v>
      </c>
      <c r="O457" s="94">
        <v>56</v>
      </c>
      <c r="P457" s="94" t="s">
        <v>6</v>
      </c>
      <c r="Q457" s="94">
        <v>1</v>
      </c>
      <c r="R457" s="94" t="s">
        <v>16</v>
      </c>
      <c r="S457" s="94" t="str">
        <f t="shared" si="56"/>
        <v>MG</v>
      </c>
      <c r="T457" s="94">
        <f t="shared" si="57"/>
        <v>0</v>
      </c>
      <c r="U457" s="94" t="str">
        <f t="shared" si="58"/>
        <v>mg</v>
      </c>
      <c r="V457" s="95">
        <f t="shared" si="59"/>
        <v>1</v>
      </c>
      <c r="W457" s="94">
        <f t="shared" si="60"/>
        <v>0</v>
      </c>
      <c r="X457" s="94">
        <f t="shared" si="61"/>
        <v>1</v>
      </c>
      <c r="Y457" s="94">
        <f t="shared" si="62"/>
        <v>0</v>
      </c>
    </row>
    <row r="458" spans="1:25" s="66" customFormat="1" ht="15.6">
      <c r="A458" s="121"/>
      <c r="B458" s="94" t="s">
        <v>132</v>
      </c>
      <c r="C458" s="94" t="s">
        <v>133</v>
      </c>
      <c r="D458" s="94">
        <v>5198024</v>
      </c>
      <c r="E458" s="75">
        <v>7680622810039</v>
      </c>
      <c r="F458" s="261" t="s">
        <v>1609</v>
      </c>
      <c r="G458" s="100"/>
      <c r="H458" s="99">
        <f t="shared" si="54"/>
        <v>0</v>
      </c>
      <c r="I458" s="98"/>
      <c r="J458" s="110"/>
      <c r="K458" s="110" t="s">
        <v>770</v>
      </c>
      <c r="L458" s="124" t="str">
        <f t="shared" si="55"/>
        <v>L01XE17_nr</v>
      </c>
      <c r="M458" s="94">
        <v>5</v>
      </c>
      <c r="N458" s="94" t="s">
        <v>188</v>
      </c>
      <c r="O458" s="94">
        <v>28</v>
      </c>
      <c r="P458" s="94" t="s">
        <v>6</v>
      </c>
      <c r="Q458" s="94">
        <v>1</v>
      </c>
      <c r="R458" s="94" t="s">
        <v>16</v>
      </c>
      <c r="S458" s="94" t="str">
        <f t="shared" si="56"/>
        <v>MG</v>
      </c>
      <c r="T458" s="94">
        <f t="shared" si="57"/>
        <v>0</v>
      </c>
      <c r="U458" s="94" t="str">
        <f t="shared" si="58"/>
        <v>mg</v>
      </c>
      <c r="V458" s="95">
        <f t="shared" si="59"/>
        <v>1</v>
      </c>
      <c r="W458" s="94">
        <f t="shared" si="60"/>
        <v>0</v>
      </c>
      <c r="X458" s="94">
        <f t="shared" si="61"/>
        <v>1</v>
      </c>
      <c r="Y458" s="94">
        <f t="shared" si="62"/>
        <v>0</v>
      </c>
    </row>
    <row r="459" spans="1:25" s="66" customFormat="1" ht="15.6">
      <c r="A459" s="121"/>
      <c r="B459" s="94" t="s">
        <v>132</v>
      </c>
      <c r="C459" s="94" t="s">
        <v>133</v>
      </c>
      <c r="D459" s="94">
        <v>5198030</v>
      </c>
      <c r="E459" s="75">
        <v>7680622810046</v>
      </c>
      <c r="F459" s="261" t="s">
        <v>1610</v>
      </c>
      <c r="G459" s="100"/>
      <c r="H459" s="99">
        <f t="shared" si="54"/>
        <v>0</v>
      </c>
      <c r="I459" s="98"/>
      <c r="J459" s="110"/>
      <c r="K459" s="110" t="s">
        <v>770</v>
      </c>
      <c r="L459" s="124" t="str">
        <f t="shared" si="55"/>
        <v>L01XE17_nr</v>
      </c>
      <c r="M459" s="94">
        <v>5</v>
      </c>
      <c r="N459" s="94" t="s">
        <v>188</v>
      </c>
      <c r="O459" s="94">
        <v>56</v>
      </c>
      <c r="P459" s="94" t="s">
        <v>6</v>
      </c>
      <c r="Q459" s="94">
        <v>1</v>
      </c>
      <c r="R459" s="94" t="s">
        <v>16</v>
      </c>
      <c r="S459" s="94" t="str">
        <f t="shared" si="56"/>
        <v>MG</v>
      </c>
      <c r="T459" s="94">
        <f t="shared" si="57"/>
        <v>0</v>
      </c>
      <c r="U459" s="94" t="str">
        <f t="shared" si="58"/>
        <v>mg</v>
      </c>
      <c r="V459" s="95">
        <f t="shared" si="59"/>
        <v>1</v>
      </c>
      <c r="W459" s="94">
        <f t="shared" si="60"/>
        <v>0</v>
      </c>
      <c r="X459" s="94">
        <f t="shared" si="61"/>
        <v>1</v>
      </c>
      <c r="Y459" s="94">
        <f t="shared" si="62"/>
        <v>0</v>
      </c>
    </row>
    <row r="460" spans="1:25" s="66" customFormat="1" ht="15.6">
      <c r="A460" s="121"/>
      <c r="B460" s="95" t="s">
        <v>132</v>
      </c>
      <c r="C460" s="94" t="s">
        <v>133</v>
      </c>
      <c r="D460" s="95">
        <v>5893468</v>
      </c>
      <c r="E460" s="75">
        <v>7680622810077</v>
      </c>
      <c r="F460" s="261" t="s">
        <v>1613</v>
      </c>
      <c r="G460" s="100"/>
      <c r="H460" s="99">
        <f t="shared" si="54"/>
        <v>0</v>
      </c>
      <c r="I460" s="98"/>
      <c r="J460" s="110"/>
      <c r="K460" s="110" t="s">
        <v>770</v>
      </c>
      <c r="L460" s="124" t="str">
        <f t="shared" si="55"/>
        <v>L01XE17_nr</v>
      </c>
      <c r="M460" s="94">
        <v>7</v>
      </c>
      <c r="N460" s="94" t="s">
        <v>188</v>
      </c>
      <c r="O460" s="94">
        <v>28</v>
      </c>
      <c r="P460" s="94" t="s">
        <v>6</v>
      </c>
      <c r="Q460" s="94">
        <v>1</v>
      </c>
      <c r="R460" s="94" t="s">
        <v>16</v>
      </c>
      <c r="S460" s="94" t="str">
        <f t="shared" si="56"/>
        <v>MG</v>
      </c>
      <c r="T460" s="94">
        <f t="shared" si="57"/>
        <v>0</v>
      </c>
      <c r="U460" s="94" t="str">
        <f t="shared" si="58"/>
        <v>mg</v>
      </c>
      <c r="V460" s="95">
        <f t="shared" si="59"/>
        <v>1</v>
      </c>
      <c r="W460" s="94">
        <f t="shared" si="60"/>
        <v>0</v>
      </c>
      <c r="X460" s="94">
        <f t="shared" si="61"/>
        <v>1</v>
      </c>
      <c r="Y460" s="94">
        <f t="shared" si="62"/>
        <v>0</v>
      </c>
    </row>
    <row r="461" spans="1:25" s="66" customFormat="1" ht="15.6">
      <c r="A461" s="121"/>
      <c r="B461" s="95" t="s">
        <v>132</v>
      </c>
      <c r="C461" s="94" t="s">
        <v>133</v>
      </c>
      <c r="D461" s="95">
        <v>5893474</v>
      </c>
      <c r="E461" s="75">
        <v>7680622810084</v>
      </c>
      <c r="F461" s="261" t="s">
        <v>1614</v>
      </c>
      <c r="G461" s="100"/>
      <c r="H461" s="99">
        <f t="shared" si="54"/>
        <v>0</v>
      </c>
      <c r="I461" s="98"/>
      <c r="J461" s="110"/>
      <c r="K461" s="110" t="s">
        <v>770</v>
      </c>
      <c r="L461" s="124" t="str">
        <f t="shared" si="55"/>
        <v>L01XE17_nr</v>
      </c>
      <c r="M461" s="94">
        <v>7</v>
      </c>
      <c r="N461" s="94" t="s">
        <v>188</v>
      </c>
      <c r="O461" s="94">
        <v>56</v>
      </c>
      <c r="P461" s="94" t="s">
        <v>6</v>
      </c>
      <c r="Q461" s="94">
        <v>1</v>
      </c>
      <c r="R461" s="94" t="s">
        <v>16</v>
      </c>
      <c r="S461" s="94" t="str">
        <f t="shared" si="56"/>
        <v>MG</v>
      </c>
      <c r="T461" s="94">
        <f t="shared" si="57"/>
        <v>0</v>
      </c>
      <c r="U461" s="94" t="str">
        <f t="shared" si="58"/>
        <v>mg</v>
      </c>
      <c r="V461" s="95">
        <f t="shared" si="59"/>
        <v>1</v>
      </c>
      <c r="W461" s="94">
        <f t="shared" si="60"/>
        <v>0</v>
      </c>
      <c r="X461" s="94">
        <f t="shared" si="61"/>
        <v>1</v>
      </c>
      <c r="Y461" s="94">
        <f t="shared" si="62"/>
        <v>0</v>
      </c>
    </row>
    <row r="462" spans="1:25" s="66" customFormat="1" ht="15.6">
      <c r="A462" s="121"/>
      <c r="B462" s="94" t="s">
        <v>134</v>
      </c>
      <c r="C462" s="94" t="s">
        <v>756</v>
      </c>
      <c r="D462" s="94">
        <v>5892747</v>
      </c>
      <c r="E462" s="75">
        <v>7680627810027</v>
      </c>
      <c r="F462" s="261" t="s">
        <v>1616</v>
      </c>
      <c r="G462" s="100"/>
      <c r="H462" s="99">
        <f t="shared" si="54"/>
        <v>0</v>
      </c>
      <c r="I462" s="98"/>
      <c r="J462" s="110"/>
      <c r="K462" s="110" t="s">
        <v>770</v>
      </c>
      <c r="L462" s="124" t="str">
        <f t="shared" si="55"/>
        <v>L01XE23_nr</v>
      </c>
      <c r="M462" s="94">
        <v>50</v>
      </c>
      <c r="N462" s="94" t="s">
        <v>188</v>
      </c>
      <c r="O462" s="94">
        <v>120</v>
      </c>
      <c r="P462" s="94" t="s">
        <v>6</v>
      </c>
      <c r="Q462" s="94">
        <v>1</v>
      </c>
      <c r="R462" s="94" t="s">
        <v>16</v>
      </c>
      <c r="S462" s="94" t="str">
        <f t="shared" si="56"/>
        <v>MG</v>
      </c>
      <c r="T462" s="94">
        <f t="shared" si="57"/>
        <v>0</v>
      </c>
      <c r="U462" s="94" t="str">
        <f t="shared" si="58"/>
        <v>mg</v>
      </c>
      <c r="V462" s="95">
        <f t="shared" si="59"/>
        <v>1</v>
      </c>
      <c r="W462" s="94">
        <f t="shared" si="60"/>
        <v>0</v>
      </c>
      <c r="X462" s="94">
        <f t="shared" si="61"/>
        <v>1</v>
      </c>
      <c r="Y462" s="94">
        <f t="shared" si="62"/>
        <v>0</v>
      </c>
    </row>
    <row r="463" spans="1:25" s="66" customFormat="1" ht="15.6">
      <c r="A463" s="121"/>
      <c r="B463" s="94" t="s">
        <v>134</v>
      </c>
      <c r="C463" s="94" t="s">
        <v>756</v>
      </c>
      <c r="D463" s="94">
        <v>5892730</v>
      </c>
      <c r="E463" s="75">
        <v>7680627810010</v>
      </c>
      <c r="F463" s="261" t="s">
        <v>1615</v>
      </c>
      <c r="G463" s="100"/>
      <c r="H463" s="99">
        <f t="shared" si="54"/>
        <v>0</v>
      </c>
      <c r="I463" s="98"/>
      <c r="J463" s="110"/>
      <c r="K463" s="110" t="s">
        <v>770</v>
      </c>
      <c r="L463" s="124" t="str">
        <f t="shared" si="55"/>
        <v>L01XE23_nr</v>
      </c>
      <c r="M463" s="94">
        <v>50</v>
      </c>
      <c r="N463" s="94" t="s">
        <v>188</v>
      </c>
      <c r="O463" s="94">
        <v>28</v>
      </c>
      <c r="P463" s="94" t="s">
        <v>6</v>
      </c>
      <c r="Q463" s="94">
        <v>1</v>
      </c>
      <c r="R463" s="94" t="s">
        <v>16</v>
      </c>
      <c r="S463" s="94" t="str">
        <f t="shared" si="56"/>
        <v>MG</v>
      </c>
      <c r="T463" s="94">
        <f t="shared" si="57"/>
        <v>0</v>
      </c>
      <c r="U463" s="94" t="str">
        <f t="shared" si="58"/>
        <v>mg</v>
      </c>
      <c r="V463" s="95">
        <f t="shared" si="59"/>
        <v>1</v>
      </c>
      <c r="W463" s="94">
        <f t="shared" si="60"/>
        <v>0</v>
      </c>
      <c r="X463" s="94">
        <f t="shared" si="61"/>
        <v>1</v>
      </c>
      <c r="Y463" s="94">
        <f t="shared" si="62"/>
        <v>0</v>
      </c>
    </row>
    <row r="464" spans="1:25" s="66" customFormat="1" ht="15.6">
      <c r="A464" s="121"/>
      <c r="B464" s="95" t="s">
        <v>134</v>
      </c>
      <c r="C464" s="94" t="s">
        <v>756</v>
      </c>
      <c r="D464" s="95">
        <v>5892776</v>
      </c>
      <c r="E464" s="75">
        <v>7680627810041</v>
      </c>
      <c r="F464" s="261" t="s">
        <v>1618</v>
      </c>
      <c r="G464" s="100"/>
      <c r="H464" s="99">
        <f t="shared" si="54"/>
        <v>0</v>
      </c>
      <c r="I464" s="98"/>
      <c r="J464" s="110"/>
      <c r="K464" s="110" t="s">
        <v>770</v>
      </c>
      <c r="L464" s="124" t="str">
        <f t="shared" si="55"/>
        <v>L01XE23_nr</v>
      </c>
      <c r="M464" s="94">
        <v>75</v>
      </c>
      <c r="N464" s="94" t="s">
        <v>188</v>
      </c>
      <c r="O464" s="94">
        <v>120</v>
      </c>
      <c r="P464" s="94" t="s">
        <v>6</v>
      </c>
      <c r="Q464" s="94">
        <v>1</v>
      </c>
      <c r="R464" s="94" t="s">
        <v>16</v>
      </c>
      <c r="S464" s="94" t="str">
        <f t="shared" si="56"/>
        <v>MG</v>
      </c>
      <c r="T464" s="94">
        <f t="shared" si="57"/>
        <v>0</v>
      </c>
      <c r="U464" s="94" t="str">
        <f t="shared" si="58"/>
        <v>mg</v>
      </c>
      <c r="V464" s="95">
        <f t="shared" si="59"/>
        <v>1</v>
      </c>
      <c r="W464" s="94">
        <f t="shared" si="60"/>
        <v>0</v>
      </c>
      <c r="X464" s="94">
        <f t="shared" si="61"/>
        <v>1</v>
      </c>
      <c r="Y464" s="94">
        <f t="shared" si="62"/>
        <v>0</v>
      </c>
    </row>
    <row r="465" spans="1:25" s="66" customFormat="1" ht="15.6">
      <c r="A465" s="121"/>
      <c r="B465" s="95" t="s">
        <v>134</v>
      </c>
      <c r="C465" s="94" t="s">
        <v>756</v>
      </c>
      <c r="D465" s="95">
        <v>5892753</v>
      </c>
      <c r="E465" s="75">
        <v>7680627810034</v>
      </c>
      <c r="F465" s="261" t="s">
        <v>1617</v>
      </c>
      <c r="G465" s="100"/>
      <c r="H465" s="99">
        <f t="shared" si="54"/>
        <v>0</v>
      </c>
      <c r="I465" s="98"/>
      <c r="J465" s="110"/>
      <c r="K465" s="110" t="s">
        <v>770</v>
      </c>
      <c r="L465" s="124" t="str">
        <f t="shared" si="55"/>
        <v>L01XE23_nr</v>
      </c>
      <c r="M465" s="94">
        <v>75</v>
      </c>
      <c r="N465" s="94" t="s">
        <v>188</v>
      </c>
      <c r="O465" s="94">
        <v>28</v>
      </c>
      <c r="P465" s="94" t="s">
        <v>6</v>
      </c>
      <c r="Q465" s="94">
        <v>1</v>
      </c>
      <c r="R465" s="94" t="s">
        <v>16</v>
      </c>
      <c r="S465" s="94" t="str">
        <f t="shared" si="56"/>
        <v>MG</v>
      </c>
      <c r="T465" s="94">
        <f t="shared" si="57"/>
        <v>0</v>
      </c>
      <c r="U465" s="94" t="str">
        <f t="shared" si="58"/>
        <v>mg</v>
      </c>
      <c r="V465" s="95">
        <f t="shared" si="59"/>
        <v>1</v>
      </c>
      <c r="W465" s="94">
        <f t="shared" si="60"/>
        <v>0</v>
      </c>
      <c r="X465" s="94">
        <f t="shared" si="61"/>
        <v>1</v>
      </c>
      <c r="Y465" s="94">
        <f t="shared" si="62"/>
        <v>0</v>
      </c>
    </row>
    <row r="466" spans="1:25" s="66" customFormat="1" ht="15.6">
      <c r="A466" s="121"/>
      <c r="B466" s="95" t="s">
        <v>135</v>
      </c>
      <c r="C466" s="94" t="s">
        <v>1139</v>
      </c>
      <c r="D466" s="95">
        <v>6474851</v>
      </c>
      <c r="E466" s="75"/>
      <c r="F466" s="261" t="s">
        <v>1620</v>
      </c>
      <c r="G466" s="100"/>
      <c r="H466" s="99">
        <f t="shared" si="54"/>
        <v>0</v>
      </c>
      <c r="I466" s="98"/>
      <c r="J466" s="110"/>
      <c r="K466" s="110" t="s">
        <v>770</v>
      </c>
      <c r="L466" s="124" t="str">
        <f t="shared" si="55"/>
        <v>L01XX01_nr</v>
      </c>
      <c r="M466" s="94">
        <v>75</v>
      </c>
      <c r="N466" s="94" t="s">
        <v>188</v>
      </c>
      <c r="O466" s="94">
        <v>5</v>
      </c>
      <c r="P466" s="94" t="s">
        <v>6</v>
      </c>
      <c r="Q466" s="94">
        <v>1</v>
      </c>
      <c r="R466" s="94" t="s">
        <v>16</v>
      </c>
      <c r="S466" s="94" t="str">
        <f t="shared" si="56"/>
        <v>MG</v>
      </c>
      <c r="T466" s="94">
        <f t="shared" si="57"/>
        <v>0</v>
      </c>
      <c r="U466" s="94" t="str">
        <f t="shared" si="58"/>
        <v>mg</v>
      </c>
      <c r="V466" s="95">
        <f t="shared" si="59"/>
        <v>1</v>
      </c>
      <c r="W466" s="94">
        <f t="shared" si="60"/>
        <v>0</v>
      </c>
      <c r="X466" s="94">
        <f t="shared" si="61"/>
        <v>1</v>
      </c>
      <c r="Y466" s="94">
        <f t="shared" si="62"/>
        <v>0</v>
      </c>
    </row>
    <row r="467" spans="1:25" s="66" customFormat="1" ht="15.6">
      <c r="A467" s="121"/>
      <c r="B467" s="94" t="s">
        <v>135</v>
      </c>
      <c r="C467" s="94" t="s">
        <v>1139</v>
      </c>
      <c r="D467" s="94">
        <v>1913487</v>
      </c>
      <c r="E467" s="75">
        <v>7680482990162</v>
      </c>
      <c r="F467" s="261" t="s">
        <v>1619</v>
      </c>
      <c r="G467" s="100"/>
      <c r="H467" s="99">
        <f t="shared" si="54"/>
        <v>0</v>
      </c>
      <c r="I467" s="98"/>
      <c r="J467" s="110"/>
      <c r="K467" s="110" t="s">
        <v>770</v>
      </c>
      <c r="L467" s="124" t="str">
        <f t="shared" si="55"/>
        <v>L01XX01_nr</v>
      </c>
      <c r="M467" s="94">
        <v>85</v>
      </c>
      <c r="N467" s="94" t="s">
        <v>221</v>
      </c>
      <c r="O467" s="94">
        <v>6</v>
      </c>
      <c r="P467" s="94" t="s">
        <v>6</v>
      </c>
      <c r="Q467" s="94">
        <v>1</v>
      </c>
      <c r="R467" s="94" t="s">
        <v>16</v>
      </c>
      <c r="S467" s="94" t="str">
        <f t="shared" si="56"/>
        <v>MG</v>
      </c>
      <c r="T467" s="94" t="str">
        <f t="shared" si="57"/>
        <v>1.7ML</v>
      </c>
      <c r="U467" s="94" t="str">
        <f t="shared" si="58"/>
        <v>mg</v>
      </c>
      <c r="V467" s="95" t="str">
        <f t="shared" si="59"/>
        <v>1.7ML</v>
      </c>
      <c r="W467" s="94">
        <f t="shared" si="60"/>
        <v>0</v>
      </c>
      <c r="X467" s="94">
        <f t="shared" si="61"/>
        <v>1</v>
      </c>
      <c r="Y467" s="94">
        <f t="shared" si="62"/>
        <v>0</v>
      </c>
    </row>
    <row r="468" spans="1:25" s="66" customFormat="1" ht="15.6">
      <c r="A468" s="121"/>
      <c r="B468" s="94" t="s">
        <v>136</v>
      </c>
      <c r="C468" s="94" t="s">
        <v>137</v>
      </c>
      <c r="D468" s="94">
        <v>4915452</v>
      </c>
      <c r="E468" s="75"/>
      <c r="F468" s="261" t="s">
        <v>1622</v>
      </c>
      <c r="G468" s="100"/>
      <c r="H468" s="99">
        <f t="shared" ref="H468:H531" si="63">+IF(OR(X468=1,Y468=1),G468/Q468/O468/M468,G468/Q468/M468)</f>
        <v>0</v>
      </c>
      <c r="I468" s="98"/>
      <c r="J468" s="110"/>
      <c r="K468" s="110" t="s">
        <v>770</v>
      </c>
      <c r="L468" s="124" t="str">
        <f t="shared" ref="L468:L531" si="64">+B468&amp;"_"&amp;K468</f>
        <v>L01XX02_nr</v>
      </c>
      <c r="M468" s="94">
        <v>10000</v>
      </c>
      <c r="N468" s="94" t="s">
        <v>186</v>
      </c>
      <c r="O468" s="94">
        <v>1</v>
      </c>
      <c r="P468" s="94" t="s">
        <v>187</v>
      </c>
      <c r="Q468" s="94">
        <v>5</v>
      </c>
      <c r="R468" s="94" t="s">
        <v>734</v>
      </c>
      <c r="S468" s="94" t="str">
        <f t="shared" ref="S468:S531" si="65">IF(ISERR(SEARCH("/",$N468)-1),$N468,LEFT($N468,SEARCH("/",$N468)-1))</f>
        <v>E</v>
      </c>
      <c r="T468" s="94">
        <f t="shared" ref="T468:T531" si="66">IF(ISERR(SEARCH("/",$N468)-1),0,RIGHT($N468,LEN($N468)-SEARCH("/",$N468)))</f>
        <v>0</v>
      </c>
      <c r="U468" s="94" t="str">
        <f t="shared" ref="U468:U531" si="67">+IF(OR(S468=R468,AND(S468="E",R468="U"),AND(S468="IE",R468="IU"),AND(S468="IE",R468="U"),AND(S468="E",R468="IU"),AND(S468="MIOE",R468="MIU")),R468,S468)</f>
        <v>IU</v>
      </c>
      <c r="V468" s="95">
        <f t="shared" ref="V468:V531" si="68">+IF(T468=0,1,IF(LEFT(T468,1)="M","1"&amp;T468,T468))</f>
        <v>1</v>
      </c>
      <c r="W468" s="94">
        <f t="shared" ref="W468:W531" si="69">+IF(U468=R468,0,1)</f>
        <v>0</v>
      </c>
      <c r="X468" s="94">
        <f t="shared" ref="X468:X531" si="70">+IF(P468="Stk",1,0)</f>
        <v>0</v>
      </c>
      <c r="Y468" s="94">
        <f t="shared" ref="Y468:Y531" si="71">+IF(OR(X468=1,V468=1),0,IF((O468&amp;P468)=V468,0,1))</f>
        <v>0</v>
      </c>
    </row>
    <row r="469" spans="1:25" s="66" customFormat="1" ht="15.6">
      <c r="A469" s="121"/>
      <c r="B469" s="94" t="s">
        <v>136</v>
      </c>
      <c r="C469" s="94" t="s">
        <v>137</v>
      </c>
      <c r="D469" s="94">
        <v>3540369</v>
      </c>
      <c r="E469" s="75"/>
      <c r="F469" s="261" t="s">
        <v>1621</v>
      </c>
      <c r="G469" s="100"/>
      <c r="H469" s="99">
        <f t="shared" si="63"/>
        <v>0</v>
      </c>
      <c r="I469" s="98"/>
      <c r="J469" s="110"/>
      <c r="K469" s="110" t="s">
        <v>770</v>
      </c>
      <c r="L469" s="124" t="str">
        <f t="shared" si="64"/>
        <v>L01XX02_nr</v>
      </c>
      <c r="M469" s="94">
        <v>5000</v>
      </c>
      <c r="N469" s="94" t="s">
        <v>186</v>
      </c>
      <c r="O469" s="94">
        <v>5</v>
      </c>
      <c r="P469" s="94" t="s">
        <v>6</v>
      </c>
      <c r="Q469" s="94">
        <v>1</v>
      </c>
      <c r="R469" s="94" t="s">
        <v>734</v>
      </c>
      <c r="S469" s="94" t="str">
        <f t="shared" si="65"/>
        <v>E</v>
      </c>
      <c r="T469" s="94">
        <f t="shared" si="66"/>
        <v>0</v>
      </c>
      <c r="U469" s="94" t="str">
        <f t="shared" si="67"/>
        <v>IU</v>
      </c>
      <c r="V469" s="95">
        <f t="shared" si="68"/>
        <v>1</v>
      </c>
      <c r="W469" s="94">
        <f t="shared" si="69"/>
        <v>0</v>
      </c>
      <c r="X469" s="94">
        <f t="shared" si="70"/>
        <v>1</v>
      </c>
      <c r="Y469" s="94">
        <f t="shared" si="71"/>
        <v>0</v>
      </c>
    </row>
    <row r="470" spans="1:25" s="66" customFormat="1" ht="15.6">
      <c r="A470" s="121"/>
      <c r="B470" s="95" t="s">
        <v>136</v>
      </c>
      <c r="C470" s="94" t="s">
        <v>137</v>
      </c>
      <c r="D470" s="95">
        <v>6030752</v>
      </c>
      <c r="E470" s="75"/>
      <c r="F470" s="261" t="s">
        <v>1624</v>
      </c>
      <c r="G470" s="100"/>
      <c r="H470" s="99">
        <f t="shared" si="63"/>
        <v>0</v>
      </c>
      <c r="I470" s="98"/>
      <c r="J470" s="110"/>
      <c r="K470" s="110" t="s">
        <v>770</v>
      </c>
      <c r="L470" s="124" t="str">
        <f t="shared" si="64"/>
        <v>L01XX02_nr</v>
      </c>
      <c r="M470" s="94">
        <v>10000</v>
      </c>
      <c r="N470" s="94" t="s">
        <v>186</v>
      </c>
      <c r="O470" s="94">
        <v>5</v>
      </c>
      <c r="P470" s="94" t="s">
        <v>6</v>
      </c>
      <c r="Q470" s="94">
        <v>1</v>
      </c>
      <c r="R470" s="94" t="s">
        <v>734</v>
      </c>
      <c r="S470" s="94" t="str">
        <f t="shared" si="65"/>
        <v>E</v>
      </c>
      <c r="T470" s="94">
        <f t="shared" si="66"/>
        <v>0</v>
      </c>
      <c r="U470" s="94" t="str">
        <f t="shared" si="67"/>
        <v>IU</v>
      </c>
      <c r="V470" s="95">
        <f t="shared" si="68"/>
        <v>1</v>
      </c>
      <c r="W470" s="94">
        <f t="shared" si="69"/>
        <v>0</v>
      </c>
      <c r="X470" s="94">
        <f t="shared" si="70"/>
        <v>1</v>
      </c>
      <c r="Y470" s="94">
        <f t="shared" si="71"/>
        <v>0</v>
      </c>
    </row>
    <row r="471" spans="1:25" s="66" customFormat="1" ht="15.6">
      <c r="A471" s="121"/>
      <c r="B471" s="94" t="s">
        <v>136</v>
      </c>
      <c r="C471" s="94" t="s">
        <v>137</v>
      </c>
      <c r="D471" s="94">
        <v>5289525</v>
      </c>
      <c r="E471" s="75"/>
      <c r="F471" s="261" t="s">
        <v>1623</v>
      </c>
      <c r="G471" s="100"/>
      <c r="H471" s="99">
        <f t="shared" si="63"/>
        <v>0</v>
      </c>
      <c r="I471" s="98"/>
      <c r="J471" s="110"/>
      <c r="K471" s="110" t="s">
        <v>770</v>
      </c>
      <c r="L471" s="124" t="str">
        <f t="shared" si="64"/>
        <v>L01XX02_nr</v>
      </c>
      <c r="M471" s="94">
        <v>10000</v>
      </c>
      <c r="N471" s="94" t="s">
        <v>186</v>
      </c>
      <c r="O471" s="94">
        <v>1</v>
      </c>
      <c r="P471" s="94" t="s">
        <v>6</v>
      </c>
      <c r="Q471" s="94">
        <v>5</v>
      </c>
      <c r="R471" s="94" t="s">
        <v>734</v>
      </c>
      <c r="S471" s="94" t="str">
        <f t="shared" si="65"/>
        <v>E</v>
      </c>
      <c r="T471" s="94">
        <f t="shared" si="66"/>
        <v>0</v>
      </c>
      <c r="U471" s="94" t="str">
        <f t="shared" si="67"/>
        <v>IU</v>
      </c>
      <c r="V471" s="95">
        <f t="shared" si="68"/>
        <v>1</v>
      </c>
      <c r="W471" s="94">
        <f t="shared" si="69"/>
        <v>0</v>
      </c>
      <c r="X471" s="94">
        <f t="shared" si="70"/>
        <v>1</v>
      </c>
      <c r="Y471" s="94">
        <f t="shared" si="71"/>
        <v>0</v>
      </c>
    </row>
    <row r="472" spans="1:25" s="66" customFormat="1" ht="15.6">
      <c r="A472" s="121"/>
      <c r="B472" s="94" t="s">
        <v>709</v>
      </c>
      <c r="C472" s="94" t="s">
        <v>1163</v>
      </c>
      <c r="D472" s="94">
        <v>4173588</v>
      </c>
      <c r="E472" s="75">
        <v>7680585890017</v>
      </c>
      <c r="F472" s="261" t="s">
        <v>1628</v>
      </c>
      <c r="G472" s="100"/>
      <c r="H472" s="99">
        <f t="shared" si="63"/>
        <v>0</v>
      </c>
      <c r="I472" s="98"/>
      <c r="J472" s="110"/>
      <c r="K472" s="110" t="s">
        <v>770</v>
      </c>
      <c r="L472" s="124" t="str">
        <f t="shared" si="64"/>
        <v>L01XX17_nr</v>
      </c>
      <c r="M472" s="94">
        <v>0.25</v>
      </c>
      <c r="N472" s="94" t="s">
        <v>188</v>
      </c>
      <c r="O472" s="94">
        <v>10</v>
      </c>
      <c r="P472" s="94" t="s">
        <v>6</v>
      </c>
      <c r="Q472" s="94">
        <v>1</v>
      </c>
      <c r="R472" s="94" t="s">
        <v>16</v>
      </c>
      <c r="S472" s="94" t="str">
        <f t="shared" si="65"/>
        <v>MG</v>
      </c>
      <c r="T472" s="94">
        <f t="shared" si="66"/>
        <v>0</v>
      </c>
      <c r="U472" s="94" t="str">
        <f t="shared" si="67"/>
        <v>mg</v>
      </c>
      <c r="V472" s="95">
        <f t="shared" si="68"/>
        <v>1</v>
      </c>
      <c r="W472" s="94">
        <f t="shared" si="69"/>
        <v>0</v>
      </c>
      <c r="X472" s="94">
        <f t="shared" si="70"/>
        <v>1</v>
      </c>
      <c r="Y472" s="94">
        <f t="shared" si="71"/>
        <v>0</v>
      </c>
    </row>
    <row r="473" spans="1:25" s="66" customFormat="1" ht="15.6">
      <c r="A473" s="121"/>
      <c r="B473" s="94" t="s">
        <v>709</v>
      </c>
      <c r="C473" s="94" t="s">
        <v>1163</v>
      </c>
      <c r="D473" s="94">
        <v>4173602</v>
      </c>
      <c r="E473" s="75">
        <v>7680585890024</v>
      </c>
      <c r="F473" s="261" t="s">
        <v>1629</v>
      </c>
      <c r="G473" s="100"/>
      <c r="H473" s="99">
        <f t="shared" si="63"/>
        <v>0</v>
      </c>
      <c r="I473" s="98"/>
      <c r="J473" s="110"/>
      <c r="K473" s="110" t="s">
        <v>770</v>
      </c>
      <c r="L473" s="124" t="str">
        <f t="shared" si="64"/>
        <v>L01XX17_nr</v>
      </c>
      <c r="M473" s="94">
        <v>1</v>
      </c>
      <c r="N473" s="94" t="s">
        <v>188</v>
      </c>
      <c r="O473" s="94">
        <v>10</v>
      </c>
      <c r="P473" s="94" t="s">
        <v>6</v>
      </c>
      <c r="Q473" s="94">
        <v>1</v>
      </c>
      <c r="R473" s="94" t="s">
        <v>16</v>
      </c>
      <c r="S473" s="94" t="str">
        <f t="shared" si="65"/>
        <v>MG</v>
      </c>
      <c r="T473" s="94">
        <f t="shared" si="66"/>
        <v>0</v>
      </c>
      <c r="U473" s="94" t="str">
        <f t="shared" si="67"/>
        <v>mg</v>
      </c>
      <c r="V473" s="95">
        <f t="shared" si="68"/>
        <v>1</v>
      </c>
      <c r="W473" s="94">
        <f t="shared" si="69"/>
        <v>0</v>
      </c>
      <c r="X473" s="94">
        <f t="shared" si="70"/>
        <v>1</v>
      </c>
      <c r="Y473" s="94">
        <f t="shared" si="71"/>
        <v>0</v>
      </c>
    </row>
    <row r="474" spans="1:25" s="66" customFormat="1" ht="15.6">
      <c r="A474" s="121"/>
      <c r="B474" s="94" t="s">
        <v>709</v>
      </c>
      <c r="C474" s="94" t="s">
        <v>1163</v>
      </c>
      <c r="D474" s="94">
        <v>2273831</v>
      </c>
      <c r="E474" s="75">
        <v>7680538570355</v>
      </c>
      <c r="F474" s="261" t="s">
        <v>1627</v>
      </c>
      <c r="G474" s="100"/>
      <c r="H474" s="99">
        <f t="shared" si="63"/>
        <v>0</v>
      </c>
      <c r="I474" s="98"/>
      <c r="J474" s="110"/>
      <c r="K474" s="110" t="s">
        <v>770</v>
      </c>
      <c r="L474" s="124" t="str">
        <f t="shared" si="64"/>
        <v>L01XX17_nr</v>
      </c>
      <c r="M474" s="94">
        <v>1</v>
      </c>
      <c r="N474" s="94" t="s">
        <v>188</v>
      </c>
      <c r="O474" s="94">
        <v>1</v>
      </c>
      <c r="P474" s="94" t="s">
        <v>6</v>
      </c>
      <c r="Q474" s="94">
        <v>1</v>
      </c>
      <c r="R474" s="94" t="s">
        <v>16</v>
      </c>
      <c r="S474" s="94" t="str">
        <f t="shared" si="65"/>
        <v>MG</v>
      </c>
      <c r="T474" s="94">
        <f t="shared" si="66"/>
        <v>0</v>
      </c>
      <c r="U474" s="94" t="str">
        <f t="shared" si="67"/>
        <v>mg</v>
      </c>
      <c r="V474" s="95">
        <f t="shared" si="68"/>
        <v>1</v>
      </c>
      <c r="W474" s="94">
        <f t="shared" si="69"/>
        <v>0</v>
      </c>
      <c r="X474" s="94">
        <f t="shared" si="70"/>
        <v>1</v>
      </c>
      <c r="Y474" s="94">
        <f t="shared" si="71"/>
        <v>0</v>
      </c>
    </row>
    <row r="475" spans="1:25" s="66" customFormat="1" ht="15.6">
      <c r="A475" s="121"/>
      <c r="B475" s="94" t="s">
        <v>709</v>
      </c>
      <c r="C475" s="94" t="s">
        <v>1163</v>
      </c>
      <c r="D475" s="94">
        <v>1895631</v>
      </c>
      <c r="E475" s="75">
        <v>7680538570270</v>
      </c>
      <c r="F475" s="261" t="s">
        <v>1626</v>
      </c>
      <c r="G475" s="100"/>
      <c r="H475" s="99">
        <f t="shared" si="63"/>
        <v>0</v>
      </c>
      <c r="I475" s="98"/>
      <c r="J475" s="110"/>
      <c r="K475" s="110" t="s">
        <v>770</v>
      </c>
      <c r="L475" s="124" t="str">
        <f t="shared" si="64"/>
        <v>L01XX17_nr</v>
      </c>
      <c r="M475" s="94">
        <v>4</v>
      </c>
      <c r="N475" s="94" t="s">
        <v>188</v>
      </c>
      <c r="O475" s="94">
        <v>1</v>
      </c>
      <c r="P475" s="94" t="s">
        <v>6</v>
      </c>
      <c r="Q475" s="94">
        <v>1</v>
      </c>
      <c r="R475" s="94" t="s">
        <v>16</v>
      </c>
      <c r="S475" s="94" t="str">
        <f t="shared" si="65"/>
        <v>MG</v>
      </c>
      <c r="T475" s="94">
        <f t="shared" si="66"/>
        <v>0</v>
      </c>
      <c r="U475" s="94" t="str">
        <f t="shared" si="67"/>
        <v>mg</v>
      </c>
      <c r="V475" s="95">
        <f t="shared" si="68"/>
        <v>1</v>
      </c>
      <c r="W475" s="94">
        <f t="shared" si="69"/>
        <v>0</v>
      </c>
      <c r="X475" s="94">
        <f t="shared" si="70"/>
        <v>1</v>
      </c>
      <c r="Y475" s="94">
        <f t="shared" si="71"/>
        <v>0</v>
      </c>
    </row>
    <row r="476" spans="1:25" s="66" customFormat="1" ht="15.6">
      <c r="A476" s="121"/>
      <c r="B476" s="94" t="s">
        <v>709</v>
      </c>
      <c r="C476" s="94" t="s">
        <v>1163</v>
      </c>
      <c r="D476" s="94">
        <v>1836404</v>
      </c>
      <c r="E476" s="75">
        <v>7680538570195</v>
      </c>
      <c r="F476" s="261" t="s">
        <v>1625</v>
      </c>
      <c r="G476" s="100"/>
      <c r="H476" s="99">
        <f t="shared" si="63"/>
        <v>0</v>
      </c>
      <c r="I476" s="98"/>
      <c r="J476" s="110"/>
      <c r="K476" s="110" t="s">
        <v>770</v>
      </c>
      <c r="L476" s="124" t="str">
        <f t="shared" si="64"/>
        <v>L01XX17_nr</v>
      </c>
      <c r="M476" s="94">
        <v>4</v>
      </c>
      <c r="N476" s="94" t="s">
        <v>188</v>
      </c>
      <c r="O476" s="94">
        <v>5</v>
      </c>
      <c r="P476" s="94" t="s">
        <v>6</v>
      </c>
      <c r="Q476" s="94">
        <v>1</v>
      </c>
      <c r="R476" s="94" t="s">
        <v>16</v>
      </c>
      <c r="S476" s="94" t="str">
        <f t="shared" si="65"/>
        <v>MG</v>
      </c>
      <c r="T476" s="94">
        <f t="shared" si="66"/>
        <v>0</v>
      </c>
      <c r="U476" s="94" t="str">
        <f t="shared" si="67"/>
        <v>mg</v>
      </c>
      <c r="V476" s="95">
        <f t="shared" si="68"/>
        <v>1</v>
      </c>
      <c r="W476" s="94">
        <f t="shared" si="69"/>
        <v>0</v>
      </c>
      <c r="X476" s="94">
        <f t="shared" si="70"/>
        <v>1</v>
      </c>
      <c r="Y476" s="94">
        <f t="shared" si="71"/>
        <v>0</v>
      </c>
    </row>
    <row r="477" spans="1:25" s="66" customFormat="1" ht="15.6">
      <c r="A477" s="121"/>
      <c r="B477" s="94" t="s">
        <v>709</v>
      </c>
      <c r="C477" s="94" t="s">
        <v>1163</v>
      </c>
      <c r="D477" s="94">
        <v>5861250</v>
      </c>
      <c r="E477" s="75">
        <v>7680650850014</v>
      </c>
      <c r="F477" s="261" t="s">
        <v>1630</v>
      </c>
      <c r="G477" s="100"/>
      <c r="H477" s="99">
        <f t="shared" si="63"/>
        <v>0</v>
      </c>
      <c r="I477" s="98"/>
      <c r="J477" s="110"/>
      <c r="K477" s="110" t="s">
        <v>770</v>
      </c>
      <c r="L477" s="124" t="str">
        <f t="shared" si="64"/>
        <v>L01XX17_nr</v>
      </c>
      <c r="M477" s="94">
        <v>1</v>
      </c>
      <c r="N477" s="94" t="s">
        <v>188</v>
      </c>
      <c r="O477" s="94">
        <v>1</v>
      </c>
      <c r="P477" s="94" t="s">
        <v>6</v>
      </c>
      <c r="Q477" s="94">
        <v>1</v>
      </c>
      <c r="R477" s="94" t="s">
        <v>16</v>
      </c>
      <c r="S477" s="94" t="str">
        <f t="shared" si="65"/>
        <v>MG</v>
      </c>
      <c r="T477" s="94">
        <f t="shared" si="66"/>
        <v>0</v>
      </c>
      <c r="U477" s="94" t="str">
        <f t="shared" si="67"/>
        <v>mg</v>
      </c>
      <c r="V477" s="95">
        <f t="shared" si="68"/>
        <v>1</v>
      </c>
      <c r="W477" s="94">
        <f t="shared" si="69"/>
        <v>0</v>
      </c>
      <c r="X477" s="94">
        <f t="shared" si="70"/>
        <v>1</v>
      </c>
      <c r="Y477" s="94">
        <f t="shared" si="71"/>
        <v>0</v>
      </c>
    </row>
    <row r="478" spans="1:25" s="66" customFormat="1" ht="15.6">
      <c r="A478" s="121"/>
      <c r="B478" s="94" t="s">
        <v>709</v>
      </c>
      <c r="C478" s="94" t="s">
        <v>1163</v>
      </c>
      <c r="D478" s="94">
        <v>5861267</v>
      </c>
      <c r="E478" s="75">
        <v>7680650850021</v>
      </c>
      <c r="F478" s="261" t="s">
        <v>1631</v>
      </c>
      <c r="G478" s="100"/>
      <c r="H478" s="99">
        <f t="shared" si="63"/>
        <v>0</v>
      </c>
      <c r="I478" s="98"/>
      <c r="J478" s="110"/>
      <c r="K478" s="110" t="s">
        <v>770</v>
      </c>
      <c r="L478" s="124" t="str">
        <f t="shared" si="64"/>
        <v>L01XX17_nr</v>
      </c>
      <c r="M478" s="94">
        <v>1</v>
      </c>
      <c r="N478" s="94" t="s">
        <v>188</v>
      </c>
      <c r="O478" s="94">
        <v>5</v>
      </c>
      <c r="P478" s="94" t="s">
        <v>6</v>
      </c>
      <c r="Q478" s="94">
        <v>1</v>
      </c>
      <c r="R478" s="94" t="s">
        <v>16</v>
      </c>
      <c r="S478" s="94" t="str">
        <f t="shared" si="65"/>
        <v>MG</v>
      </c>
      <c r="T478" s="94">
        <f t="shared" si="66"/>
        <v>0</v>
      </c>
      <c r="U478" s="94" t="str">
        <f t="shared" si="67"/>
        <v>mg</v>
      </c>
      <c r="V478" s="95">
        <f t="shared" si="68"/>
        <v>1</v>
      </c>
      <c r="W478" s="94">
        <f t="shared" si="69"/>
        <v>0</v>
      </c>
      <c r="X478" s="94">
        <f t="shared" si="70"/>
        <v>1</v>
      </c>
      <c r="Y478" s="94">
        <f t="shared" si="71"/>
        <v>0</v>
      </c>
    </row>
    <row r="479" spans="1:25" s="66" customFormat="1" ht="15.6">
      <c r="A479" s="121"/>
      <c r="B479" s="94" t="s">
        <v>709</v>
      </c>
      <c r="C479" s="94" t="s">
        <v>1163</v>
      </c>
      <c r="D479" s="94">
        <v>5861273</v>
      </c>
      <c r="E479" s="75">
        <v>7680650850038</v>
      </c>
      <c r="F479" s="261" t="s">
        <v>1632</v>
      </c>
      <c r="G479" s="100"/>
      <c r="H479" s="99">
        <f t="shared" si="63"/>
        <v>0</v>
      </c>
      <c r="I479" s="98"/>
      <c r="J479" s="110"/>
      <c r="K479" s="110" t="s">
        <v>770</v>
      </c>
      <c r="L479" s="124" t="str">
        <f t="shared" si="64"/>
        <v>L01XX17_nr</v>
      </c>
      <c r="M479" s="94">
        <v>4</v>
      </c>
      <c r="N479" s="94" t="s">
        <v>188</v>
      </c>
      <c r="O479" s="94">
        <v>1</v>
      </c>
      <c r="P479" s="94" t="s">
        <v>6</v>
      </c>
      <c r="Q479" s="94">
        <v>1</v>
      </c>
      <c r="R479" s="94" t="s">
        <v>16</v>
      </c>
      <c r="S479" s="94" t="str">
        <f t="shared" si="65"/>
        <v>MG</v>
      </c>
      <c r="T479" s="94">
        <f t="shared" si="66"/>
        <v>0</v>
      </c>
      <c r="U479" s="94" t="str">
        <f t="shared" si="67"/>
        <v>mg</v>
      </c>
      <c r="V479" s="95">
        <f t="shared" si="68"/>
        <v>1</v>
      </c>
      <c r="W479" s="94">
        <f t="shared" si="69"/>
        <v>0</v>
      </c>
      <c r="X479" s="94">
        <f t="shared" si="70"/>
        <v>1</v>
      </c>
      <c r="Y479" s="94">
        <f t="shared" si="71"/>
        <v>0</v>
      </c>
    </row>
    <row r="480" spans="1:25" s="66" customFormat="1" ht="15.6">
      <c r="A480" s="121"/>
      <c r="B480" s="94" t="s">
        <v>709</v>
      </c>
      <c r="C480" s="94" t="s">
        <v>1163</v>
      </c>
      <c r="D480" s="94">
        <v>5861296</v>
      </c>
      <c r="E480" s="75">
        <v>7680650850045</v>
      </c>
      <c r="F480" s="261" t="s">
        <v>1633</v>
      </c>
      <c r="G480" s="100"/>
      <c r="H480" s="99">
        <f t="shared" si="63"/>
        <v>0</v>
      </c>
      <c r="I480" s="98"/>
      <c r="J480" s="110"/>
      <c r="K480" s="110" t="s">
        <v>770</v>
      </c>
      <c r="L480" s="124" t="str">
        <f t="shared" si="64"/>
        <v>L01XX17_nr</v>
      </c>
      <c r="M480" s="94">
        <v>4</v>
      </c>
      <c r="N480" s="94" t="s">
        <v>188</v>
      </c>
      <c r="O480" s="94">
        <v>5</v>
      </c>
      <c r="P480" s="94" t="s">
        <v>6</v>
      </c>
      <c r="Q480" s="94">
        <v>1</v>
      </c>
      <c r="R480" s="94" t="s">
        <v>16</v>
      </c>
      <c r="S480" s="94" t="str">
        <f t="shared" si="65"/>
        <v>MG</v>
      </c>
      <c r="T480" s="94">
        <f t="shared" si="66"/>
        <v>0</v>
      </c>
      <c r="U480" s="94" t="str">
        <f t="shared" si="67"/>
        <v>mg</v>
      </c>
      <c r="V480" s="95">
        <f t="shared" si="68"/>
        <v>1</v>
      </c>
      <c r="W480" s="94">
        <f t="shared" si="69"/>
        <v>0</v>
      </c>
      <c r="X480" s="94">
        <f t="shared" si="70"/>
        <v>1</v>
      </c>
      <c r="Y480" s="94">
        <f t="shared" si="71"/>
        <v>0</v>
      </c>
    </row>
    <row r="481" spans="1:25" s="66" customFormat="1" ht="15.6">
      <c r="A481" s="121"/>
      <c r="B481" s="94" t="s">
        <v>138</v>
      </c>
      <c r="C481" s="94" t="s">
        <v>139</v>
      </c>
      <c r="D481" s="94">
        <v>4082555</v>
      </c>
      <c r="E481" s="75"/>
      <c r="F481" s="261" t="s">
        <v>1634</v>
      </c>
      <c r="G481" s="100"/>
      <c r="H481" s="99">
        <f t="shared" si="63"/>
        <v>0</v>
      </c>
      <c r="I481" s="98"/>
      <c r="J481" s="110"/>
      <c r="K481" s="110" t="s">
        <v>770</v>
      </c>
      <c r="L481" s="124" t="str">
        <f t="shared" si="64"/>
        <v>L01XX24_nr</v>
      </c>
      <c r="M481" s="94">
        <v>3750</v>
      </c>
      <c r="N481" s="94" t="s">
        <v>189</v>
      </c>
      <c r="O481" s="94">
        <v>5</v>
      </c>
      <c r="P481" s="94" t="s">
        <v>187</v>
      </c>
      <c r="Q481" s="94">
        <v>1</v>
      </c>
      <c r="R481" s="94" t="s">
        <v>734</v>
      </c>
      <c r="S481" s="94" t="str">
        <f t="shared" si="65"/>
        <v>IE</v>
      </c>
      <c r="T481" s="94" t="str">
        <f t="shared" si="66"/>
        <v>5ML</v>
      </c>
      <c r="U481" s="94" t="str">
        <f t="shared" si="67"/>
        <v>IU</v>
      </c>
      <c r="V481" s="95" t="str">
        <f t="shared" si="68"/>
        <v>5ML</v>
      </c>
      <c r="W481" s="94">
        <f t="shared" si="69"/>
        <v>0</v>
      </c>
      <c r="X481" s="94">
        <f t="shared" si="70"/>
        <v>0</v>
      </c>
      <c r="Y481" s="94">
        <f t="shared" si="71"/>
        <v>0</v>
      </c>
    </row>
    <row r="482" spans="1:25" s="66" customFormat="1" ht="15.6">
      <c r="A482" s="121"/>
      <c r="B482" s="95" t="s">
        <v>140</v>
      </c>
      <c r="C482" s="94" t="s">
        <v>141</v>
      </c>
      <c r="D482" s="95">
        <v>6226047</v>
      </c>
      <c r="E482" s="75">
        <v>7680651780013</v>
      </c>
      <c r="F482" s="261" t="s">
        <v>1635</v>
      </c>
      <c r="G482" s="100"/>
      <c r="H482" s="99">
        <f t="shared" si="63"/>
        <v>0</v>
      </c>
      <c r="I482" s="98"/>
      <c r="J482" s="110"/>
      <c r="K482" s="110" t="s">
        <v>770</v>
      </c>
      <c r="L482" s="124" t="str">
        <f t="shared" si="64"/>
        <v>L01XX27_nr</v>
      </c>
      <c r="M482" s="94">
        <v>10</v>
      </c>
      <c r="N482" s="94" t="s">
        <v>194</v>
      </c>
      <c r="O482" s="94">
        <v>10</v>
      </c>
      <c r="P482" s="94" t="s">
        <v>187</v>
      </c>
      <c r="Q482" s="94">
        <v>10</v>
      </c>
      <c r="R482" s="94" t="s">
        <v>16</v>
      </c>
      <c r="S482" s="94" t="str">
        <f t="shared" si="65"/>
        <v>MG</v>
      </c>
      <c r="T482" s="94" t="str">
        <f t="shared" si="66"/>
        <v>10ML</v>
      </c>
      <c r="U482" s="94" t="str">
        <f t="shared" si="67"/>
        <v>mg</v>
      </c>
      <c r="V482" s="95" t="str">
        <f t="shared" si="68"/>
        <v>10ML</v>
      </c>
      <c r="W482" s="94">
        <f t="shared" si="69"/>
        <v>0</v>
      </c>
      <c r="X482" s="94">
        <f t="shared" si="70"/>
        <v>0</v>
      </c>
      <c r="Y482" s="94">
        <f t="shared" si="71"/>
        <v>0</v>
      </c>
    </row>
    <row r="483" spans="1:25" s="66" customFormat="1" ht="15.6">
      <c r="A483" s="121"/>
      <c r="B483" s="94" t="s">
        <v>142</v>
      </c>
      <c r="C483" s="94" t="s">
        <v>1140</v>
      </c>
      <c r="D483" s="94">
        <v>4059088</v>
      </c>
      <c r="E483" s="75">
        <v>7680569760022</v>
      </c>
      <c r="F483" s="261" t="s">
        <v>1637</v>
      </c>
      <c r="G483" s="100"/>
      <c r="H483" s="99">
        <f t="shared" si="63"/>
        <v>0</v>
      </c>
      <c r="I483" s="98"/>
      <c r="J483" s="110"/>
      <c r="K483" s="110" t="s">
        <v>770</v>
      </c>
      <c r="L483" s="124" t="str">
        <f t="shared" si="64"/>
        <v>L01XX32_nr</v>
      </c>
      <c r="M483" s="94">
        <v>1</v>
      </c>
      <c r="N483" s="94" t="s">
        <v>188</v>
      </c>
      <c r="O483" s="94">
        <v>1</v>
      </c>
      <c r="P483" s="94" t="s">
        <v>6</v>
      </c>
      <c r="Q483" s="94">
        <v>1</v>
      </c>
      <c r="R483" s="94" t="s">
        <v>16</v>
      </c>
      <c r="S483" s="94" t="str">
        <f t="shared" si="65"/>
        <v>MG</v>
      </c>
      <c r="T483" s="94">
        <f t="shared" si="66"/>
        <v>0</v>
      </c>
      <c r="U483" s="94" t="str">
        <f t="shared" si="67"/>
        <v>mg</v>
      </c>
      <c r="V483" s="95">
        <f t="shared" si="68"/>
        <v>1</v>
      </c>
      <c r="W483" s="94">
        <f t="shared" si="69"/>
        <v>0</v>
      </c>
      <c r="X483" s="94">
        <f t="shared" si="70"/>
        <v>1</v>
      </c>
      <c r="Y483" s="94">
        <f t="shared" si="71"/>
        <v>0</v>
      </c>
    </row>
    <row r="484" spans="1:25" s="66" customFormat="1" ht="15.6">
      <c r="A484" s="121"/>
      <c r="B484" s="94" t="s">
        <v>142</v>
      </c>
      <c r="C484" s="94" t="s">
        <v>1140</v>
      </c>
      <c r="D484" s="94">
        <v>2929734</v>
      </c>
      <c r="E484" s="75">
        <v>7680569760015</v>
      </c>
      <c r="F484" s="261" t="s">
        <v>1636</v>
      </c>
      <c r="G484" s="100"/>
      <c r="H484" s="99">
        <f t="shared" si="63"/>
        <v>0</v>
      </c>
      <c r="I484" s="98"/>
      <c r="J484" s="110"/>
      <c r="K484" s="110" t="s">
        <v>770</v>
      </c>
      <c r="L484" s="124" t="str">
        <f t="shared" si="64"/>
        <v>L01XX32_nr</v>
      </c>
      <c r="M484" s="94">
        <v>3.5</v>
      </c>
      <c r="N484" s="94" t="s">
        <v>188</v>
      </c>
      <c r="O484" s="94">
        <v>1</v>
      </c>
      <c r="P484" s="94" t="s">
        <v>6</v>
      </c>
      <c r="Q484" s="94">
        <v>1</v>
      </c>
      <c r="R484" s="94" t="s">
        <v>16</v>
      </c>
      <c r="S484" s="94" t="str">
        <f t="shared" si="65"/>
        <v>MG</v>
      </c>
      <c r="T484" s="94">
        <f t="shared" si="66"/>
        <v>0</v>
      </c>
      <c r="U484" s="94" t="str">
        <f t="shared" si="67"/>
        <v>mg</v>
      </c>
      <c r="V484" s="95">
        <f t="shared" si="68"/>
        <v>1</v>
      </c>
      <c r="W484" s="94">
        <f t="shared" si="69"/>
        <v>0</v>
      </c>
      <c r="X484" s="94">
        <f t="shared" si="70"/>
        <v>1</v>
      </c>
      <c r="Y484" s="94">
        <f t="shared" si="71"/>
        <v>0</v>
      </c>
    </row>
    <row r="485" spans="1:25" s="66" customFormat="1" ht="15.6">
      <c r="A485" s="121"/>
      <c r="B485" s="94" t="s">
        <v>143</v>
      </c>
      <c r="C485" s="94" t="s">
        <v>757</v>
      </c>
      <c r="D485" s="94">
        <v>5543573</v>
      </c>
      <c r="E485" s="75">
        <v>7680624970014</v>
      </c>
      <c r="F485" s="261" t="s">
        <v>1638</v>
      </c>
      <c r="G485" s="100"/>
      <c r="H485" s="99">
        <f t="shared" si="63"/>
        <v>0</v>
      </c>
      <c r="I485" s="98"/>
      <c r="J485" s="110"/>
      <c r="K485" s="110" t="s">
        <v>770</v>
      </c>
      <c r="L485" s="124" t="str">
        <f t="shared" si="64"/>
        <v>L01XX43_nr</v>
      </c>
      <c r="M485" s="94">
        <v>150</v>
      </c>
      <c r="N485" s="94" t="s">
        <v>188</v>
      </c>
      <c r="O485" s="94">
        <v>28</v>
      </c>
      <c r="P485" s="94" t="s">
        <v>6</v>
      </c>
      <c r="Q485" s="94">
        <v>1</v>
      </c>
      <c r="R485" s="94" t="s">
        <v>16</v>
      </c>
      <c r="S485" s="94" t="str">
        <f t="shared" si="65"/>
        <v>MG</v>
      </c>
      <c r="T485" s="94">
        <f t="shared" si="66"/>
        <v>0</v>
      </c>
      <c r="U485" s="94" t="str">
        <f t="shared" si="67"/>
        <v>mg</v>
      </c>
      <c r="V485" s="95">
        <f t="shared" si="68"/>
        <v>1</v>
      </c>
      <c r="W485" s="94">
        <f t="shared" si="69"/>
        <v>0</v>
      </c>
      <c r="X485" s="94">
        <f t="shared" si="70"/>
        <v>1</v>
      </c>
      <c r="Y485" s="94">
        <f t="shared" si="71"/>
        <v>0</v>
      </c>
    </row>
    <row r="486" spans="1:25" s="66" customFormat="1" ht="15.6">
      <c r="A486" s="121"/>
      <c r="B486" s="94" t="s">
        <v>144</v>
      </c>
      <c r="C486" s="94" t="s">
        <v>1164</v>
      </c>
      <c r="D486" s="94">
        <v>4953234</v>
      </c>
      <c r="E486" s="75">
        <v>7680620840014</v>
      </c>
      <c r="F486" s="261" t="s">
        <v>1639</v>
      </c>
      <c r="G486" s="100"/>
      <c r="H486" s="99">
        <f t="shared" si="63"/>
        <v>0</v>
      </c>
      <c r="I486" s="98"/>
      <c r="J486" s="110"/>
      <c r="K486" s="110" t="s">
        <v>770</v>
      </c>
      <c r="L486" s="124" t="str">
        <f t="shared" si="64"/>
        <v>L02BX03_nr</v>
      </c>
      <c r="M486" s="160">
        <v>0.25</v>
      </c>
      <c r="N486" s="160" t="s">
        <v>34</v>
      </c>
      <c r="O486" s="94">
        <v>120</v>
      </c>
      <c r="P486" s="94" t="s">
        <v>6</v>
      </c>
      <c r="Q486" s="94">
        <v>1</v>
      </c>
      <c r="R486" s="94" t="s">
        <v>34</v>
      </c>
      <c r="S486" s="94" t="str">
        <f t="shared" si="65"/>
        <v>g</v>
      </c>
      <c r="T486" s="94">
        <f t="shared" si="66"/>
        <v>0</v>
      </c>
      <c r="U486" s="94" t="str">
        <f t="shared" si="67"/>
        <v>g</v>
      </c>
      <c r="V486" s="95">
        <f t="shared" si="68"/>
        <v>1</v>
      </c>
      <c r="W486" s="94">
        <f t="shared" si="69"/>
        <v>0</v>
      </c>
      <c r="X486" s="94">
        <f t="shared" si="70"/>
        <v>1</v>
      </c>
      <c r="Y486" s="94">
        <f t="shared" si="71"/>
        <v>0</v>
      </c>
    </row>
    <row r="487" spans="1:25" s="66" customFormat="1" ht="15.6">
      <c r="A487" s="121"/>
      <c r="B487" s="95" t="s">
        <v>145</v>
      </c>
      <c r="C487" s="94" t="s">
        <v>146</v>
      </c>
      <c r="D487" s="95">
        <v>6109436</v>
      </c>
      <c r="E487" s="75">
        <v>7680563260047</v>
      </c>
      <c r="F487" s="261" t="s">
        <v>1642</v>
      </c>
      <c r="G487" s="100"/>
      <c r="H487" s="99">
        <f t="shared" si="63"/>
        <v>0</v>
      </c>
      <c r="I487" s="98"/>
      <c r="J487" s="110"/>
      <c r="K487" s="110" t="s">
        <v>770</v>
      </c>
      <c r="L487" s="124" t="str">
        <f t="shared" si="64"/>
        <v>L03AA13_nr</v>
      </c>
      <c r="M487" s="94">
        <v>6</v>
      </c>
      <c r="N487" s="94" t="s">
        <v>222</v>
      </c>
      <c r="O487" s="94">
        <v>1</v>
      </c>
      <c r="P487" s="94" t="s">
        <v>6</v>
      </c>
      <c r="Q487" s="94">
        <v>1</v>
      </c>
      <c r="R487" s="94" t="s">
        <v>16</v>
      </c>
      <c r="S487" s="94" t="str">
        <f t="shared" si="65"/>
        <v>MG</v>
      </c>
      <c r="T487" s="94" t="str">
        <f t="shared" si="66"/>
        <v>0.6ML</v>
      </c>
      <c r="U487" s="94" t="str">
        <f t="shared" si="67"/>
        <v>mg</v>
      </c>
      <c r="V487" s="95" t="str">
        <f t="shared" si="68"/>
        <v>0.6ML</v>
      </c>
      <c r="W487" s="94">
        <f t="shared" si="69"/>
        <v>0</v>
      </c>
      <c r="X487" s="94">
        <f t="shared" si="70"/>
        <v>1</v>
      </c>
      <c r="Y487" s="94">
        <f t="shared" si="71"/>
        <v>0</v>
      </c>
    </row>
    <row r="488" spans="1:25" s="66" customFormat="1" ht="15.6">
      <c r="A488" s="121"/>
      <c r="B488" s="95" t="s">
        <v>145</v>
      </c>
      <c r="C488" s="94" t="s">
        <v>146</v>
      </c>
      <c r="D488" s="95">
        <v>6224462</v>
      </c>
      <c r="E488" s="75">
        <v>7680563260061</v>
      </c>
      <c r="F488" s="261" t="s">
        <v>1643</v>
      </c>
      <c r="G488" s="100"/>
      <c r="H488" s="99">
        <f t="shared" si="63"/>
        <v>0</v>
      </c>
      <c r="I488" s="98"/>
      <c r="J488" s="110"/>
      <c r="K488" s="110" t="s">
        <v>770</v>
      </c>
      <c r="L488" s="124" t="str">
        <f t="shared" si="64"/>
        <v>L03AA13_nr</v>
      </c>
      <c r="M488" s="94">
        <v>6</v>
      </c>
      <c r="N488" s="94" t="s">
        <v>222</v>
      </c>
      <c r="O488" s="94">
        <v>24</v>
      </c>
      <c r="P488" s="94" t="s">
        <v>6</v>
      </c>
      <c r="Q488" s="94">
        <v>1</v>
      </c>
      <c r="R488" s="94" t="s">
        <v>16</v>
      </c>
      <c r="S488" s="94" t="str">
        <f t="shared" si="65"/>
        <v>MG</v>
      </c>
      <c r="T488" s="94" t="str">
        <f t="shared" si="66"/>
        <v>0.6ML</v>
      </c>
      <c r="U488" s="94" t="str">
        <f t="shared" si="67"/>
        <v>mg</v>
      </c>
      <c r="V488" s="95" t="str">
        <f t="shared" si="68"/>
        <v>0.6ML</v>
      </c>
      <c r="W488" s="94">
        <f t="shared" si="69"/>
        <v>0</v>
      </c>
      <c r="X488" s="94">
        <f t="shared" si="70"/>
        <v>1</v>
      </c>
      <c r="Y488" s="94">
        <f t="shared" si="71"/>
        <v>0</v>
      </c>
    </row>
    <row r="489" spans="1:25" s="66" customFormat="1" ht="15.6">
      <c r="A489" s="121"/>
      <c r="B489" s="94" t="s">
        <v>145</v>
      </c>
      <c r="C489" s="94" t="s">
        <v>146</v>
      </c>
      <c r="D489" s="94">
        <v>3098560</v>
      </c>
      <c r="E489" s="75"/>
      <c r="F489" s="261" t="s">
        <v>1641</v>
      </c>
      <c r="G489" s="100"/>
      <c r="H489" s="99">
        <f t="shared" si="63"/>
        <v>0</v>
      </c>
      <c r="I489" s="98"/>
      <c r="J489" s="110"/>
      <c r="K489" s="110" t="s">
        <v>770</v>
      </c>
      <c r="L489" s="124" t="str">
        <f t="shared" si="64"/>
        <v>L03AA13_nr</v>
      </c>
      <c r="M489" s="94">
        <v>6</v>
      </c>
      <c r="N489" s="94" t="s">
        <v>222</v>
      </c>
      <c r="O489" s="94">
        <v>0.6</v>
      </c>
      <c r="P489" s="94" t="s">
        <v>187</v>
      </c>
      <c r="Q489" s="94">
        <v>25</v>
      </c>
      <c r="R489" s="94" t="s">
        <v>16</v>
      </c>
      <c r="S489" s="94" t="str">
        <f t="shared" si="65"/>
        <v>MG</v>
      </c>
      <c r="T489" s="94" t="str">
        <f t="shared" si="66"/>
        <v>0.6ML</v>
      </c>
      <c r="U489" s="94" t="str">
        <f t="shared" si="67"/>
        <v>mg</v>
      </c>
      <c r="V489" s="95" t="str">
        <f t="shared" si="68"/>
        <v>0.6ML</v>
      </c>
      <c r="W489" s="94">
        <f t="shared" si="69"/>
        <v>0</v>
      </c>
      <c r="X489" s="94">
        <f t="shared" si="70"/>
        <v>0</v>
      </c>
      <c r="Y489" s="94">
        <f t="shared" si="71"/>
        <v>0</v>
      </c>
    </row>
    <row r="490" spans="1:25" s="66" customFormat="1" ht="15.6">
      <c r="A490" s="121"/>
      <c r="B490" s="94" t="s">
        <v>145</v>
      </c>
      <c r="C490" s="94" t="s">
        <v>146</v>
      </c>
      <c r="D490" s="94">
        <v>2706158</v>
      </c>
      <c r="E490" s="75"/>
      <c r="F490" s="261" t="s">
        <v>1640</v>
      </c>
      <c r="G490" s="100"/>
      <c r="H490" s="99">
        <f t="shared" si="63"/>
        <v>0</v>
      </c>
      <c r="I490" s="98"/>
      <c r="J490" s="110"/>
      <c r="K490" s="110" t="s">
        <v>770</v>
      </c>
      <c r="L490" s="124" t="str">
        <f t="shared" si="64"/>
        <v>L03AA13_nr</v>
      </c>
      <c r="M490" s="94">
        <v>6</v>
      </c>
      <c r="N490" s="94" t="s">
        <v>222</v>
      </c>
      <c r="O490" s="94">
        <v>0.6</v>
      </c>
      <c r="P490" s="94" t="s">
        <v>187</v>
      </c>
      <c r="Q490" s="94">
        <v>1</v>
      </c>
      <c r="R490" s="94" t="s">
        <v>16</v>
      </c>
      <c r="S490" s="94" t="str">
        <f t="shared" si="65"/>
        <v>MG</v>
      </c>
      <c r="T490" s="94" t="str">
        <f t="shared" si="66"/>
        <v>0.6ML</v>
      </c>
      <c r="U490" s="94" t="str">
        <f t="shared" si="67"/>
        <v>mg</v>
      </c>
      <c r="V490" s="95" t="str">
        <f t="shared" si="68"/>
        <v>0.6ML</v>
      </c>
      <c r="W490" s="94">
        <f t="shared" si="69"/>
        <v>0</v>
      </c>
      <c r="X490" s="94">
        <f t="shared" si="70"/>
        <v>0</v>
      </c>
      <c r="Y490" s="94">
        <f t="shared" si="71"/>
        <v>0</v>
      </c>
    </row>
    <row r="491" spans="1:25" s="66" customFormat="1" ht="15.6">
      <c r="A491" s="121"/>
      <c r="B491" s="94" t="s">
        <v>710</v>
      </c>
      <c r="C491" s="94" t="s">
        <v>1165</v>
      </c>
      <c r="D491" s="94">
        <v>1874468</v>
      </c>
      <c r="E491" s="75">
        <v>7680519470292</v>
      </c>
      <c r="F491" s="261" t="s">
        <v>1644</v>
      </c>
      <c r="G491" s="100"/>
      <c r="H491" s="99">
        <f t="shared" si="63"/>
        <v>0</v>
      </c>
      <c r="I491" s="98"/>
      <c r="J491" s="110"/>
      <c r="K491" s="110" t="s">
        <v>770</v>
      </c>
      <c r="L491" s="124" t="str">
        <f t="shared" si="64"/>
        <v>L03AB03_nr</v>
      </c>
      <c r="M491" s="94">
        <v>100</v>
      </c>
      <c r="N491" s="94" t="s">
        <v>711</v>
      </c>
      <c r="O491" s="94">
        <v>0.5</v>
      </c>
      <c r="P491" s="94" t="s">
        <v>187</v>
      </c>
      <c r="Q491" s="94">
        <v>6</v>
      </c>
      <c r="R491" s="94" t="s">
        <v>22</v>
      </c>
      <c r="S491" s="94" t="str">
        <f t="shared" si="65"/>
        <v>MCG</v>
      </c>
      <c r="T491" s="94" t="str">
        <f t="shared" si="66"/>
        <v>0.5ML</v>
      </c>
      <c r="U491" s="94" t="str">
        <f t="shared" si="67"/>
        <v>mcg</v>
      </c>
      <c r="V491" s="95" t="str">
        <f t="shared" si="68"/>
        <v>0.5ML</v>
      </c>
      <c r="W491" s="94">
        <f t="shared" si="69"/>
        <v>0</v>
      </c>
      <c r="X491" s="94">
        <f t="shared" si="70"/>
        <v>0</v>
      </c>
      <c r="Y491" s="94">
        <f t="shared" si="71"/>
        <v>0</v>
      </c>
    </row>
    <row r="492" spans="1:25" s="66" customFormat="1" ht="15.6">
      <c r="A492" s="121"/>
      <c r="B492" s="94" t="s">
        <v>712</v>
      </c>
      <c r="C492" s="94" t="s">
        <v>1166</v>
      </c>
      <c r="D492" s="94">
        <v>1853006</v>
      </c>
      <c r="E492" s="75">
        <v>7680535680842</v>
      </c>
      <c r="F492" s="261" t="s">
        <v>1645</v>
      </c>
      <c r="G492" s="100"/>
      <c r="H492" s="99">
        <f t="shared" si="63"/>
        <v>0</v>
      </c>
      <c r="I492" s="98"/>
      <c r="J492" s="110"/>
      <c r="K492" s="110" t="s">
        <v>770</v>
      </c>
      <c r="L492" s="124" t="str">
        <f t="shared" si="64"/>
        <v>L03AB04_nr</v>
      </c>
      <c r="M492" s="94">
        <v>3</v>
      </c>
      <c r="N492" s="94" t="s">
        <v>769</v>
      </c>
      <c r="O492" s="94">
        <v>0.5</v>
      </c>
      <c r="P492" s="94" t="s">
        <v>187</v>
      </c>
      <c r="Q492" s="94">
        <v>5</v>
      </c>
      <c r="R492" s="94" t="s">
        <v>759</v>
      </c>
      <c r="S492" s="94" t="str">
        <f t="shared" si="65"/>
        <v>MIOE</v>
      </c>
      <c r="T492" s="94" t="str">
        <f t="shared" si="66"/>
        <v>0.5ML</v>
      </c>
      <c r="U492" s="94" t="str">
        <f t="shared" si="67"/>
        <v>MIU</v>
      </c>
      <c r="V492" s="95" t="str">
        <f t="shared" si="68"/>
        <v>0.5ML</v>
      </c>
      <c r="W492" s="94">
        <f t="shared" si="69"/>
        <v>0</v>
      </c>
      <c r="X492" s="94">
        <f t="shared" si="70"/>
        <v>0</v>
      </c>
      <c r="Y492" s="94">
        <f t="shared" si="71"/>
        <v>0</v>
      </c>
    </row>
    <row r="493" spans="1:25" s="66" customFormat="1" ht="15.6">
      <c r="A493" s="121"/>
      <c r="B493" s="94" t="s">
        <v>712</v>
      </c>
      <c r="C493" s="94" t="s">
        <v>1166</v>
      </c>
      <c r="D493" s="94">
        <v>5433873</v>
      </c>
      <c r="E493" s="75"/>
      <c r="F493" s="261" t="s">
        <v>1646</v>
      </c>
      <c r="G493" s="100"/>
      <c r="H493" s="99">
        <f t="shared" si="63"/>
        <v>0</v>
      </c>
      <c r="I493" s="98"/>
      <c r="J493" s="110"/>
      <c r="K493" s="110" t="s">
        <v>770</v>
      </c>
      <c r="L493" s="124" t="str">
        <f t="shared" si="64"/>
        <v>L03AB04_nr</v>
      </c>
      <c r="M493" s="94">
        <v>9</v>
      </c>
      <c r="N493" s="94" t="s">
        <v>769</v>
      </c>
      <c r="O493" s="94">
        <v>0.5</v>
      </c>
      <c r="P493" s="94" t="s">
        <v>187</v>
      </c>
      <c r="Q493" s="94">
        <v>5</v>
      </c>
      <c r="R493" s="94" t="s">
        <v>759</v>
      </c>
      <c r="S493" s="94" t="str">
        <f t="shared" si="65"/>
        <v>MIOE</v>
      </c>
      <c r="T493" s="94" t="str">
        <f t="shared" si="66"/>
        <v>0.5ML</v>
      </c>
      <c r="U493" s="94" t="str">
        <f t="shared" si="67"/>
        <v>MIU</v>
      </c>
      <c r="V493" s="95" t="str">
        <f t="shared" si="68"/>
        <v>0.5ML</v>
      </c>
      <c r="W493" s="94">
        <f t="shared" si="69"/>
        <v>0</v>
      </c>
      <c r="X493" s="94">
        <f t="shared" si="70"/>
        <v>0</v>
      </c>
      <c r="Y493" s="94">
        <f t="shared" si="71"/>
        <v>0</v>
      </c>
    </row>
    <row r="494" spans="1:25" s="66" customFormat="1" ht="15.6">
      <c r="A494" s="121"/>
      <c r="B494" s="94" t="s">
        <v>713</v>
      </c>
      <c r="C494" s="94" t="s">
        <v>1167</v>
      </c>
      <c r="D494" s="94">
        <v>3084983</v>
      </c>
      <c r="E494" s="75">
        <v>7680540110594</v>
      </c>
      <c r="F494" s="261" t="s">
        <v>1650</v>
      </c>
      <c r="G494" s="100"/>
      <c r="H494" s="99">
        <f t="shared" si="63"/>
        <v>0</v>
      </c>
      <c r="I494" s="98"/>
      <c r="J494" s="110"/>
      <c r="K494" s="110" t="s">
        <v>770</v>
      </c>
      <c r="L494" s="124" t="str">
        <f t="shared" si="64"/>
        <v>L03AB05_nr</v>
      </c>
      <c r="M494" s="94">
        <v>10</v>
      </c>
      <c r="N494" s="94" t="s">
        <v>759</v>
      </c>
      <c r="O494" s="94">
        <v>1</v>
      </c>
      <c r="P494" s="94" t="s">
        <v>187</v>
      </c>
      <c r="Q494" s="94">
        <v>5</v>
      </c>
      <c r="R494" s="94" t="s">
        <v>759</v>
      </c>
      <c r="S494" s="94" t="str">
        <f t="shared" si="65"/>
        <v>MIU</v>
      </c>
      <c r="T494" s="94">
        <f t="shared" si="66"/>
        <v>0</v>
      </c>
      <c r="U494" s="94" t="str">
        <f t="shared" si="67"/>
        <v>MIU</v>
      </c>
      <c r="V494" s="95">
        <f t="shared" si="68"/>
        <v>1</v>
      </c>
      <c r="W494" s="94">
        <f t="shared" si="69"/>
        <v>0</v>
      </c>
      <c r="X494" s="94">
        <f t="shared" si="70"/>
        <v>0</v>
      </c>
      <c r="Y494" s="94">
        <f t="shared" si="71"/>
        <v>0</v>
      </c>
    </row>
    <row r="495" spans="1:25" s="66" customFormat="1" ht="15.6">
      <c r="A495" s="121"/>
      <c r="B495" s="94" t="s">
        <v>713</v>
      </c>
      <c r="C495" s="94" t="s">
        <v>1167</v>
      </c>
      <c r="D495" s="94">
        <v>1980727</v>
      </c>
      <c r="E495" s="75">
        <v>7680540110679</v>
      </c>
      <c r="F495" s="261" t="s">
        <v>1649</v>
      </c>
      <c r="G495" s="100"/>
      <c r="H495" s="99">
        <f t="shared" si="63"/>
        <v>0</v>
      </c>
      <c r="I495" s="98"/>
      <c r="J495" s="110"/>
      <c r="K495" s="110" t="s">
        <v>770</v>
      </c>
      <c r="L495" s="124" t="str">
        <f t="shared" si="64"/>
        <v>L03AB05_nr</v>
      </c>
      <c r="M495" s="94">
        <v>18</v>
      </c>
      <c r="N495" s="94" t="s">
        <v>759</v>
      </c>
      <c r="O495" s="94">
        <v>1</v>
      </c>
      <c r="P495" s="94" t="s">
        <v>6</v>
      </c>
      <c r="Q495" s="94">
        <v>1</v>
      </c>
      <c r="R495" s="94" t="s">
        <v>759</v>
      </c>
      <c r="S495" s="94" t="str">
        <f t="shared" si="65"/>
        <v>MIU</v>
      </c>
      <c r="T495" s="94">
        <f t="shared" si="66"/>
        <v>0</v>
      </c>
      <c r="U495" s="94" t="str">
        <f t="shared" si="67"/>
        <v>MIU</v>
      </c>
      <c r="V495" s="95">
        <f t="shared" si="68"/>
        <v>1</v>
      </c>
      <c r="W495" s="94">
        <f t="shared" si="69"/>
        <v>0</v>
      </c>
      <c r="X495" s="94">
        <f t="shared" si="70"/>
        <v>1</v>
      </c>
      <c r="Y495" s="94">
        <f t="shared" si="71"/>
        <v>0</v>
      </c>
    </row>
    <row r="496" spans="1:25" s="66" customFormat="1" ht="15.6">
      <c r="A496" s="121"/>
      <c r="B496" s="94" t="s">
        <v>713</v>
      </c>
      <c r="C496" s="94" t="s">
        <v>1167</v>
      </c>
      <c r="D496" s="94">
        <v>1980733</v>
      </c>
      <c r="E496" s="75">
        <v>7680540110754</v>
      </c>
      <c r="F496" s="261" t="s">
        <v>1648</v>
      </c>
      <c r="G496" s="100"/>
      <c r="H496" s="99">
        <f t="shared" si="63"/>
        <v>0</v>
      </c>
      <c r="I496" s="98"/>
      <c r="J496" s="110"/>
      <c r="K496" s="110" t="s">
        <v>770</v>
      </c>
      <c r="L496" s="124" t="str">
        <f t="shared" si="64"/>
        <v>L03AB05_nr</v>
      </c>
      <c r="M496" s="94">
        <v>30</v>
      </c>
      <c r="N496" s="94" t="s">
        <v>759</v>
      </c>
      <c r="O496" s="94">
        <v>1</v>
      </c>
      <c r="P496" s="94" t="s">
        <v>6</v>
      </c>
      <c r="Q496" s="94">
        <v>1</v>
      </c>
      <c r="R496" s="94" t="s">
        <v>759</v>
      </c>
      <c r="S496" s="94" t="str">
        <f t="shared" si="65"/>
        <v>MIU</v>
      </c>
      <c r="T496" s="94">
        <f t="shared" si="66"/>
        <v>0</v>
      </c>
      <c r="U496" s="94" t="str">
        <f t="shared" si="67"/>
        <v>MIU</v>
      </c>
      <c r="V496" s="95">
        <f t="shared" si="68"/>
        <v>1</v>
      </c>
      <c r="W496" s="94">
        <f t="shared" si="69"/>
        <v>0</v>
      </c>
      <c r="X496" s="94">
        <f t="shared" si="70"/>
        <v>1</v>
      </c>
      <c r="Y496" s="94">
        <f t="shared" si="71"/>
        <v>0</v>
      </c>
    </row>
    <row r="497" spans="1:25" s="66" customFormat="1" ht="15.6">
      <c r="A497" s="121"/>
      <c r="B497" s="94" t="s">
        <v>713</v>
      </c>
      <c r="C497" s="94" t="s">
        <v>1167</v>
      </c>
      <c r="D497" s="94">
        <v>1980756</v>
      </c>
      <c r="E497" s="75">
        <v>7680540110839</v>
      </c>
      <c r="F497" s="261" t="s">
        <v>1647</v>
      </c>
      <c r="G497" s="100"/>
      <c r="H497" s="99">
        <f t="shared" si="63"/>
        <v>0</v>
      </c>
      <c r="I497" s="98"/>
      <c r="J497" s="110"/>
      <c r="K497" s="110" t="s">
        <v>770</v>
      </c>
      <c r="L497" s="124" t="str">
        <f t="shared" si="64"/>
        <v>L03AB05_nr</v>
      </c>
      <c r="M497" s="94">
        <v>60</v>
      </c>
      <c r="N497" s="94" t="s">
        <v>759</v>
      </c>
      <c r="O497" s="94">
        <v>1</v>
      </c>
      <c r="P497" s="94" t="s">
        <v>6</v>
      </c>
      <c r="Q497" s="94">
        <v>1</v>
      </c>
      <c r="R497" s="94" t="s">
        <v>759</v>
      </c>
      <c r="S497" s="94" t="str">
        <f t="shared" si="65"/>
        <v>MIU</v>
      </c>
      <c r="T497" s="94">
        <f t="shared" si="66"/>
        <v>0</v>
      </c>
      <c r="U497" s="94" t="str">
        <f t="shared" si="67"/>
        <v>MIU</v>
      </c>
      <c r="V497" s="95">
        <f t="shared" si="68"/>
        <v>1</v>
      </c>
      <c r="W497" s="94">
        <f t="shared" si="69"/>
        <v>0</v>
      </c>
      <c r="X497" s="94">
        <f t="shared" si="70"/>
        <v>1</v>
      </c>
      <c r="Y497" s="94">
        <f t="shared" si="71"/>
        <v>0</v>
      </c>
    </row>
    <row r="498" spans="1:25" s="66" customFormat="1" ht="15.6">
      <c r="A498" s="121"/>
      <c r="B498" s="94" t="s">
        <v>714</v>
      </c>
      <c r="C498" s="94" t="s">
        <v>1168</v>
      </c>
      <c r="D498" s="94">
        <v>3606654</v>
      </c>
      <c r="E498" s="75">
        <v>7680532250475</v>
      </c>
      <c r="F498" s="261" t="s">
        <v>1651</v>
      </c>
      <c r="G498" s="100"/>
      <c r="H498" s="99">
        <f t="shared" si="63"/>
        <v>0</v>
      </c>
      <c r="I498" s="98"/>
      <c r="J498" s="110"/>
      <c r="K498" s="110" t="s">
        <v>770</v>
      </c>
      <c r="L498" s="124" t="str">
        <f t="shared" si="64"/>
        <v>L03AB08_nr</v>
      </c>
      <c r="M498" s="160">
        <v>9.6</v>
      </c>
      <c r="N498" s="160" t="s">
        <v>759</v>
      </c>
      <c r="O498" s="94">
        <v>15</v>
      </c>
      <c r="P498" s="94" t="s">
        <v>6</v>
      </c>
      <c r="Q498" s="94">
        <v>1</v>
      </c>
      <c r="R498" s="94" t="s">
        <v>759</v>
      </c>
      <c r="S498" s="94" t="str">
        <f t="shared" si="65"/>
        <v>MIU</v>
      </c>
      <c r="T498" s="94">
        <f t="shared" si="66"/>
        <v>0</v>
      </c>
      <c r="U498" s="94" t="str">
        <f t="shared" si="67"/>
        <v>MIU</v>
      </c>
      <c r="V498" s="95">
        <f t="shared" si="68"/>
        <v>1</v>
      </c>
      <c r="W498" s="94">
        <f t="shared" si="69"/>
        <v>0</v>
      </c>
      <c r="X498" s="94">
        <f t="shared" si="70"/>
        <v>1</v>
      </c>
      <c r="Y498" s="94">
        <f t="shared" si="71"/>
        <v>0</v>
      </c>
    </row>
    <row r="499" spans="1:25" s="66" customFormat="1" ht="15.6">
      <c r="A499" s="121"/>
      <c r="B499" s="94" t="s">
        <v>715</v>
      </c>
      <c r="C499" s="94" t="s">
        <v>1169</v>
      </c>
      <c r="D499" s="94">
        <v>5084792</v>
      </c>
      <c r="E499" s="75">
        <v>7680588600019</v>
      </c>
      <c r="F499" s="261" t="s">
        <v>1657</v>
      </c>
      <c r="G499" s="100"/>
      <c r="H499" s="99">
        <f t="shared" si="63"/>
        <v>0</v>
      </c>
      <c r="I499" s="98"/>
      <c r="J499" s="110"/>
      <c r="K499" s="110" t="s">
        <v>770</v>
      </c>
      <c r="L499" s="124" t="str">
        <f t="shared" si="64"/>
        <v>L03AB10_nr</v>
      </c>
      <c r="M499" s="94">
        <v>200</v>
      </c>
      <c r="N499" s="94" t="s">
        <v>198</v>
      </c>
      <c r="O499" s="94">
        <v>1</v>
      </c>
      <c r="P499" s="94" t="s">
        <v>6</v>
      </c>
      <c r="Q499" s="94">
        <v>1</v>
      </c>
      <c r="R499" s="94" t="s">
        <v>22</v>
      </c>
      <c r="S499" s="94" t="str">
        <f t="shared" si="65"/>
        <v>MCG</v>
      </c>
      <c r="T499" s="94">
        <f t="shared" si="66"/>
        <v>0</v>
      </c>
      <c r="U499" s="94" t="str">
        <f t="shared" si="67"/>
        <v>mcg</v>
      </c>
      <c r="V499" s="95">
        <f t="shared" si="68"/>
        <v>1</v>
      </c>
      <c r="W499" s="94">
        <f t="shared" si="69"/>
        <v>0</v>
      </c>
      <c r="X499" s="94">
        <f t="shared" si="70"/>
        <v>1</v>
      </c>
      <c r="Y499" s="94">
        <f t="shared" si="71"/>
        <v>0</v>
      </c>
    </row>
    <row r="500" spans="1:25" s="66" customFormat="1" ht="15.6">
      <c r="A500" s="121"/>
      <c r="B500" s="94" t="s">
        <v>715</v>
      </c>
      <c r="C500" s="94" t="s">
        <v>1169</v>
      </c>
      <c r="D500" s="94">
        <v>5084800</v>
      </c>
      <c r="E500" s="75">
        <v>7680588600026</v>
      </c>
      <c r="F500" s="261" t="s">
        <v>1658</v>
      </c>
      <c r="G500" s="100"/>
      <c r="H500" s="99">
        <f t="shared" si="63"/>
        <v>0</v>
      </c>
      <c r="I500" s="98"/>
      <c r="J500" s="110"/>
      <c r="K500" s="110" t="s">
        <v>770</v>
      </c>
      <c r="L500" s="124" t="str">
        <f t="shared" si="64"/>
        <v>L03AB10_nr</v>
      </c>
      <c r="M500" s="94">
        <v>200</v>
      </c>
      <c r="N500" s="94" t="s">
        <v>198</v>
      </c>
      <c r="O500" s="94">
        <v>4</v>
      </c>
      <c r="P500" s="94" t="s">
        <v>6</v>
      </c>
      <c r="Q500" s="94">
        <v>1</v>
      </c>
      <c r="R500" s="94" t="s">
        <v>22</v>
      </c>
      <c r="S500" s="94" t="str">
        <f t="shared" si="65"/>
        <v>MCG</v>
      </c>
      <c r="T500" s="94">
        <f t="shared" si="66"/>
        <v>0</v>
      </c>
      <c r="U500" s="94" t="str">
        <f t="shared" si="67"/>
        <v>mcg</v>
      </c>
      <c r="V500" s="95">
        <f t="shared" si="68"/>
        <v>1</v>
      </c>
      <c r="W500" s="94">
        <f t="shared" si="69"/>
        <v>0</v>
      </c>
      <c r="X500" s="94">
        <f t="shared" si="70"/>
        <v>1</v>
      </c>
      <c r="Y500" s="94">
        <f t="shared" si="71"/>
        <v>0</v>
      </c>
    </row>
    <row r="501" spans="1:25" s="66" customFormat="1" ht="15.6">
      <c r="A501" s="121"/>
      <c r="B501" s="94" t="s">
        <v>715</v>
      </c>
      <c r="C501" s="94" t="s">
        <v>1169</v>
      </c>
      <c r="D501" s="94">
        <v>5084846</v>
      </c>
      <c r="E501" s="75">
        <v>7680588600040</v>
      </c>
      <c r="F501" s="261" t="s">
        <v>1659</v>
      </c>
      <c r="G501" s="100"/>
      <c r="H501" s="99">
        <f t="shared" si="63"/>
        <v>0</v>
      </c>
      <c r="I501" s="98"/>
      <c r="J501" s="110"/>
      <c r="K501" s="110" t="s">
        <v>770</v>
      </c>
      <c r="L501" s="124" t="str">
        <f t="shared" si="64"/>
        <v>L03AB10_nr</v>
      </c>
      <c r="M501" s="94">
        <v>300</v>
      </c>
      <c r="N501" s="94" t="s">
        <v>198</v>
      </c>
      <c r="O501" s="94">
        <v>1</v>
      </c>
      <c r="P501" s="94" t="s">
        <v>6</v>
      </c>
      <c r="Q501" s="94">
        <v>1</v>
      </c>
      <c r="R501" s="94" t="s">
        <v>22</v>
      </c>
      <c r="S501" s="94" t="str">
        <f t="shared" si="65"/>
        <v>MCG</v>
      </c>
      <c r="T501" s="94">
        <f t="shared" si="66"/>
        <v>0</v>
      </c>
      <c r="U501" s="94" t="str">
        <f t="shared" si="67"/>
        <v>mcg</v>
      </c>
      <c r="V501" s="95">
        <f t="shared" si="68"/>
        <v>1</v>
      </c>
      <c r="W501" s="94">
        <f t="shared" si="69"/>
        <v>0</v>
      </c>
      <c r="X501" s="94">
        <f t="shared" si="70"/>
        <v>1</v>
      </c>
      <c r="Y501" s="94">
        <f t="shared" si="71"/>
        <v>0</v>
      </c>
    </row>
    <row r="502" spans="1:25" s="66" customFormat="1" ht="15.6">
      <c r="A502" s="121"/>
      <c r="B502" s="94" t="s">
        <v>715</v>
      </c>
      <c r="C502" s="94" t="s">
        <v>1169</v>
      </c>
      <c r="D502" s="94">
        <v>5084852</v>
      </c>
      <c r="E502" s="75">
        <v>7680588600057</v>
      </c>
      <c r="F502" s="261" t="s">
        <v>1660</v>
      </c>
      <c r="G502" s="100"/>
      <c r="H502" s="99">
        <f t="shared" si="63"/>
        <v>0</v>
      </c>
      <c r="I502" s="98"/>
      <c r="J502" s="110"/>
      <c r="K502" s="110" t="s">
        <v>770</v>
      </c>
      <c r="L502" s="124" t="str">
        <f t="shared" si="64"/>
        <v>L03AB10_nr</v>
      </c>
      <c r="M502" s="94">
        <v>300</v>
      </c>
      <c r="N502" s="94" t="s">
        <v>198</v>
      </c>
      <c r="O502" s="94">
        <v>4</v>
      </c>
      <c r="P502" s="94" t="s">
        <v>6</v>
      </c>
      <c r="Q502" s="94">
        <v>1</v>
      </c>
      <c r="R502" s="94" t="s">
        <v>22</v>
      </c>
      <c r="S502" s="94" t="str">
        <f t="shared" si="65"/>
        <v>MCG</v>
      </c>
      <c r="T502" s="94">
        <f t="shared" si="66"/>
        <v>0</v>
      </c>
      <c r="U502" s="94" t="str">
        <f t="shared" si="67"/>
        <v>mcg</v>
      </c>
      <c r="V502" s="95">
        <f t="shared" si="68"/>
        <v>1</v>
      </c>
      <c r="W502" s="94">
        <f t="shared" si="69"/>
        <v>0</v>
      </c>
      <c r="X502" s="94">
        <f t="shared" si="70"/>
        <v>1</v>
      </c>
      <c r="Y502" s="94">
        <f t="shared" si="71"/>
        <v>0</v>
      </c>
    </row>
    <row r="503" spans="1:25" s="66" customFormat="1" ht="15.6">
      <c r="A503" s="121"/>
      <c r="B503" s="94" t="s">
        <v>715</v>
      </c>
      <c r="C503" s="94" t="s">
        <v>1169</v>
      </c>
      <c r="D503" s="94">
        <v>5084817</v>
      </c>
      <c r="E503" s="75">
        <v>7680588600071</v>
      </c>
      <c r="F503" s="261" t="s">
        <v>1661</v>
      </c>
      <c r="G503" s="100"/>
      <c r="H503" s="99">
        <f t="shared" si="63"/>
        <v>0</v>
      </c>
      <c r="I503" s="98"/>
      <c r="J503" s="110"/>
      <c r="K503" s="110" t="s">
        <v>770</v>
      </c>
      <c r="L503" s="124" t="str">
        <f t="shared" si="64"/>
        <v>L03AB10_nr</v>
      </c>
      <c r="M503" s="94">
        <v>600</v>
      </c>
      <c r="N503" s="94" t="s">
        <v>198</v>
      </c>
      <c r="O503" s="94">
        <v>1</v>
      </c>
      <c r="P503" s="94" t="s">
        <v>6</v>
      </c>
      <c r="Q503" s="94">
        <v>1</v>
      </c>
      <c r="R503" s="94" t="s">
        <v>22</v>
      </c>
      <c r="S503" s="94" t="str">
        <f t="shared" si="65"/>
        <v>MCG</v>
      </c>
      <c r="T503" s="94">
        <f t="shared" si="66"/>
        <v>0</v>
      </c>
      <c r="U503" s="94" t="str">
        <f t="shared" si="67"/>
        <v>mcg</v>
      </c>
      <c r="V503" s="95">
        <f t="shared" si="68"/>
        <v>1</v>
      </c>
      <c r="W503" s="94">
        <f t="shared" si="69"/>
        <v>0</v>
      </c>
      <c r="X503" s="94">
        <f t="shared" si="70"/>
        <v>1</v>
      </c>
      <c r="Y503" s="94">
        <f t="shared" si="71"/>
        <v>0</v>
      </c>
    </row>
    <row r="504" spans="1:25" s="66" customFormat="1" ht="15.6">
      <c r="A504" s="121"/>
      <c r="B504" s="94" t="s">
        <v>715</v>
      </c>
      <c r="C504" s="94" t="s">
        <v>1169</v>
      </c>
      <c r="D504" s="94">
        <v>5084823</v>
      </c>
      <c r="E504" s="75">
        <v>7680588600088</v>
      </c>
      <c r="F504" s="261" t="s">
        <v>1662</v>
      </c>
      <c r="G504" s="100"/>
      <c r="H504" s="99">
        <f t="shared" si="63"/>
        <v>0</v>
      </c>
      <c r="I504" s="98"/>
      <c r="J504" s="110"/>
      <c r="K504" s="110" t="s">
        <v>770</v>
      </c>
      <c r="L504" s="124" t="str">
        <f t="shared" si="64"/>
        <v>L03AB10_nr</v>
      </c>
      <c r="M504" s="94">
        <v>600</v>
      </c>
      <c r="N504" s="94" t="s">
        <v>198</v>
      </c>
      <c r="O504" s="94">
        <v>4</v>
      </c>
      <c r="P504" s="94" t="s">
        <v>6</v>
      </c>
      <c r="Q504" s="94">
        <v>1</v>
      </c>
      <c r="R504" s="94" t="s">
        <v>22</v>
      </c>
      <c r="S504" s="94" t="str">
        <f t="shared" si="65"/>
        <v>MCG</v>
      </c>
      <c r="T504" s="94">
        <f t="shared" si="66"/>
        <v>0</v>
      </c>
      <c r="U504" s="94" t="str">
        <f t="shared" si="67"/>
        <v>mcg</v>
      </c>
      <c r="V504" s="95">
        <f t="shared" si="68"/>
        <v>1</v>
      </c>
      <c r="W504" s="94">
        <f t="shared" si="69"/>
        <v>0</v>
      </c>
      <c r="X504" s="94">
        <f t="shared" si="70"/>
        <v>1</v>
      </c>
      <c r="Y504" s="94">
        <f t="shared" si="71"/>
        <v>0</v>
      </c>
    </row>
    <row r="505" spans="1:25" s="66" customFormat="1" ht="15.6">
      <c r="A505" s="121"/>
      <c r="B505" s="94" t="s">
        <v>715</v>
      </c>
      <c r="C505" s="94" t="s">
        <v>1169</v>
      </c>
      <c r="D505" s="94">
        <v>2592111</v>
      </c>
      <c r="E505" s="75"/>
      <c r="F505" s="261" t="s">
        <v>1654</v>
      </c>
      <c r="G505" s="100"/>
      <c r="H505" s="99">
        <f t="shared" si="63"/>
        <v>0</v>
      </c>
      <c r="I505" s="98"/>
      <c r="J505" s="110"/>
      <c r="K505" s="110" t="s">
        <v>770</v>
      </c>
      <c r="L505" s="124" t="str">
        <f t="shared" si="64"/>
        <v>L03AB10_nr</v>
      </c>
      <c r="M505" s="94">
        <v>100</v>
      </c>
      <c r="N505" s="94" t="s">
        <v>198</v>
      </c>
      <c r="O505" s="94">
        <v>4</v>
      </c>
      <c r="P505" s="94" t="s">
        <v>6</v>
      </c>
      <c r="Q505" s="94">
        <v>1</v>
      </c>
      <c r="R505" s="94" t="s">
        <v>22</v>
      </c>
      <c r="S505" s="94" t="str">
        <f t="shared" si="65"/>
        <v>MCG</v>
      </c>
      <c r="T505" s="94">
        <f t="shared" si="66"/>
        <v>0</v>
      </c>
      <c r="U505" s="94" t="str">
        <f t="shared" si="67"/>
        <v>mcg</v>
      </c>
      <c r="V505" s="95">
        <f t="shared" si="68"/>
        <v>1</v>
      </c>
      <c r="W505" s="94">
        <f t="shared" si="69"/>
        <v>0</v>
      </c>
      <c r="X505" s="94">
        <f t="shared" si="70"/>
        <v>1</v>
      </c>
      <c r="Y505" s="94">
        <f t="shared" si="71"/>
        <v>0</v>
      </c>
    </row>
    <row r="506" spans="1:25" s="66" customFormat="1" ht="15.6">
      <c r="A506" s="121"/>
      <c r="B506" s="94" t="s">
        <v>715</v>
      </c>
      <c r="C506" s="94" t="s">
        <v>1169</v>
      </c>
      <c r="D506" s="94">
        <v>2592128</v>
      </c>
      <c r="E506" s="75"/>
      <c r="F506" s="261" t="s">
        <v>1655</v>
      </c>
      <c r="G506" s="100"/>
      <c r="H506" s="99">
        <f t="shared" si="63"/>
        <v>0</v>
      </c>
      <c r="I506" s="98"/>
      <c r="J506" s="110"/>
      <c r="K506" s="110" t="s">
        <v>770</v>
      </c>
      <c r="L506" s="124" t="str">
        <f t="shared" si="64"/>
        <v>L03AB10_nr</v>
      </c>
      <c r="M506" s="94">
        <v>120</v>
      </c>
      <c r="N506" s="94" t="s">
        <v>198</v>
      </c>
      <c r="O506" s="94">
        <v>4</v>
      </c>
      <c r="P506" s="94" t="s">
        <v>6</v>
      </c>
      <c r="Q506" s="94">
        <v>1</v>
      </c>
      <c r="R506" s="94" t="s">
        <v>22</v>
      </c>
      <c r="S506" s="94" t="str">
        <f t="shared" si="65"/>
        <v>MCG</v>
      </c>
      <c r="T506" s="94">
        <f t="shared" si="66"/>
        <v>0</v>
      </c>
      <c r="U506" s="94" t="str">
        <f t="shared" si="67"/>
        <v>mcg</v>
      </c>
      <c r="V506" s="95">
        <f t="shared" si="68"/>
        <v>1</v>
      </c>
      <c r="W506" s="94">
        <f t="shared" si="69"/>
        <v>0</v>
      </c>
      <c r="X506" s="94">
        <f t="shared" si="70"/>
        <v>1</v>
      </c>
      <c r="Y506" s="94">
        <f t="shared" si="71"/>
        <v>0</v>
      </c>
    </row>
    <row r="507" spans="1:25" s="66" customFormat="1" ht="15.6">
      <c r="A507" s="121"/>
      <c r="B507" s="94" t="s">
        <v>715</v>
      </c>
      <c r="C507" s="94" t="s">
        <v>1169</v>
      </c>
      <c r="D507" s="94">
        <v>2592134</v>
      </c>
      <c r="E507" s="75"/>
      <c r="F507" s="261" t="s">
        <v>1656</v>
      </c>
      <c r="G507" s="100"/>
      <c r="H507" s="99">
        <f t="shared" si="63"/>
        <v>0</v>
      </c>
      <c r="I507" s="98"/>
      <c r="J507" s="110"/>
      <c r="K507" s="110" t="s">
        <v>770</v>
      </c>
      <c r="L507" s="124" t="str">
        <f t="shared" si="64"/>
        <v>L03AB10_nr</v>
      </c>
      <c r="M507" s="94">
        <v>150</v>
      </c>
      <c r="N507" s="94" t="s">
        <v>198</v>
      </c>
      <c r="O507" s="94">
        <v>4</v>
      </c>
      <c r="P507" s="94" t="s">
        <v>6</v>
      </c>
      <c r="Q507" s="94">
        <v>1</v>
      </c>
      <c r="R507" s="94" t="s">
        <v>22</v>
      </c>
      <c r="S507" s="94" t="str">
        <f t="shared" si="65"/>
        <v>MCG</v>
      </c>
      <c r="T507" s="94">
        <f t="shared" si="66"/>
        <v>0</v>
      </c>
      <c r="U507" s="94" t="str">
        <f t="shared" si="67"/>
        <v>mcg</v>
      </c>
      <c r="V507" s="95">
        <f t="shared" si="68"/>
        <v>1</v>
      </c>
      <c r="W507" s="94">
        <f t="shared" si="69"/>
        <v>0</v>
      </c>
      <c r="X507" s="94">
        <f t="shared" si="70"/>
        <v>1</v>
      </c>
      <c r="Y507" s="94">
        <f t="shared" si="71"/>
        <v>0</v>
      </c>
    </row>
    <row r="508" spans="1:25" s="66" customFormat="1" ht="15.6">
      <c r="A508" s="121"/>
      <c r="B508" s="94" t="s">
        <v>715</v>
      </c>
      <c r="C508" s="94" t="s">
        <v>1169</v>
      </c>
      <c r="D508" s="94">
        <v>2592097</v>
      </c>
      <c r="E508" s="75"/>
      <c r="F508" s="261" t="s">
        <v>1652</v>
      </c>
      <c r="G508" s="100"/>
      <c r="H508" s="99">
        <f t="shared" si="63"/>
        <v>0</v>
      </c>
      <c r="I508" s="98"/>
      <c r="J508" s="110"/>
      <c r="K508" s="110" t="s">
        <v>770</v>
      </c>
      <c r="L508" s="124" t="str">
        <f t="shared" si="64"/>
        <v>L03AB10_nr</v>
      </c>
      <c r="M508" s="94">
        <v>50</v>
      </c>
      <c r="N508" s="94" t="s">
        <v>198</v>
      </c>
      <c r="O508" s="94">
        <v>4</v>
      </c>
      <c r="P508" s="94" t="s">
        <v>6</v>
      </c>
      <c r="Q508" s="94">
        <v>1</v>
      </c>
      <c r="R508" s="94" t="s">
        <v>22</v>
      </c>
      <c r="S508" s="94" t="str">
        <f t="shared" si="65"/>
        <v>MCG</v>
      </c>
      <c r="T508" s="94">
        <f t="shared" si="66"/>
        <v>0</v>
      </c>
      <c r="U508" s="94" t="str">
        <f t="shared" si="67"/>
        <v>mcg</v>
      </c>
      <c r="V508" s="95">
        <f t="shared" si="68"/>
        <v>1</v>
      </c>
      <c r="W508" s="94">
        <f t="shared" si="69"/>
        <v>0</v>
      </c>
      <c r="X508" s="94">
        <f t="shared" si="70"/>
        <v>1</v>
      </c>
      <c r="Y508" s="94">
        <f t="shared" si="71"/>
        <v>0</v>
      </c>
    </row>
    <row r="509" spans="1:25" s="66" customFormat="1" ht="15.6">
      <c r="A509" s="121"/>
      <c r="B509" s="94" t="s">
        <v>715</v>
      </c>
      <c r="C509" s="94" t="s">
        <v>1169</v>
      </c>
      <c r="D509" s="94">
        <v>2592105</v>
      </c>
      <c r="E509" s="75"/>
      <c r="F509" s="261" t="s">
        <v>1653</v>
      </c>
      <c r="G509" s="100"/>
      <c r="H509" s="99">
        <f t="shared" si="63"/>
        <v>0</v>
      </c>
      <c r="I509" s="98"/>
      <c r="J509" s="110"/>
      <c r="K509" s="110" t="s">
        <v>770</v>
      </c>
      <c r="L509" s="124" t="str">
        <f t="shared" si="64"/>
        <v>L03AB10_nr</v>
      </c>
      <c r="M509" s="94">
        <v>80</v>
      </c>
      <c r="N509" s="94" t="s">
        <v>198</v>
      </c>
      <c r="O509" s="94">
        <v>4</v>
      </c>
      <c r="P509" s="94" t="s">
        <v>6</v>
      </c>
      <c r="Q509" s="94">
        <v>1</v>
      </c>
      <c r="R509" s="94" t="s">
        <v>22</v>
      </c>
      <c r="S509" s="94" t="str">
        <f t="shared" si="65"/>
        <v>MCG</v>
      </c>
      <c r="T509" s="94">
        <f t="shared" si="66"/>
        <v>0</v>
      </c>
      <c r="U509" s="94" t="str">
        <f t="shared" si="67"/>
        <v>mcg</v>
      </c>
      <c r="V509" s="95">
        <f t="shared" si="68"/>
        <v>1</v>
      </c>
      <c r="W509" s="94">
        <f t="shared" si="69"/>
        <v>0</v>
      </c>
      <c r="X509" s="94">
        <f t="shared" si="70"/>
        <v>1</v>
      </c>
      <c r="Y509" s="94">
        <f t="shared" si="71"/>
        <v>0</v>
      </c>
    </row>
    <row r="510" spans="1:25" s="66" customFormat="1" ht="15.6">
      <c r="A510" s="121"/>
      <c r="B510" s="94" t="s">
        <v>715</v>
      </c>
      <c r="C510" s="94" t="s">
        <v>1169</v>
      </c>
      <c r="D510" s="94">
        <v>5834827</v>
      </c>
      <c r="E510" s="75">
        <v>7680554190599</v>
      </c>
      <c r="F510" s="261" t="s">
        <v>1665</v>
      </c>
      <c r="G510" s="100"/>
      <c r="H510" s="99">
        <f t="shared" si="63"/>
        <v>0</v>
      </c>
      <c r="I510" s="98"/>
      <c r="J510" s="110"/>
      <c r="K510" s="110" t="s">
        <v>770</v>
      </c>
      <c r="L510" s="124" t="str">
        <f t="shared" si="64"/>
        <v>L03AB10_nr</v>
      </c>
      <c r="M510" s="94">
        <v>100</v>
      </c>
      <c r="N510" s="94" t="s">
        <v>198</v>
      </c>
      <c r="O510" s="94">
        <v>4</v>
      </c>
      <c r="P510" s="94" t="s">
        <v>6</v>
      </c>
      <c r="Q510" s="94">
        <v>1</v>
      </c>
      <c r="R510" s="94" t="s">
        <v>22</v>
      </c>
      <c r="S510" s="94" t="str">
        <f t="shared" si="65"/>
        <v>MCG</v>
      </c>
      <c r="T510" s="94">
        <f t="shared" si="66"/>
        <v>0</v>
      </c>
      <c r="U510" s="94" t="str">
        <f t="shared" si="67"/>
        <v>mcg</v>
      </c>
      <c r="V510" s="95">
        <f t="shared" si="68"/>
        <v>1</v>
      </c>
      <c r="W510" s="94">
        <f t="shared" si="69"/>
        <v>0</v>
      </c>
      <c r="X510" s="94">
        <f t="shared" si="70"/>
        <v>1</v>
      </c>
      <c r="Y510" s="94">
        <f t="shared" si="71"/>
        <v>0</v>
      </c>
    </row>
    <row r="511" spans="1:25" s="66" customFormat="1" ht="15.6">
      <c r="A511" s="121"/>
      <c r="B511" s="94" t="s">
        <v>715</v>
      </c>
      <c r="C511" s="94" t="s">
        <v>1169</v>
      </c>
      <c r="D511" s="94">
        <v>5834833</v>
      </c>
      <c r="E511" s="75">
        <v>7680554190605</v>
      </c>
      <c r="F511" s="261" t="s">
        <v>1666</v>
      </c>
      <c r="G511" s="100"/>
      <c r="H511" s="99">
        <f t="shared" si="63"/>
        <v>0</v>
      </c>
      <c r="I511" s="98"/>
      <c r="J511" s="110"/>
      <c r="K511" s="110" t="s">
        <v>770</v>
      </c>
      <c r="L511" s="124" t="str">
        <f t="shared" si="64"/>
        <v>L03AB10_nr</v>
      </c>
      <c r="M511" s="94">
        <v>120</v>
      </c>
      <c r="N511" s="94" t="s">
        <v>198</v>
      </c>
      <c r="O511" s="94">
        <v>4</v>
      </c>
      <c r="P511" s="94" t="s">
        <v>6</v>
      </c>
      <c r="Q511" s="94">
        <v>1</v>
      </c>
      <c r="R511" s="94" t="s">
        <v>22</v>
      </c>
      <c r="S511" s="94" t="str">
        <f t="shared" si="65"/>
        <v>MCG</v>
      </c>
      <c r="T511" s="94">
        <f t="shared" si="66"/>
        <v>0</v>
      </c>
      <c r="U511" s="94" t="str">
        <f t="shared" si="67"/>
        <v>mcg</v>
      </c>
      <c r="V511" s="95">
        <f t="shared" si="68"/>
        <v>1</v>
      </c>
      <c r="W511" s="94">
        <f t="shared" si="69"/>
        <v>0</v>
      </c>
      <c r="X511" s="94">
        <f t="shared" si="70"/>
        <v>1</v>
      </c>
      <c r="Y511" s="94">
        <f t="shared" si="71"/>
        <v>0</v>
      </c>
    </row>
    <row r="512" spans="1:25" s="66" customFormat="1" ht="15.6">
      <c r="A512" s="121"/>
      <c r="B512" s="94" t="s">
        <v>715</v>
      </c>
      <c r="C512" s="94" t="s">
        <v>1169</v>
      </c>
      <c r="D512" s="94">
        <v>5834856</v>
      </c>
      <c r="E512" s="75">
        <v>7680554190612</v>
      </c>
      <c r="F512" s="261" t="s">
        <v>1667</v>
      </c>
      <c r="G512" s="100"/>
      <c r="H512" s="99">
        <f t="shared" si="63"/>
        <v>0</v>
      </c>
      <c r="I512" s="98"/>
      <c r="J512" s="110"/>
      <c r="K512" s="110" t="s">
        <v>770</v>
      </c>
      <c r="L512" s="124" t="str">
        <f t="shared" si="64"/>
        <v>L03AB10_nr</v>
      </c>
      <c r="M512" s="94">
        <v>150</v>
      </c>
      <c r="N512" s="94" t="s">
        <v>198</v>
      </c>
      <c r="O512" s="94">
        <v>4</v>
      </c>
      <c r="P512" s="94" t="s">
        <v>6</v>
      </c>
      <c r="Q512" s="94">
        <v>1</v>
      </c>
      <c r="R512" s="94" t="s">
        <v>22</v>
      </c>
      <c r="S512" s="94" t="str">
        <f t="shared" si="65"/>
        <v>MCG</v>
      </c>
      <c r="T512" s="94">
        <f t="shared" si="66"/>
        <v>0</v>
      </c>
      <c r="U512" s="94" t="str">
        <f t="shared" si="67"/>
        <v>mcg</v>
      </c>
      <c r="V512" s="95">
        <f t="shared" si="68"/>
        <v>1</v>
      </c>
      <c r="W512" s="94">
        <f t="shared" si="69"/>
        <v>0</v>
      </c>
      <c r="X512" s="94">
        <f t="shared" si="70"/>
        <v>1</v>
      </c>
      <c r="Y512" s="94">
        <f t="shared" si="71"/>
        <v>0</v>
      </c>
    </row>
    <row r="513" spans="1:25" s="66" customFormat="1" ht="15.6">
      <c r="A513" s="121"/>
      <c r="B513" s="94" t="s">
        <v>715</v>
      </c>
      <c r="C513" s="94" t="s">
        <v>1169</v>
      </c>
      <c r="D513" s="94">
        <v>5834804</v>
      </c>
      <c r="E513" s="75">
        <v>7680554190575</v>
      </c>
      <c r="F513" s="261" t="s">
        <v>1663</v>
      </c>
      <c r="G513" s="100"/>
      <c r="H513" s="99">
        <f t="shared" si="63"/>
        <v>0</v>
      </c>
      <c r="I513" s="98"/>
      <c r="J513" s="110"/>
      <c r="K513" s="110" t="s">
        <v>770</v>
      </c>
      <c r="L513" s="124" t="str">
        <f t="shared" si="64"/>
        <v>L03AB10_nr</v>
      </c>
      <c r="M513" s="94">
        <v>50</v>
      </c>
      <c r="N513" s="94" t="s">
        <v>198</v>
      </c>
      <c r="O513" s="94">
        <v>4</v>
      </c>
      <c r="P513" s="94" t="s">
        <v>6</v>
      </c>
      <c r="Q513" s="94">
        <v>1</v>
      </c>
      <c r="R513" s="94" t="s">
        <v>22</v>
      </c>
      <c r="S513" s="94" t="str">
        <f t="shared" si="65"/>
        <v>MCG</v>
      </c>
      <c r="T513" s="94">
        <f t="shared" si="66"/>
        <v>0</v>
      </c>
      <c r="U513" s="94" t="str">
        <f t="shared" si="67"/>
        <v>mcg</v>
      </c>
      <c r="V513" s="95">
        <f t="shared" si="68"/>
        <v>1</v>
      </c>
      <c r="W513" s="94">
        <f t="shared" si="69"/>
        <v>0</v>
      </c>
      <c r="X513" s="94">
        <f t="shared" si="70"/>
        <v>1</v>
      </c>
      <c r="Y513" s="94">
        <f t="shared" si="71"/>
        <v>0</v>
      </c>
    </row>
    <row r="514" spans="1:25" s="66" customFormat="1" ht="15.6">
      <c r="A514" s="121"/>
      <c r="B514" s="94" t="s">
        <v>715</v>
      </c>
      <c r="C514" s="94" t="s">
        <v>1169</v>
      </c>
      <c r="D514" s="94">
        <v>5834810</v>
      </c>
      <c r="E514" s="75">
        <v>7680554190582</v>
      </c>
      <c r="F514" s="261" t="s">
        <v>1664</v>
      </c>
      <c r="G514" s="100"/>
      <c r="H514" s="99">
        <f t="shared" si="63"/>
        <v>0</v>
      </c>
      <c r="I514" s="98"/>
      <c r="J514" s="110"/>
      <c r="K514" s="110" t="s">
        <v>770</v>
      </c>
      <c r="L514" s="124" t="str">
        <f t="shared" si="64"/>
        <v>L03AB10_nr</v>
      </c>
      <c r="M514" s="94">
        <v>80</v>
      </c>
      <c r="N514" s="94" t="s">
        <v>198</v>
      </c>
      <c r="O514" s="94">
        <v>4</v>
      </c>
      <c r="P514" s="94" t="s">
        <v>6</v>
      </c>
      <c r="Q514" s="94">
        <v>1</v>
      </c>
      <c r="R514" s="94" t="s">
        <v>22</v>
      </c>
      <c r="S514" s="94" t="str">
        <f t="shared" si="65"/>
        <v>MCG</v>
      </c>
      <c r="T514" s="94">
        <f t="shared" si="66"/>
        <v>0</v>
      </c>
      <c r="U514" s="94" t="str">
        <f t="shared" si="67"/>
        <v>mcg</v>
      </c>
      <c r="V514" s="95">
        <f t="shared" si="68"/>
        <v>1</v>
      </c>
      <c r="W514" s="94">
        <f t="shared" si="69"/>
        <v>0</v>
      </c>
      <c r="X514" s="94">
        <f t="shared" si="70"/>
        <v>1</v>
      </c>
      <c r="Y514" s="94">
        <f t="shared" si="71"/>
        <v>0</v>
      </c>
    </row>
    <row r="515" spans="1:25" s="66" customFormat="1" ht="15.6">
      <c r="A515" s="121"/>
      <c r="B515" s="94" t="s">
        <v>716</v>
      </c>
      <c r="C515" s="94" t="s">
        <v>1170</v>
      </c>
      <c r="D515" s="94">
        <v>5182187</v>
      </c>
      <c r="E515" s="75"/>
      <c r="F515" s="261" t="s">
        <v>1670</v>
      </c>
      <c r="G515" s="100"/>
      <c r="H515" s="99">
        <f t="shared" si="63"/>
        <v>0</v>
      </c>
      <c r="I515" s="98"/>
      <c r="J515" s="110"/>
      <c r="K515" s="110" t="s">
        <v>770</v>
      </c>
      <c r="L515" s="124" t="str">
        <f t="shared" si="64"/>
        <v>L03AB11_nr</v>
      </c>
      <c r="M515" s="94">
        <v>135</v>
      </c>
      <c r="N515" s="94" t="s">
        <v>711</v>
      </c>
      <c r="O515" s="94">
        <v>0.5</v>
      </c>
      <c r="P515" s="94" t="s">
        <v>187</v>
      </c>
      <c r="Q515" s="94">
        <v>1</v>
      </c>
      <c r="R515" s="94" t="s">
        <v>22</v>
      </c>
      <c r="S515" s="94" t="str">
        <f t="shared" si="65"/>
        <v>MCG</v>
      </c>
      <c r="T515" s="94" t="str">
        <f t="shared" si="66"/>
        <v>0.5ML</v>
      </c>
      <c r="U515" s="94" t="str">
        <f t="shared" si="67"/>
        <v>mcg</v>
      </c>
      <c r="V515" s="95" t="str">
        <f t="shared" si="68"/>
        <v>0.5ML</v>
      </c>
      <c r="W515" s="94">
        <f t="shared" si="69"/>
        <v>0</v>
      </c>
      <c r="X515" s="94">
        <f t="shared" si="70"/>
        <v>0</v>
      </c>
      <c r="Y515" s="94">
        <f t="shared" si="71"/>
        <v>0</v>
      </c>
    </row>
    <row r="516" spans="1:25" s="66" customFormat="1" ht="15.6">
      <c r="A516" s="121"/>
      <c r="B516" s="94" t="s">
        <v>716</v>
      </c>
      <c r="C516" s="94" t="s">
        <v>1170</v>
      </c>
      <c r="D516" s="94">
        <v>2581024</v>
      </c>
      <c r="E516" s="75">
        <v>7680555850126</v>
      </c>
      <c r="F516" s="261" t="s">
        <v>1668</v>
      </c>
      <c r="G516" s="100"/>
      <c r="H516" s="99">
        <f t="shared" si="63"/>
        <v>0</v>
      </c>
      <c r="I516" s="98"/>
      <c r="J516" s="110"/>
      <c r="K516" s="110" t="s">
        <v>770</v>
      </c>
      <c r="L516" s="124" t="str">
        <f t="shared" si="64"/>
        <v>L03AB11_nr</v>
      </c>
      <c r="M516" s="94">
        <v>135</v>
      </c>
      <c r="N516" s="94" t="s">
        <v>711</v>
      </c>
      <c r="O516" s="94">
        <v>0.5</v>
      </c>
      <c r="P516" s="94" t="s">
        <v>187</v>
      </c>
      <c r="Q516" s="94">
        <v>4</v>
      </c>
      <c r="R516" s="94" t="s">
        <v>22</v>
      </c>
      <c r="S516" s="94" t="str">
        <f t="shared" si="65"/>
        <v>MCG</v>
      </c>
      <c r="T516" s="94" t="str">
        <f t="shared" si="66"/>
        <v>0.5ML</v>
      </c>
      <c r="U516" s="94" t="str">
        <f t="shared" si="67"/>
        <v>mcg</v>
      </c>
      <c r="V516" s="95" t="str">
        <f t="shared" si="68"/>
        <v>0.5ML</v>
      </c>
      <c r="W516" s="94">
        <f t="shared" si="69"/>
        <v>0</v>
      </c>
      <c r="X516" s="94">
        <f t="shared" si="70"/>
        <v>0</v>
      </c>
      <c r="Y516" s="94">
        <f t="shared" si="71"/>
        <v>0</v>
      </c>
    </row>
    <row r="517" spans="1:25" s="66" customFormat="1" ht="15.6">
      <c r="A517" s="121"/>
      <c r="B517" s="94" t="s">
        <v>716</v>
      </c>
      <c r="C517" s="94" t="s">
        <v>1170</v>
      </c>
      <c r="D517" s="94">
        <v>5182164</v>
      </c>
      <c r="E517" s="75"/>
      <c r="F517" s="261" t="s">
        <v>1671</v>
      </c>
      <c r="G517" s="100"/>
      <c r="H517" s="99">
        <f t="shared" si="63"/>
        <v>0</v>
      </c>
      <c r="I517" s="98"/>
      <c r="J517" s="110"/>
      <c r="K517" s="110" t="s">
        <v>770</v>
      </c>
      <c r="L517" s="124" t="str">
        <f t="shared" si="64"/>
        <v>L03AB11_nr</v>
      </c>
      <c r="M517" s="94">
        <v>180</v>
      </c>
      <c r="N517" s="94" t="s">
        <v>711</v>
      </c>
      <c r="O517" s="94">
        <v>0.5</v>
      </c>
      <c r="P517" s="94" t="s">
        <v>187</v>
      </c>
      <c r="Q517" s="94">
        <v>1</v>
      </c>
      <c r="R517" s="94" t="s">
        <v>22</v>
      </c>
      <c r="S517" s="94" t="str">
        <f t="shared" si="65"/>
        <v>MCG</v>
      </c>
      <c r="T517" s="94" t="str">
        <f t="shared" si="66"/>
        <v>0.5ML</v>
      </c>
      <c r="U517" s="94" t="str">
        <f t="shared" si="67"/>
        <v>mcg</v>
      </c>
      <c r="V517" s="95" t="str">
        <f t="shared" si="68"/>
        <v>0.5ML</v>
      </c>
      <c r="W517" s="94">
        <f t="shared" si="69"/>
        <v>0</v>
      </c>
      <c r="X517" s="94">
        <f t="shared" si="70"/>
        <v>0</v>
      </c>
      <c r="Y517" s="94">
        <f t="shared" si="71"/>
        <v>0</v>
      </c>
    </row>
    <row r="518" spans="1:25" s="66" customFormat="1" ht="15.6">
      <c r="A518" s="121"/>
      <c r="B518" s="94" t="s">
        <v>716</v>
      </c>
      <c r="C518" s="94" t="s">
        <v>1170</v>
      </c>
      <c r="D518" s="94">
        <v>5182170</v>
      </c>
      <c r="E518" s="75">
        <v>7680621280031</v>
      </c>
      <c r="F518" s="261" t="s">
        <v>1672</v>
      </c>
      <c r="G518" s="100"/>
      <c r="H518" s="99">
        <f t="shared" si="63"/>
        <v>0</v>
      </c>
      <c r="I518" s="98"/>
      <c r="J518" s="110"/>
      <c r="K518" s="110" t="s">
        <v>770</v>
      </c>
      <c r="L518" s="124" t="str">
        <f t="shared" si="64"/>
        <v>L03AB11_nr</v>
      </c>
      <c r="M518" s="94">
        <v>180</v>
      </c>
      <c r="N518" s="94" t="s">
        <v>711</v>
      </c>
      <c r="O518" s="94">
        <v>0.5</v>
      </c>
      <c r="P518" s="94" t="s">
        <v>187</v>
      </c>
      <c r="Q518" s="94">
        <v>4</v>
      </c>
      <c r="R518" s="94" t="s">
        <v>22</v>
      </c>
      <c r="S518" s="94" t="str">
        <f t="shared" si="65"/>
        <v>MCG</v>
      </c>
      <c r="T518" s="94" t="str">
        <f t="shared" si="66"/>
        <v>0.5ML</v>
      </c>
      <c r="U518" s="94" t="str">
        <f t="shared" si="67"/>
        <v>mcg</v>
      </c>
      <c r="V518" s="95" t="str">
        <f t="shared" si="68"/>
        <v>0.5ML</v>
      </c>
      <c r="W518" s="94">
        <f t="shared" si="69"/>
        <v>0</v>
      </c>
      <c r="X518" s="94">
        <f t="shared" si="70"/>
        <v>0</v>
      </c>
      <c r="Y518" s="94">
        <f t="shared" si="71"/>
        <v>0</v>
      </c>
    </row>
    <row r="519" spans="1:25" s="66" customFormat="1" ht="15.6">
      <c r="A519" s="121"/>
      <c r="B519" s="94" t="s">
        <v>716</v>
      </c>
      <c r="C519" s="94" t="s">
        <v>1170</v>
      </c>
      <c r="D519" s="94">
        <v>2581018</v>
      </c>
      <c r="E519" s="75">
        <v>7680555850164</v>
      </c>
      <c r="F519" s="261" t="s">
        <v>1669</v>
      </c>
      <c r="G519" s="100"/>
      <c r="H519" s="99">
        <f t="shared" si="63"/>
        <v>0</v>
      </c>
      <c r="I519" s="98"/>
      <c r="J519" s="110"/>
      <c r="K519" s="110" t="s">
        <v>770</v>
      </c>
      <c r="L519" s="124" t="str">
        <f t="shared" si="64"/>
        <v>L03AB11_nr</v>
      </c>
      <c r="M519" s="94">
        <v>180</v>
      </c>
      <c r="N519" s="94" t="s">
        <v>711</v>
      </c>
      <c r="O519" s="94">
        <v>0.5</v>
      </c>
      <c r="P519" s="94" t="s">
        <v>187</v>
      </c>
      <c r="Q519" s="94">
        <v>4</v>
      </c>
      <c r="R519" s="94" t="s">
        <v>22</v>
      </c>
      <c r="S519" s="94" t="str">
        <f t="shared" si="65"/>
        <v>MCG</v>
      </c>
      <c r="T519" s="94" t="str">
        <f t="shared" si="66"/>
        <v>0.5ML</v>
      </c>
      <c r="U519" s="94" t="str">
        <f t="shared" si="67"/>
        <v>mcg</v>
      </c>
      <c r="V519" s="95" t="str">
        <f t="shared" si="68"/>
        <v>0.5ML</v>
      </c>
      <c r="W519" s="94">
        <f t="shared" si="69"/>
        <v>0</v>
      </c>
      <c r="X519" s="94">
        <f t="shared" si="70"/>
        <v>0</v>
      </c>
      <c r="Y519" s="94">
        <f t="shared" si="71"/>
        <v>0</v>
      </c>
    </row>
    <row r="520" spans="1:25" s="66" customFormat="1" ht="15.6">
      <c r="A520" s="121"/>
      <c r="B520" s="94" t="s">
        <v>717</v>
      </c>
      <c r="C520" s="94" t="s">
        <v>1171</v>
      </c>
      <c r="D520" s="94">
        <v>1673540</v>
      </c>
      <c r="E520" s="75">
        <v>7680505810125</v>
      </c>
      <c r="F520" s="261" t="s">
        <v>1673</v>
      </c>
      <c r="G520" s="100"/>
      <c r="H520" s="99">
        <f t="shared" si="63"/>
        <v>0</v>
      </c>
      <c r="I520" s="98"/>
      <c r="J520" s="110"/>
      <c r="K520" s="110" t="s">
        <v>770</v>
      </c>
      <c r="L520" s="124" t="str">
        <f t="shared" si="64"/>
        <v>L03AC01_nr</v>
      </c>
      <c r="M520" s="94">
        <v>18</v>
      </c>
      <c r="N520" s="94" t="s">
        <v>759</v>
      </c>
      <c r="O520" s="94">
        <v>1</v>
      </c>
      <c r="P520" s="94" t="s">
        <v>6</v>
      </c>
      <c r="Q520" s="94">
        <v>1</v>
      </c>
      <c r="R520" s="94" t="s">
        <v>759</v>
      </c>
      <c r="S520" s="94" t="str">
        <f t="shared" si="65"/>
        <v>MIU</v>
      </c>
      <c r="T520" s="94">
        <f t="shared" si="66"/>
        <v>0</v>
      </c>
      <c r="U520" s="94" t="str">
        <f t="shared" si="67"/>
        <v>MIU</v>
      </c>
      <c r="V520" s="95">
        <f t="shared" si="68"/>
        <v>1</v>
      </c>
      <c r="W520" s="94">
        <f t="shared" si="69"/>
        <v>0</v>
      </c>
      <c r="X520" s="94">
        <f t="shared" si="70"/>
        <v>1</v>
      </c>
      <c r="Y520" s="94">
        <f t="shared" si="71"/>
        <v>0</v>
      </c>
    </row>
    <row r="521" spans="1:25" s="66" customFormat="1" ht="15.6">
      <c r="A521" s="121"/>
      <c r="B521" s="95" t="s">
        <v>147</v>
      </c>
      <c r="C521" s="94" t="s">
        <v>148</v>
      </c>
      <c r="D521" s="95">
        <v>6147129</v>
      </c>
      <c r="E521" s="75">
        <v>7680631390010</v>
      </c>
      <c r="F521" s="261" t="s">
        <v>1674</v>
      </c>
      <c r="G521" s="100"/>
      <c r="H521" s="99">
        <f t="shared" si="63"/>
        <v>0</v>
      </c>
      <c r="I521" s="98"/>
      <c r="J521" s="110"/>
      <c r="K521" s="110" t="s">
        <v>770</v>
      </c>
      <c r="L521" s="124" t="str">
        <f t="shared" si="64"/>
        <v>L03AX16_nr</v>
      </c>
      <c r="M521" s="94">
        <v>24</v>
      </c>
      <c r="N521" s="94" t="s">
        <v>220</v>
      </c>
      <c r="O521" s="94">
        <v>1.2</v>
      </c>
      <c r="P521" s="94" t="s">
        <v>187</v>
      </c>
      <c r="Q521" s="94">
        <v>1</v>
      </c>
      <c r="R521" s="94" t="s">
        <v>16</v>
      </c>
      <c r="S521" s="94" t="str">
        <f t="shared" si="65"/>
        <v>mg</v>
      </c>
      <c r="T521" s="94" t="str">
        <f t="shared" si="66"/>
        <v>1.2ml</v>
      </c>
      <c r="U521" s="94" t="str">
        <f t="shared" si="67"/>
        <v>mg</v>
      </c>
      <c r="V521" s="95" t="str">
        <f t="shared" si="68"/>
        <v>1.2ml</v>
      </c>
      <c r="W521" s="94">
        <f t="shared" si="69"/>
        <v>0</v>
      </c>
      <c r="X521" s="94">
        <f t="shared" si="70"/>
        <v>0</v>
      </c>
      <c r="Y521" s="94">
        <f t="shared" si="71"/>
        <v>0</v>
      </c>
    </row>
    <row r="522" spans="1:25" s="66" customFormat="1" ht="15.6">
      <c r="A522" s="121"/>
      <c r="B522" s="94" t="s">
        <v>150</v>
      </c>
      <c r="C522" s="94" t="s">
        <v>1141</v>
      </c>
      <c r="D522" s="94">
        <v>2837570</v>
      </c>
      <c r="E522" s="75"/>
      <c r="F522" s="261" t="s">
        <v>1677</v>
      </c>
      <c r="G522" s="100"/>
      <c r="H522" s="99">
        <f t="shared" si="63"/>
        <v>0</v>
      </c>
      <c r="I522" s="98"/>
      <c r="J522" s="110"/>
      <c r="K522" s="110" t="s">
        <v>770</v>
      </c>
      <c r="L522" s="124" t="str">
        <f t="shared" si="64"/>
        <v>L04AA04_nr</v>
      </c>
      <c r="M522" s="94">
        <v>100</v>
      </c>
      <c r="N522" s="94" t="s">
        <v>216</v>
      </c>
      <c r="O522" s="94">
        <v>5</v>
      </c>
      <c r="P522" s="94" t="s">
        <v>187</v>
      </c>
      <c r="Q522" s="94">
        <v>10</v>
      </c>
      <c r="R522" s="94" t="s">
        <v>16</v>
      </c>
      <c r="S522" s="94" t="str">
        <f t="shared" si="65"/>
        <v>MG</v>
      </c>
      <c r="T522" s="94" t="str">
        <f t="shared" si="66"/>
        <v>5ML</v>
      </c>
      <c r="U522" s="94" t="str">
        <f t="shared" si="67"/>
        <v>mg</v>
      </c>
      <c r="V522" s="95" t="str">
        <f t="shared" si="68"/>
        <v>5ML</v>
      </c>
      <c r="W522" s="94">
        <f t="shared" si="69"/>
        <v>0</v>
      </c>
      <c r="X522" s="94">
        <f t="shared" si="70"/>
        <v>0</v>
      </c>
      <c r="Y522" s="94">
        <f t="shared" si="71"/>
        <v>0</v>
      </c>
    </row>
    <row r="523" spans="1:25" s="66" customFormat="1" ht="15.6">
      <c r="A523" s="121"/>
      <c r="B523" s="94" t="s">
        <v>150</v>
      </c>
      <c r="C523" s="94" t="s">
        <v>1141</v>
      </c>
      <c r="D523" s="94">
        <v>2837564</v>
      </c>
      <c r="E523" s="75"/>
      <c r="F523" s="261" t="s">
        <v>1676</v>
      </c>
      <c r="G523" s="100"/>
      <c r="H523" s="99">
        <f t="shared" si="63"/>
        <v>0</v>
      </c>
      <c r="I523" s="98"/>
      <c r="J523" s="110"/>
      <c r="K523" s="110" t="s">
        <v>770</v>
      </c>
      <c r="L523" s="124" t="str">
        <f t="shared" si="64"/>
        <v>L04AA04_nr</v>
      </c>
      <c r="M523" s="94">
        <v>100</v>
      </c>
      <c r="N523" s="94" t="s">
        <v>216</v>
      </c>
      <c r="O523" s="94">
        <v>5</v>
      </c>
      <c r="P523" s="94" t="s">
        <v>187</v>
      </c>
      <c r="Q523" s="94">
        <v>1</v>
      </c>
      <c r="R523" s="94" t="s">
        <v>16</v>
      </c>
      <c r="S523" s="94" t="str">
        <f t="shared" si="65"/>
        <v>MG</v>
      </c>
      <c r="T523" s="94" t="str">
        <f t="shared" si="66"/>
        <v>5ML</v>
      </c>
      <c r="U523" s="94" t="str">
        <f t="shared" si="67"/>
        <v>mg</v>
      </c>
      <c r="V523" s="95" t="str">
        <f t="shared" si="68"/>
        <v>5ML</v>
      </c>
      <c r="W523" s="94">
        <f t="shared" si="69"/>
        <v>0</v>
      </c>
      <c r="X523" s="94">
        <f t="shared" si="70"/>
        <v>0</v>
      </c>
      <c r="Y523" s="94">
        <f t="shared" si="71"/>
        <v>0</v>
      </c>
    </row>
    <row r="524" spans="1:25" s="66" customFormat="1" ht="15.6">
      <c r="A524" s="121"/>
      <c r="B524" s="94" t="s">
        <v>150</v>
      </c>
      <c r="C524" s="94" t="s">
        <v>1141</v>
      </c>
      <c r="D524" s="94">
        <v>1962818</v>
      </c>
      <c r="E524" s="75">
        <v>7680535880198</v>
      </c>
      <c r="F524" s="261" t="s">
        <v>1675</v>
      </c>
      <c r="G524" s="100"/>
      <c r="H524" s="99">
        <f t="shared" si="63"/>
        <v>0</v>
      </c>
      <c r="I524" s="98"/>
      <c r="J524" s="110"/>
      <c r="K524" s="110" t="s">
        <v>770</v>
      </c>
      <c r="L524" s="124" t="str">
        <f t="shared" si="64"/>
        <v>L04AA04_nr</v>
      </c>
      <c r="M524" s="94">
        <v>25</v>
      </c>
      <c r="N524" s="94" t="s">
        <v>188</v>
      </c>
      <c r="O524" s="94">
        <v>1</v>
      </c>
      <c r="P524" s="94" t="s">
        <v>6</v>
      </c>
      <c r="Q524" s="94">
        <v>1</v>
      </c>
      <c r="R524" s="94" t="s">
        <v>16</v>
      </c>
      <c r="S524" s="94" t="str">
        <f t="shared" si="65"/>
        <v>MG</v>
      </c>
      <c r="T524" s="94">
        <f t="shared" si="66"/>
        <v>0</v>
      </c>
      <c r="U524" s="94" t="str">
        <f t="shared" si="67"/>
        <v>mg</v>
      </c>
      <c r="V524" s="95">
        <f t="shared" si="68"/>
        <v>1</v>
      </c>
      <c r="W524" s="94">
        <f t="shared" si="69"/>
        <v>0</v>
      </c>
      <c r="X524" s="94">
        <f t="shared" si="70"/>
        <v>1</v>
      </c>
      <c r="Y524" s="94">
        <f t="shared" si="71"/>
        <v>0</v>
      </c>
    </row>
    <row r="525" spans="1:25" s="66" customFormat="1" ht="15.6">
      <c r="A525" s="121"/>
      <c r="B525" s="94" t="s">
        <v>151</v>
      </c>
      <c r="C525" s="94" t="s">
        <v>152</v>
      </c>
      <c r="D525" s="94">
        <v>3499655</v>
      </c>
      <c r="E525" s="75">
        <v>7680572730012</v>
      </c>
      <c r="F525" s="261" t="s">
        <v>1678</v>
      </c>
      <c r="G525" s="100"/>
      <c r="H525" s="99">
        <f t="shared" si="63"/>
        <v>0</v>
      </c>
      <c r="I525" s="98"/>
      <c r="J525" s="110"/>
      <c r="K525" s="110" t="s">
        <v>770</v>
      </c>
      <c r="L525" s="124" t="str">
        <f t="shared" si="64"/>
        <v>L04AA23_nr</v>
      </c>
      <c r="M525" s="94">
        <v>300</v>
      </c>
      <c r="N525" s="94" t="s">
        <v>223</v>
      </c>
      <c r="O525" s="94">
        <v>15</v>
      </c>
      <c r="P525" s="94" t="s">
        <v>187</v>
      </c>
      <c r="Q525" s="94">
        <v>1</v>
      </c>
      <c r="R525" s="94" t="s">
        <v>16</v>
      </c>
      <c r="S525" s="94" t="str">
        <f t="shared" si="65"/>
        <v>MG</v>
      </c>
      <c r="T525" s="94" t="str">
        <f t="shared" si="66"/>
        <v>15ML</v>
      </c>
      <c r="U525" s="94" t="str">
        <f t="shared" si="67"/>
        <v>mg</v>
      </c>
      <c r="V525" s="95" t="str">
        <f t="shared" si="68"/>
        <v>15ML</v>
      </c>
      <c r="W525" s="94">
        <f t="shared" si="69"/>
        <v>0</v>
      </c>
      <c r="X525" s="94">
        <f t="shared" si="70"/>
        <v>0</v>
      </c>
      <c r="Y525" s="94">
        <f t="shared" si="71"/>
        <v>0</v>
      </c>
    </row>
    <row r="526" spans="1:25" s="66" customFormat="1" ht="15.6">
      <c r="A526" s="121"/>
      <c r="B526" s="94" t="s">
        <v>153</v>
      </c>
      <c r="C526" s="94" t="s">
        <v>154</v>
      </c>
      <c r="D526" s="94">
        <v>5259464</v>
      </c>
      <c r="E526" s="75">
        <v>7680621410025</v>
      </c>
      <c r="F526" s="261" t="s">
        <v>1680</v>
      </c>
      <c r="G526" s="100"/>
      <c r="H526" s="99">
        <f t="shared" si="63"/>
        <v>0</v>
      </c>
      <c r="I526" s="98"/>
      <c r="J526" s="110"/>
      <c r="K526" s="110" t="s">
        <v>775</v>
      </c>
      <c r="L526" s="124" t="str">
        <f t="shared" si="64"/>
        <v>L04AA24_SC</v>
      </c>
      <c r="M526" s="94">
        <v>125</v>
      </c>
      <c r="N526" s="94" t="s">
        <v>201</v>
      </c>
      <c r="O526" s="94">
        <v>1</v>
      </c>
      <c r="P526" s="94" t="s">
        <v>187</v>
      </c>
      <c r="Q526" s="94">
        <v>4</v>
      </c>
      <c r="R526" s="94" t="s">
        <v>16</v>
      </c>
      <c r="S526" s="94" t="str">
        <f t="shared" si="65"/>
        <v>MG</v>
      </c>
      <c r="T526" s="94" t="str">
        <f t="shared" si="66"/>
        <v>ML</v>
      </c>
      <c r="U526" s="94" t="str">
        <f t="shared" si="67"/>
        <v>mg</v>
      </c>
      <c r="V526" s="95" t="str">
        <f t="shared" si="68"/>
        <v>1ML</v>
      </c>
      <c r="W526" s="94">
        <f t="shared" si="69"/>
        <v>0</v>
      </c>
      <c r="X526" s="94">
        <f t="shared" si="70"/>
        <v>0</v>
      </c>
      <c r="Y526" s="94">
        <f t="shared" si="71"/>
        <v>0</v>
      </c>
    </row>
    <row r="527" spans="1:25" s="66" customFormat="1" ht="15.6">
      <c r="A527" s="121"/>
      <c r="B527" s="94" t="s">
        <v>153</v>
      </c>
      <c r="C527" s="94" t="s">
        <v>154</v>
      </c>
      <c r="D527" s="94">
        <v>3592260</v>
      </c>
      <c r="E527" s="75">
        <v>7680577690014</v>
      </c>
      <c r="F527" s="261" t="s">
        <v>1679</v>
      </c>
      <c r="G527" s="100"/>
      <c r="H527" s="99">
        <f t="shared" si="63"/>
        <v>0</v>
      </c>
      <c r="I527" s="98"/>
      <c r="J527" s="110"/>
      <c r="K527" s="110" t="s">
        <v>774</v>
      </c>
      <c r="L527" s="124" t="str">
        <f t="shared" si="64"/>
        <v>L04AA24_IV</v>
      </c>
      <c r="M527" s="94">
        <v>250</v>
      </c>
      <c r="N527" s="94" t="s">
        <v>188</v>
      </c>
      <c r="O527" s="94">
        <v>1</v>
      </c>
      <c r="P527" s="94" t="s">
        <v>6</v>
      </c>
      <c r="Q527" s="94">
        <v>1</v>
      </c>
      <c r="R527" s="94" t="s">
        <v>16</v>
      </c>
      <c r="S527" s="94" t="str">
        <f t="shared" si="65"/>
        <v>MG</v>
      </c>
      <c r="T527" s="94">
        <f t="shared" si="66"/>
        <v>0</v>
      </c>
      <c r="U527" s="94" t="str">
        <f t="shared" si="67"/>
        <v>mg</v>
      </c>
      <c r="V527" s="95">
        <f t="shared" si="68"/>
        <v>1</v>
      </c>
      <c r="W527" s="94">
        <f t="shared" si="69"/>
        <v>0</v>
      </c>
      <c r="X527" s="94">
        <f t="shared" si="70"/>
        <v>1</v>
      </c>
      <c r="Y527" s="94">
        <f t="shared" si="71"/>
        <v>0</v>
      </c>
    </row>
    <row r="528" spans="1:25" s="66" customFormat="1" ht="15.6">
      <c r="A528" s="121"/>
      <c r="B528" s="94" t="s">
        <v>155</v>
      </c>
      <c r="C528" s="94" t="s">
        <v>156</v>
      </c>
      <c r="D528" s="94">
        <v>4095612</v>
      </c>
      <c r="E528" s="75">
        <v>7680592820014</v>
      </c>
      <c r="F528" s="261" t="s">
        <v>1681</v>
      </c>
      <c r="G528" s="100"/>
      <c r="H528" s="99">
        <f t="shared" si="63"/>
        <v>0</v>
      </c>
      <c r="I528" s="98"/>
      <c r="J528" s="110"/>
      <c r="K528" s="110" t="s">
        <v>770</v>
      </c>
      <c r="L528" s="124" t="str">
        <f t="shared" si="64"/>
        <v>L04AA25_nr</v>
      </c>
      <c r="M528" s="94">
        <v>300</v>
      </c>
      <c r="N528" s="94" t="s">
        <v>224</v>
      </c>
      <c r="O528" s="94">
        <v>30</v>
      </c>
      <c r="P528" s="94" t="s">
        <v>187</v>
      </c>
      <c r="Q528" s="94">
        <v>1</v>
      </c>
      <c r="R528" s="94" t="s">
        <v>16</v>
      </c>
      <c r="S528" s="94" t="str">
        <f t="shared" si="65"/>
        <v>mg</v>
      </c>
      <c r="T528" s="94" t="str">
        <f t="shared" si="66"/>
        <v>30ml</v>
      </c>
      <c r="U528" s="94" t="str">
        <f t="shared" si="67"/>
        <v>mg</v>
      </c>
      <c r="V528" s="95" t="str">
        <f t="shared" si="68"/>
        <v>30ml</v>
      </c>
      <c r="W528" s="94">
        <f t="shared" si="69"/>
        <v>0</v>
      </c>
      <c r="X528" s="94">
        <f t="shared" si="70"/>
        <v>0</v>
      </c>
      <c r="Y528" s="94">
        <f t="shared" si="71"/>
        <v>0</v>
      </c>
    </row>
    <row r="529" spans="1:25" s="66" customFormat="1" ht="15.6">
      <c r="A529" s="121"/>
      <c r="B529" s="94" t="s">
        <v>718</v>
      </c>
      <c r="C529" s="94" t="s">
        <v>761</v>
      </c>
      <c r="D529" s="94">
        <v>5278237</v>
      </c>
      <c r="E529" s="75">
        <v>7680615320019</v>
      </c>
      <c r="F529" s="261" t="s">
        <v>1683</v>
      </c>
      <c r="G529" s="100"/>
      <c r="H529" s="99">
        <f t="shared" si="63"/>
        <v>0</v>
      </c>
      <c r="I529" s="98"/>
      <c r="J529" s="110"/>
      <c r="K529" s="110" t="s">
        <v>770</v>
      </c>
      <c r="L529" s="124" t="str">
        <f t="shared" si="64"/>
        <v>L04AA26_nr</v>
      </c>
      <c r="M529" s="94">
        <v>120</v>
      </c>
      <c r="N529" s="94" t="s">
        <v>188</v>
      </c>
      <c r="O529" s="94">
        <v>1</v>
      </c>
      <c r="P529" s="94" t="s">
        <v>6</v>
      </c>
      <c r="Q529" s="94">
        <v>1</v>
      </c>
      <c r="R529" s="94" t="s">
        <v>16</v>
      </c>
      <c r="S529" s="94" t="str">
        <f t="shared" si="65"/>
        <v>MG</v>
      </c>
      <c r="T529" s="94">
        <f t="shared" si="66"/>
        <v>0</v>
      </c>
      <c r="U529" s="94" t="str">
        <f t="shared" si="67"/>
        <v>mg</v>
      </c>
      <c r="V529" s="95">
        <f t="shared" si="68"/>
        <v>1</v>
      </c>
      <c r="W529" s="94">
        <f t="shared" si="69"/>
        <v>0</v>
      </c>
      <c r="X529" s="94">
        <f t="shared" si="70"/>
        <v>1</v>
      </c>
      <c r="Y529" s="94">
        <f t="shared" si="71"/>
        <v>0</v>
      </c>
    </row>
    <row r="530" spans="1:25" s="66" customFormat="1" ht="15.6">
      <c r="A530" s="121"/>
      <c r="B530" s="94" t="s">
        <v>718</v>
      </c>
      <c r="C530" s="94" t="s">
        <v>761</v>
      </c>
      <c r="D530" s="94">
        <v>5278220</v>
      </c>
      <c r="E530" s="75">
        <v>7680615320026</v>
      </c>
      <c r="F530" s="261" t="s">
        <v>1682</v>
      </c>
      <c r="G530" s="100"/>
      <c r="H530" s="99">
        <f t="shared" si="63"/>
        <v>0</v>
      </c>
      <c r="I530" s="98"/>
      <c r="J530" s="110"/>
      <c r="K530" s="110" t="s">
        <v>770</v>
      </c>
      <c r="L530" s="124" t="str">
        <f t="shared" si="64"/>
        <v>L04AA26_nr</v>
      </c>
      <c r="M530" s="94">
        <v>400</v>
      </c>
      <c r="N530" s="94" t="s">
        <v>188</v>
      </c>
      <c r="O530" s="94">
        <v>1</v>
      </c>
      <c r="P530" s="94" t="s">
        <v>6</v>
      </c>
      <c r="Q530" s="94">
        <v>1</v>
      </c>
      <c r="R530" s="94" t="s">
        <v>16</v>
      </c>
      <c r="S530" s="94" t="str">
        <f t="shared" si="65"/>
        <v>MG</v>
      </c>
      <c r="T530" s="94">
        <f t="shared" si="66"/>
        <v>0</v>
      </c>
      <c r="U530" s="94" t="str">
        <f t="shared" si="67"/>
        <v>mg</v>
      </c>
      <c r="V530" s="95">
        <f t="shared" si="68"/>
        <v>1</v>
      </c>
      <c r="W530" s="94">
        <f t="shared" si="69"/>
        <v>0</v>
      </c>
      <c r="X530" s="94">
        <f t="shared" si="70"/>
        <v>1</v>
      </c>
      <c r="Y530" s="94">
        <f t="shared" si="71"/>
        <v>0</v>
      </c>
    </row>
    <row r="531" spans="1:25" s="66" customFormat="1" ht="15.6">
      <c r="A531" s="121"/>
      <c r="B531" s="95" t="s">
        <v>566</v>
      </c>
      <c r="C531" s="94" t="s">
        <v>96</v>
      </c>
      <c r="D531" s="95">
        <v>6211175</v>
      </c>
      <c r="E531" s="75">
        <v>7680630250018</v>
      </c>
      <c r="F531" s="261" t="s">
        <v>1684</v>
      </c>
      <c r="G531" s="100"/>
      <c r="H531" s="99">
        <f t="shared" si="63"/>
        <v>0</v>
      </c>
      <c r="I531" s="98"/>
      <c r="J531" s="110"/>
      <c r="K531" s="110" t="s">
        <v>770</v>
      </c>
      <c r="L531" s="124" t="str">
        <f t="shared" si="64"/>
        <v>L04AA34_nr</v>
      </c>
      <c r="M531" s="94">
        <v>12</v>
      </c>
      <c r="N531" s="94" t="s">
        <v>188</v>
      </c>
      <c r="O531" s="94">
        <v>2</v>
      </c>
      <c r="P531" s="94" t="s">
        <v>187</v>
      </c>
      <c r="Q531" s="94">
        <v>1</v>
      </c>
      <c r="R531" s="94" t="s">
        <v>16</v>
      </c>
      <c r="S531" s="94" t="str">
        <f t="shared" si="65"/>
        <v>MG</v>
      </c>
      <c r="T531" s="94">
        <f t="shared" si="66"/>
        <v>0</v>
      </c>
      <c r="U531" s="94" t="str">
        <f t="shared" si="67"/>
        <v>mg</v>
      </c>
      <c r="V531" s="95">
        <f t="shared" si="68"/>
        <v>1</v>
      </c>
      <c r="W531" s="94">
        <f t="shared" si="69"/>
        <v>0</v>
      </c>
      <c r="X531" s="94">
        <f t="shared" si="70"/>
        <v>0</v>
      </c>
      <c r="Y531" s="94">
        <f t="shared" si="71"/>
        <v>0</v>
      </c>
    </row>
    <row r="532" spans="1:25" s="66" customFormat="1" ht="15.6">
      <c r="A532" s="121"/>
      <c r="B532" s="94" t="s">
        <v>157</v>
      </c>
      <c r="C532" s="94" t="s">
        <v>158</v>
      </c>
      <c r="D532" s="94">
        <v>3514975</v>
      </c>
      <c r="E532" s="75">
        <v>7680577110017</v>
      </c>
      <c r="F532" s="261" t="s">
        <v>1686</v>
      </c>
      <c r="G532" s="100"/>
      <c r="H532" s="99">
        <f t="shared" ref="H532:H572" si="72">+IF(OR(X532=1,Y532=1),G532/Q532/O532/M532,G532/Q532/M532)</f>
        <v>0</v>
      </c>
      <c r="I532" s="98"/>
      <c r="J532" s="110"/>
      <c r="K532" s="110" t="s">
        <v>770</v>
      </c>
      <c r="L532" s="124" t="str">
        <f t="shared" ref="L532:L572" si="73">+B532&amp;"_"&amp;K532</f>
        <v>L04AB01_nr</v>
      </c>
      <c r="M532" s="94">
        <v>25</v>
      </c>
      <c r="N532" s="94" t="s">
        <v>225</v>
      </c>
      <c r="O532" s="94">
        <v>0.5</v>
      </c>
      <c r="P532" s="94" t="s">
        <v>187</v>
      </c>
      <c r="Q532" s="94">
        <v>4</v>
      </c>
      <c r="R532" s="94" t="s">
        <v>16</v>
      </c>
      <c r="S532" s="94" t="str">
        <f t="shared" ref="S532:S572" si="74">IF(ISERR(SEARCH("/",$N532)-1),$N532,LEFT($N532,SEARCH("/",$N532)-1))</f>
        <v>MG</v>
      </c>
      <c r="T532" s="94" t="str">
        <f t="shared" ref="T532:T572" si="75">IF(ISERR(SEARCH("/",$N532)-1),0,RIGHT($N532,LEN($N532)-SEARCH("/",$N532)))</f>
        <v>0.5ML</v>
      </c>
      <c r="U532" s="94" t="str">
        <f t="shared" ref="U532:U572" si="76">+IF(OR(S532=R532,AND(S532="E",R532="U"),AND(S532="IE",R532="IU"),AND(S532="IE",R532="U"),AND(S532="E",R532="IU"),AND(S532="MIOE",R532="MIU")),R532,S532)</f>
        <v>mg</v>
      </c>
      <c r="V532" s="95" t="str">
        <f t="shared" ref="V532:V572" si="77">+IF(T532=0,1,IF(LEFT(T532,1)="M","1"&amp;T532,T532))</f>
        <v>0.5ML</v>
      </c>
      <c r="W532" s="94">
        <f t="shared" ref="W532:W572" si="78">+IF(U532=R532,0,1)</f>
        <v>0</v>
      </c>
      <c r="X532" s="94">
        <f t="shared" ref="X532:X572" si="79">+IF(P532="Stk",1,0)</f>
        <v>0</v>
      </c>
      <c r="Y532" s="94">
        <f t="shared" ref="Y532:Y572" si="80">+IF(OR(X532=1,V532=1),0,IF((O532&amp;P532)=V532,0,1))</f>
        <v>0</v>
      </c>
    </row>
    <row r="533" spans="1:25" s="66" customFormat="1" ht="15.6">
      <c r="A533" s="121"/>
      <c r="B533" s="94" t="s">
        <v>157</v>
      </c>
      <c r="C533" s="94" t="s">
        <v>158</v>
      </c>
      <c r="D533" s="94">
        <v>3514981</v>
      </c>
      <c r="E533" s="75">
        <v>7680577110024</v>
      </c>
      <c r="F533" s="261" t="s">
        <v>1687</v>
      </c>
      <c r="G533" s="100"/>
      <c r="H533" s="99">
        <f t="shared" si="72"/>
        <v>0</v>
      </c>
      <c r="I533" s="98"/>
      <c r="J533" s="110"/>
      <c r="K533" s="110" t="s">
        <v>770</v>
      </c>
      <c r="L533" s="124" t="str">
        <f t="shared" si="73"/>
        <v>L04AB01_nr</v>
      </c>
      <c r="M533" s="94">
        <v>50</v>
      </c>
      <c r="N533" s="94" t="s">
        <v>201</v>
      </c>
      <c r="O533" s="94">
        <v>1</v>
      </c>
      <c r="P533" s="94" t="s">
        <v>187</v>
      </c>
      <c r="Q533" s="94">
        <v>2</v>
      </c>
      <c r="R533" s="94" t="s">
        <v>16</v>
      </c>
      <c r="S533" s="94" t="str">
        <f t="shared" si="74"/>
        <v>MG</v>
      </c>
      <c r="T533" s="94" t="str">
        <f t="shared" si="75"/>
        <v>ML</v>
      </c>
      <c r="U533" s="94" t="str">
        <f t="shared" si="76"/>
        <v>mg</v>
      </c>
      <c r="V533" s="95" t="str">
        <f t="shared" si="77"/>
        <v>1ML</v>
      </c>
      <c r="W533" s="94">
        <f t="shared" si="78"/>
        <v>0</v>
      </c>
      <c r="X533" s="94">
        <f t="shared" si="79"/>
        <v>0</v>
      </c>
      <c r="Y533" s="94">
        <f t="shared" si="80"/>
        <v>0</v>
      </c>
    </row>
    <row r="534" spans="1:25" s="66" customFormat="1" ht="15.6">
      <c r="A534" s="121"/>
      <c r="B534" s="94" t="s">
        <v>157</v>
      </c>
      <c r="C534" s="94" t="s">
        <v>158</v>
      </c>
      <c r="D534" s="94">
        <v>4700941</v>
      </c>
      <c r="E534" s="75">
        <v>7680600250017</v>
      </c>
      <c r="F534" s="261" t="s">
        <v>1688</v>
      </c>
      <c r="G534" s="100"/>
      <c r="H534" s="99">
        <f t="shared" si="72"/>
        <v>0</v>
      </c>
      <c r="I534" s="98"/>
      <c r="J534" s="110"/>
      <c r="K534" s="110" t="s">
        <v>770</v>
      </c>
      <c r="L534" s="124" t="str">
        <f t="shared" si="73"/>
        <v>L04AB01_nr</v>
      </c>
      <c r="M534" s="94">
        <v>50</v>
      </c>
      <c r="N534" s="94" t="s">
        <v>201</v>
      </c>
      <c r="O534" s="94">
        <v>1</v>
      </c>
      <c r="P534" s="94" t="s">
        <v>187</v>
      </c>
      <c r="Q534" s="94">
        <v>2</v>
      </c>
      <c r="R534" s="94" t="s">
        <v>16</v>
      </c>
      <c r="S534" s="94" t="str">
        <f t="shared" si="74"/>
        <v>MG</v>
      </c>
      <c r="T534" s="94" t="str">
        <f t="shared" si="75"/>
        <v>ML</v>
      </c>
      <c r="U534" s="94" t="str">
        <f t="shared" si="76"/>
        <v>mg</v>
      </c>
      <c r="V534" s="95" t="str">
        <f t="shared" si="77"/>
        <v>1ML</v>
      </c>
      <c r="W534" s="94">
        <f t="shared" si="78"/>
        <v>0</v>
      </c>
      <c r="X534" s="94">
        <f t="shared" si="79"/>
        <v>0</v>
      </c>
      <c r="Y534" s="94">
        <f t="shared" si="80"/>
        <v>0</v>
      </c>
    </row>
    <row r="535" spans="1:25" s="66" customFormat="1" ht="15.6">
      <c r="A535" s="121"/>
      <c r="B535" s="94" t="s">
        <v>157</v>
      </c>
      <c r="C535" s="94" t="s">
        <v>158</v>
      </c>
      <c r="D535" s="94">
        <v>2218720</v>
      </c>
      <c r="E535" s="75">
        <v>7680553650025</v>
      </c>
      <c r="F535" s="261" t="s">
        <v>1685</v>
      </c>
      <c r="G535" s="100"/>
      <c r="H535" s="99">
        <f t="shared" si="72"/>
        <v>0</v>
      </c>
      <c r="I535" s="98"/>
      <c r="J535" s="110"/>
      <c r="K535" s="110" t="s">
        <v>770</v>
      </c>
      <c r="L535" s="124" t="str">
        <f t="shared" si="73"/>
        <v>L04AB01_nr</v>
      </c>
      <c r="M535" s="94">
        <v>25</v>
      </c>
      <c r="N535" s="94" t="s">
        <v>188</v>
      </c>
      <c r="O535" s="94">
        <v>4</v>
      </c>
      <c r="P535" s="94" t="s">
        <v>6</v>
      </c>
      <c r="Q535" s="94">
        <v>1</v>
      </c>
      <c r="R535" s="94" t="s">
        <v>16</v>
      </c>
      <c r="S535" s="94" t="str">
        <f t="shared" si="74"/>
        <v>MG</v>
      </c>
      <c r="T535" s="94">
        <f t="shared" si="75"/>
        <v>0</v>
      </c>
      <c r="U535" s="94" t="str">
        <f t="shared" si="76"/>
        <v>mg</v>
      </c>
      <c r="V535" s="95">
        <f t="shared" si="77"/>
        <v>1</v>
      </c>
      <c r="W535" s="94">
        <f t="shared" si="78"/>
        <v>0</v>
      </c>
      <c r="X535" s="94">
        <f t="shared" si="79"/>
        <v>1</v>
      </c>
      <c r="Y535" s="94">
        <f t="shared" si="80"/>
        <v>0</v>
      </c>
    </row>
    <row r="536" spans="1:25" s="66" customFormat="1" ht="15.6">
      <c r="A536" s="121"/>
      <c r="B536" s="94" t="s">
        <v>159</v>
      </c>
      <c r="C536" s="94" t="s">
        <v>160</v>
      </c>
      <c r="D536" s="94">
        <v>2191180</v>
      </c>
      <c r="E536" s="75">
        <v>7680551840015</v>
      </c>
      <c r="F536" s="261" t="s">
        <v>1689</v>
      </c>
      <c r="G536" s="100"/>
      <c r="H536" s="99">
        <f t="shared" si="72"/>
        <v>0</v>
      </c>
      <c r="I536" s="98"/>
      <c r="J536" s="110"/>
      <c r="K536" s="110" t="s">
        <v>770</v>
      </c>
      <c r="L536" s="124" t="str">
        <f t="shared" si="73"/>
        <v>L04AB02_nr</v>
      </c>
      <c r="M536" s="94">
        <v>100</v>
      </c>
      <c r="N536" s="94" t="s">
        <v>188</v>
      </c>
      <c r="O536" s="94">
        <v>1</v>
      </c>
      <c r="P536" s="94" t="s">
        <v>6</v>
      </c>
      <c r="Q536" s="94">
        <v>1</v>
      </c>
      <c r="R536" s="94" t="s">
        <v>16</v>
      </c>
      <c r="S536" s="94" t="str">
        <f t="shared" si="74"/>
        <v>MG</v>
      </c>
      <c r="T536" s="94">
        <f t="shared" si="75"/>
        <v>0</v>
      </c>
      <c r="U536" s="94" t="str">
        <f t="shared" si="76"/>
        <v>mg</v>
      </c>
      <c r="V536" s="95">
        <f t="shared" si="77"/>
        <v>1</v>
      </c>
      <c r="W536" s="94">
        <f t="shared" si="78"/>
        <v>0</v>
      </c>
      <c r="X536" s="94">
        <f t="shared" si="79"/>
        <v>1</v>
      </c>
      <c r="Y536" s="94">
        <f t="shared" si="80"/>
        <v>0</v>
      </c>
    </row>
    <row r="537" spans="1:25" s="66" customFormat="1" ht="15.6">
      <c r="A537" s="121"/>
      <c r="B537" s="95" t="s">
        <v>161</v>
      </c>
      <c r="C537" s="94" t="s">
        <v>162</v>
      </c>
      <c r="D537" s="95">
        <v>6088906</v>
      </c>
      <c r="E537" s="75">
        <v>7680628600016</v>
      </c>
      <c r="F537" s="261" t="s">
        <v>1692</v>
      </c>
      <c r="G537" s="100"/>
      <c r="H537" s="99">
        <f t="shared" si="72"/>
        <v>0</v>
      </c>
      <c r="I537" s="98"/>
      <c r="J537" s="110"/>
      <c r="K537" s="110" t="s">
        <v>770</v>
      </c>
      <c r="L537" s="124" t="str">
        <f t="shared" si="73"/>
        <v>L04AB04_nr</v>
      </c>
      <c r="M537" s="94">
        <v>40</v>
      </c>
      <c r="N537" s="94" t="s">
        <v>226</v>
      </c>
      <c r="O537" s="94">
        <v>2</v>
      </c>
      <c r="P537" s="94" t="s">
        <v>6</v>
      </c>
      <c r="Q537" s="94">
        <v>1</v>
      </c>
      <c r="R537" s="94" t="s">
        <v>16</v>
      </c>
      <c r="S537" s="94" t="str">
        <f t="shared" si="74"/>
        <v>MG</v>
      </c>
      <c r="T537" s="94" t="str">
        <f t="shared" si="75"/>
        <v>0.8ML</v>
      </c>
      <c r="U537" s="94" t="str">
        <f t="shared" si="76"/>
        <v>mg</v>
      </c>
      <c r="V537" s="95" t="str">
        <f t="shared" si="77"/>
        <v>0.8ML</v>
      </c>
      <c r="W537" s="94">
        <f t="shared" si="78"/>
        <v>0</v>
      </c>
      <c r="X537" s="94">
        <f t="shared" si="79"/>
        <v>1</v>
      </c>
      <c r="Y537" s="94">
        <f t="shared" si="80"/>
        <v>0</v>
      </c>
    </row>
    <row r="538" spans="1:25" s="66" customFormat="1" ht="15.6">
      <c r="A538" s="121"/>
      <c r="B538" s="94" t="s">
        <v>161</v>
      </c>
      <c r="C538" s="94" t="s">
        <v>162</v>
      </c>
      <c r="D538" s="94">
        <v>2676977</v>
      </c>
      <c r="E538" s="75">
        <v>7680562210029</v>
      </c>
      <c r="F538" s="261" t="s">
        <v>1690</v>
      </c>
      <c r="G538" s="100"/>
      <c r="H538" s="99">
        <f t="shared" si="72"/>
        <v>0</v>
      </c>
      <c r="I538" s="98"/>
      <c r="J538" s="110"/>
      <c r="K538" s="110" t="s">
        <v>770</v>
      </c>
      <c r="L538" s="124" t="str">
        <f t="shared" si="73"/>
        <v>L04AB04_nr</v>
      </c>
      <c r="M538" s="94">
        <v>40</v>
      </c>
      <c r="N538" s="94" t="s">
        <v>226</v>
      </c>
      <c r="O538" s="94">
        <v>0.8</v>
      </c>
      <c r="P538" s="94" t="s">
        <v>187</v>
      </c>
      <c r="Q538" s="94">
        <v>1</v>
      </c>
      <c r="R538" s="94" t="s">
        <v>16</v>
      </c>
      <c r="S538" s="94" t="str">
        <f t="shared" si="74"/>
        <v>MG</v>
      </c>
      <c r="T538" s="94" t="str">
        <f t="shared" si="75"/>
        <v>0.8ML</v>
      </c>
      <c r="U538" s="94" t="str">
        <f t="shared" si="76"/>
        <v>mg</v>
      </c>
      <c r="V538" s="95" t="str">
        <f t="shared" si="77"/>
        <v>0.8ML</v>
      </c>
      <c r="W538" s="94">
        <f t="shared" si="78"/>
        <v>0</v>
      </c>
      <c r="X538" s="94">
        <f t="shared" si="79"/>
        <v>0</v>
      </c>
      <c r="Y538" s="94">
        <f t="shared" si="80"/>
        <v>0</v>
      </c>
    </row>
    <row r="539" spans="1:25" s="66" customFormat="1" ht="15.6">
      <c r="A539" s="121"/>
      <c r="B539" s="94" t="s">
        <v>161</v>
      </c>
      <c r="C539" s="94" t="s">
        <v>162</v>
      </c>
      <c r="D539" s="94">
        <v>3482169</v>
      </c>
      <c r="E539" s="75">
        <v>7680578620010</v>
      </c>
      <c r="F539" s="261" t="s">
        <v>1691</v>
      </c>
      <c r="G539" s="100"/>
      <c r="H539" s="99">
        <f t="shared" si="72"/>
        <v>0</v>
      </c>
      <c r="I539" s="98"/>
      <c r="J539" s="110"/>
      <c r="K539" s="110" t="s">
        <v>770</v>
      </c>
      <c r="L539" s="124" t="str">
        <f t="shared" si="73"/>
        <v>L04AB04_nr</v>
      </c>
      <c r="M539" s="94">
        <v>40</v>
      </c>
      <c r="N539" s="94" t="s">
        <v>226</v>
      </c>
      <c r="O539" s="94">
        <v>0.8</v>
      </c>
      <c r="P539" s="94" t="s">
        <v>187</v>
      </c>
      <c r="Q539" s="94">
        <v>1</v>
      </c>
      <c r="R539" s="94" t="s">
        <v>16</v>
      </c>
      <c r="S539" s="94" t="str">
        <f t="shared" si="74"/>
        <v>MG</v>
      </c>
      <c r="T539" s="94" t="str">
        <f t="shared" si="75"/>
        <v>0.8ML</v>
      </c>
      <c r="U539" s="94" t="str">
        <f t="shared" si="76"/>
        <v>mg</v>
      </c>
      <c r="V539" s="95" t="str">
        <f t="shared" si="77"/>
        <v>0.8ML</v>
      </c>
      <c r="W539" s="94">
        <f t="shared" si="78"/>
        <v>0</v>
      </c>
      <c r="X539" s="94">
        <f t="shared" si="79"/>
        <v>0</v>
      </c>
      <c r="Y539" s="94">
        <f t="shared" si="80"/>
        <v>0</v>
      </c>
    </row>
    <row r="540" spans="1:25" s="66" customFormat="1" ht="15.6">
      <c r="A540" s="121"/>
      <c r="B540" s="94" t="s">
        <v>163</v>
      </c>
      <c r="C540" s="94" t="s">
        <v>164</v>
      </c>
      <c r="D540" s="94">
        <v>4640601</v>
      </c>
      <c r="E540" s="75">
        <v>7680600960015</v>
      </c>
      <c r="F540" s="261" t="s">
        <v>1693</v>
      </c>
      <c r="G540" s="100"/>
      <c r="H540" s="99">
        <f t="shared" si="72"/>
        <v>0</v>
      </c>
      <c r="I540" s="98"/>
      <c r="J540" s="110"/>
      <c r="K540" s="110" t="s">
        <v>770</v>
      </c>
      <c r="L540" s="124" t="str">
        <f t="shared" si="73"/>
        <v>L04AB05_nr</v>
      </c>
      <c r="M540" s="94">
        <v>200</v>
      </c>
      <c r="N540" s="94" t="s">
        <v>201</v>
      </c>
      <c r="O540" s="94">
        <v>1</v>
      </c>
      <c r="P540" s="94" t="s">
        <v>187</v>
      </c>
      <c r="Q540" s="94">
        <v>2</v>
      </c>
      <c r="R540" s="94" t="s">
        <v>16</v>
      </c>
      <c r="S540" s="94" t="str">
        <f t="shared" si="74"/>
        <v>MG</v>
      </c>
      <c r="T540" s="94" t="str">
        <f t="shared" si="75"/>
        <v>ML</v>
      </c>
      <c r="U540" s="94" t="str">
        <f t="shared" si="76"/>
        <v>mg</v>
      </c>
      <c r="V540" s="95" t="str">
        <f t="shared" si="77"/>
        <v>1ML</v>
      </c>
      <c r="W540" s="94">
        <f t="shared" si="78"/>
        <v>0</v>
      </c>
      <c r="X540" s="94">
        <f t="shared" si="79"/>
        <v>0</v>
      </c>
      <c r="Y540" s="94">
        <f t="shared" si="80"/>
        <v>0</v>
      </c>
    </row>
    <row r="541" spans="1:25" s="66" customFormat="1" ht="15.6">
      <c r="A541" s="121"/>
      <c r="B541" s="94" t="s">
        <v>165</v>
      </c>
      <c r="C541" s="94" t="s">
        <v>166</v>
      </c>
      <c r="D541" s="94">
        <v>5890151</v>
      </c>
      <c r="E541" s="75">
        <v>7680612630036</v>
      </c>
      <c r="F541" s="261" t="s">
        <v>1696</v>
      </c>
      <c r="G541" s="100"/>
      <c r="H541" s="99">
        <f t="shared" si="72"/>
        <v>0</v>
      </c>
      <c r="I541" s="98"/>
      <c r="J541" s="110"/>
      <c r="K541" s="110" t="s">
        <v>770</v>
      </c>
      <c r="L541" s="124" t="str">
        <f t="shared" si="73"/>
        <v>L04AB06_nr</v>
      </c>
      <c r="M541" s="94">
        <v>100</v>
      </c>
      <c r="N541" s="94" t="s">
        <v>218</v>
      </c>
      <c r="O541" s="94">
        <v>1</v>
      </c>
      <c r="P541" s="94" t="s">
        <v>187</v>
      </c>
      <c r="Q541" s="94">
        <v>1</v>
      </c>
      <c r="R541" s="94" t="s">
        <v>16</v>
      </c>
      <c r="S541" s="94" t="str">
        <f t="shared" si="74"/>
        <v>MG</v>
      </c>
      <c r="T541" s="94" t="str">
        <f t="shared" si="75"/>
        <v>1ML</v>
      </c>
      <c r="U541" s="94" t="str">
        <f t="shared" si="76"/>
        <v>mg</v>
      </c>
      <c r="V541" s="95" t="str">
        <f t="shared" si="77"/>
        <v>1ML</v>
      </c>
      <c r="W541" s="94">
        <f t="shared" si="78"/>
        <v>0</v>
      </c>
      <c r="X541" s="94">
        <f t="shared" si="79"/>
        <v>0</v>
      </c>
      <c r="Y541" s="94">
        <f t="shared" si="80"/>
        <v>0</v>
      </c>
    </row>
    <row r="542" spans="1:25" s="66" customFormat="1" ht="15.6">
      <c r="A542" s="121"/>
      <c r="B542" s="94" t="s">
        <v>165</v>
      </c>
      <c r="C542" s="94" t="s">
        <v>166</v>
      </c>
      <c r="D542" s="94">
        <v>4665357</v>
      </c>
      <c r="E542" s="75">
        <v>7680612630012</v>
      </c>
      <c r="F542" s="261" t="s">
        <v>1694</v>
      </c>
      <c r="G542" s="100"/>
      <c r="H542" s="99">
        <f t="shared" si="72"/>
        <v>0</v>
      </c>
      <c r="I542" s="98"/>
      <c r="J542" s="110"/>
      <c r="K542" s="110" t="s">
        <v>770</v>
      </c>
      <c r="L542" s="124" t="str">
        <f t="shared" si="73"/>
        <v>L04AB06_nr</v>
      </c>
      <c r="M542" s="94">
        <v>50</v>
      </c>
      <c r="N542" s="94" t="s">
        <v>225</v>
      </c>
      <c r="O542" s="94">
        <v>0.5</v>
      </c>
      <c r="P542" s="94" t="s">
        <v>187</v>
      </c>
      <c r="Q542" s="94">
        <v>1</v>
      </c>
      <c r="R542" s="94" t="s">
        <v>16</v>
      </c>
      <c r="S542" s="94" t="str">
        <f t="shared" si="74"/>
        <v>MG</v>
      </c>
      <c r="T542" s="94" t="str">
        <f t="shared" si="75"/>
        <v>0.5ML</v>
      </c>
      <c r="U542" s="94" t="str">
        <f t="shared" si="76"/>
        <v>mg</v>
      </c>
      <c r="V542" s="95" t="str">
        <f t="shared" si="77"/>
        <v>0.5ML</v>
      </c>
      <c r="W542" s="94">
        <f t="shared" si="78"/>
        <v>0</v>
      </c>
      <c r="X542" s="94">
        <f t="shared" si="79"/>
        <v>0</v>
      </c>
      <c r="Y542" s="94">
        <f t="shared" si="80"/>
        <v>0</v>
      </c>
    </row>
    <row r="543" spans="1:25" s="66" customFormat="1" ht="15.6">
      <c r="A543" s="121"/>
      <c r="B543" s="94" t="s">
        <v>165</v>
      </c>
      <c r="C543" s="94" t="s">
        <v>166</v>
      </c>
      <c r="D543" s="94">
        <v>5890168</v>
      </c>
      <c r="E543" s="75">
        <v>7680613180035</v>
      </c>
      <c r="F543" s="261" t="s">
        <v>1697</v>
      </c>
      <c r="G543" s="100"/>
      <c r="H543" s="99">
        <f t="shared" si="72"/>
        <v>0</v>
      </c>
      <c r="I543" s="98"/>
      <c r="J543" s="110"/>
      <c r="K543" s="110" t="s">
        <v>770</v>
      </c>
      <c r="L543" s="124" t="str">
        <f t="shared" si="73"/>
        <v>L04AB06_nr</v>
      </c>
      <c r="M543" s="94">
        <v>100</v>
      </c>
      <c r="N543" s="94" t="s">
        <v>218</v>
      </c>
      <c r="O543" s="94">
        <v>1</v>
      </c>
      <c r="P543" s="94" t="s">
        <v>187</v>
      </c>
      <c r="Q543" s="94">
        <v>1</v>
      </c>
      <c r="R543" s="94" t="s">
        <v>16</v>
      </c>
      <c r="S543" s="94" t="str">
        <f t="shared" si="74"/>
        <v>MG</v>
      </c>
      <c r="T543" s="94" t="str">
        <f t="shared" si="75"/>
        <v>1ML</v>
      </c>
      <c r="U543" s="94" t="str">
        <f t="shared" si="76"/>
        <v>mg</v>
      </c>
      <c r="V543" s="95" t="str">
        <f t="shared" si="77"/>
        <v>1ML</v>
      </c>
      <c r="W543" s="94">
        <f t="shared" si="78"/>
        <v>0</v>
      </c>
      <c r="X543" s="94">
        <f t="shared" si="79"/>
        <v>0</v>
      </c>
      <c r="Y543" s="94">
        <f t="shared" si="80"/>
        <v>0</v>
      </c>
    </row>
    <row r="544" spans="1:25" s="66" customFormat="1" ht="15.6">
      <c r="A544" s="121"/>
      <c r="B544" s="94" t="s">
        <v>165</v>
      </c>
      <c r="C544" s="94" t="s">
        <v>166</v>
      </c>
      <c r="D544" s="94">
        <v>4665340</v>
      </c>
      <c r="E544" s="75">
        <v>7680613180011</v>
      </c>
      <c r="F544" s="261" t="s">
        <v>1695</v>
      </c>
      <c r="G544" s="100"/>
      <c r="H544" s="99">
        <f t="shared" si="72"/>
        <v>0</v>
      </c>
      <c r="I544" s="98"/>
      <c r="J544" s="110"/>
      <c r="K544" s="110" t="s">
        <v>770</v>
      </c>
      <c r="L544" s="124" t="str">
        <f t="shared" si="73"/>
        <v>L04AB06_nr</v>
      </c>
      <c r="M544" s="94">
        <v>50</v>
      </c>
      <c r="N544" s="94" t="s">
        <v>225</v>
      </c>
      <c r="O544" s="94">
        <v>0.5</v>
      </c>
      <c r="P544" s="94" t="s">
        <v>187</v>
      </c>
      <c r="Q544" s="94">
        <v>1</v>
      </c>
      <c r="R544" s="94" t="s">
        <v>16</v>
      </c>
      <c r="S544" s="94" t="str">
        <f t="shared" si="74"/>
        <v>MG</v>
      </c>
      <c r="T544" s="94" t="str">
        <f t="shared" si="75"/>
        <v>0.5ML</v>
      </c>
      <c r="U544" s="94" t="str">
        <f t="shared" si="76"/>
        <v>mg</v>
      </c>
      <c r="V544" s="95" t="str">
        <f t="shared" si="77"/>
        <v>0.5ML</v>
      </c>
      <c r="W544" s="94">
        <f t="shared" si="78"/>
        <v>0</v>
      </c>
      <c r="X544" s="94">
        <f t="shared" si="79"/>
        <v>0</v>
      </c>
      <c r="Y544" s="94">
        <f t="shared" si="80"/>
        <v>0</v>
      </c>
    </row>
    <row r="545" spans="1:25" s="66" customFormat="1" ht="15.6">
      <c r="A545" s="121"/>
      <c r="B545" s="94" t="s">
        <v>719</v>
      </c>
      <c r="C545" s="94" t="s">
        <v>762</v>
      </c>
      <c r="D545" s="94">
        <v>1968181</v>
      </c>
      <c r="E545" s="75">
        <v>7680546300180</v>
      </c>
      <c r="F545" s="261" t="s">
        <v>1698</v>
      </c>
      <c r="G545" s="100"/>
      <c r="H545" s="99">
        <f t="shared" si="72"/>
        <v>0</v>
      </c>
      <c r="I545" s="98"/>
      <c r="J545" s="110"/>
      <c r="K545" s="110" t="s">
        <v>770</v>
      </c>
      <c r="L545" s="124" t="str">
        <f t="shared" si="73"/>
        <v>L04AC02_nr</v>
      </c>
      <c r="M545" s="94">
        <v>20</v>
      </c>
      <c r="N545" s="94" t="s">
        <v>188</v>
      </c>
      <c r="O545" s="94">
        <v>1</v>
      </c>
      <c r="P545" s="94" t="s">
        <v>6</v>
      </c>
      <c r="Q545" s="94">
        <v>1</v>
      </c>
      <c r="R545" s="94" t="s">
        <v>16</v>
      </c>
      <c r="S545" s="94" t="str">
        <f t="shared" si="74"/>
        <v>MG</v>
      </c>
      <c r="T545" s="94">
        <f t="shared" si="75"/>
        <v>0</v>
      </c>
      <c r="U545" s="94" t="str">
        <f t="shared" si="76"/>
        <v>mg</v>
      </c>
      <c r="V545" s="95">
        <f t="shared" si="77"/>
        <v>1</v>
      </c>
      <c r="W545" s="94">
        <f t="shared" si="78"/>
        <v>0</v>
      </c>
      <c r="X545" s="94">
        <f t="shared" si="79"/>
        <v>1</v>
      </c>
      <c r="Y545" s="94">
        <f t="shared" si="80"/>
        <v>0</v>
      </c>
    </row>
    <row r="546" spans="1:25" s="66" customFormat="1" ht="15.6">
      <c r="A546" s="121"/>
      <c r="B546" s="94" t="s">
        <v>167</v>
      </c>
      <c r="C546" s="94" t="s">
        <v>168</v>
      </c>
      <c r="D546" s="94">
        <v>5159656</v>
      </c>
      <c r="E546" s="75"/>
      <c r="F546" s="261" t="s">
        <v>1699</v>
      </c>
      <c r="G546" s="100"/>
      <c r="H546" s="99">
        <f t="shared" si="72"/>
        <v>0</v>
      </c>
      <c r="I546" s="98"/>
      <c r="J546" s="110"/>
      <c r="K546" s="110" t="s">
        <v>770</v>
      </c>
      <c r="L546" s="124" t="str">
        <f t="shared" si="73"/>
        <v>L04AC03_nr</v>
      </c>
      <c r="M546" s="94">
        <v>100</v>
      </c>
      <c r="N546" s="94" t="s">
        <v>188</v>
      </c>
      <c r="O546" s="94">
        <v>0.67</v>
      </c>
      <c r="P546" s="94" t="s">
        <v>187</v>
      </c>
      <c r="Q546" s="94">
        <v>28</v>
      </c>
      <c r="R546" s="94" t="s">
        <v>16</v>
      </c>
      <c r="S546" s="94" t="str">
        <f t="shared" si="74"/>
        <v>MG</v>
      </c>
      <c r="T546" s="94">
        <f t="shared" si="75"/>
        <v>0</v>
      </c>
      <c r="U546" s="94" t="str">
        <f t="shared" si="76"/>
        <v>mg</v>
      </c>
      <c r="V546" s="95">
        <f t="shared" si="77"/>
        <v>1</v>
      </c>
      <c r="W546" s="94">
        <f t="shared" si="78"/>
        <v>0</v>
      </c>
      <c r="X546" s="94">
        <f t="shared" si="79"/>
        <v>0</v>
      </c>
      <c r="Y546" s="94">
        <f t="shared" si="80"/>
        <v>0</v>
      </c>
    </row>
    <row r="547" spans="1:25" s="66" customFormat="1" ht="15.6">
      <c r="A547" s="121"/>
      <c r="B547" s="94" t="s">
        <v>167</v>
      </c>
      <c r="C547" s="94" t="s">
        <v>168</v>
      </c>
      <c r="D547" s="94">
        <v>6190421</v>
      </c>
      <c r="E547" s="75"/>
      <c r="F547" s="261" t="s">
        <v>1700</v>
      </c>
      <c r="G547" s="100"/>
      <c r="H547" s="99">
        <f t="shared" si="72"/>
        <v>0</v>
      </c>
      <c r="I547" s="98"/>
      <c r="J547" s="110"/>
      <c r="K547" s="110" t="s">
        <v>770</v>
      </c>
      <c r="L547" s="124" t="str">
        <f t="shared" si="73"/>
        <v>L04AC03_nr</v>
      </c>
      <c r="M547" s="94">
        <v>100</v>
      </c>
      <c r="N547" s="94" t="s">
        <v>188</v>
      </c>
      <c r="O547" s="94">
        <v>0.67</v>
      </c>
      <c r="P547" s="94" t="s">
        <v>187</v>
      </c>
      <c r="Q547" s="94">
        <v>7</v>
      </c>
      <c r="R547" s="94" t="s">
        <v>16</v>
      </c>
      <c r="S547" s="94" t="str">
        <f t="shared" si="74"/>
        <v>MG</v>
      </c>
      <c r="T547" s="94">
        <f t="shared" si="75"/>
        <v>0</v>
      </c>
      <c r="U547" s="94" t="str">
        <f t="shared" si="76"/>
        <v>mg</v>
      </c>
      <c r="V547" s="95">
        <f t="shared" si="77"/>
        <v>1</v>
      </c>
      <c r="W547" s="94">
        <f t="shared" si="78"/>
        <v>0</v>
      </c>
      <c r="X547" s="94">
        <f t="shared" si="79"/>
        <v>0</v>
      </c>
      <c r="Y547" s="94">
        <f t="shared" si="80"/>
        <v>0</v>
      </c>
    </row>
    <row r="548" spans="1:25" s="66" customFormat="1" ht="15.6">
      <c r="A548" s="121"/>
      <c r="B548" s="94" t="s">
        <v>169</v>
      </c>
      <c r="C548" s="94" t="s">
        <v>170</v>
      </c>
      <c r="D548" s="94">
        <v>4756574</v>
      </c>
      <c r="E548" s="75">
        <v>7680612670018</v>
      </c>
      <c r="F548" s="261" t="s">
        <v>1701</v>
      </c>
      <c r="G548" s="100"/>
      <c r="H548" s="99">
        <f t="shared" si="72"/>
        <v>0</v>
      </c>
      <c r="I548" s="98"/>
      <c r="J548" s="110"/>
      <c r="K548" s="110" t="s">
        <v>770</v>
      </c>
      <c r="L548" s="124" t="str">
        <f t="shared" si="73"/>
        <v>L04AC05_nr</v>
      </c>
      <c r="M548" s="94">
        <v>45</v>
      </c>
      <c r="N548" s="94" t="s">
        <v>225</v>
      </c>
      <c r="O548" s="94">
        <v>0.5</v>
      </c>
      <c r="P548" s="94" t="s">
        <v>187</v>
      </c>
      <c r="Q548" s="94">
        <v>1</v>
      </c>
      <c r="R548" s="94" t="s">
        <v>16</v>
      </c>
      <c r="S548" s="94" t="str">
        <f t="shared" si="74"/>
        <v>MG</v>
      </c>
      <c r="T548" s="94" t="str">
        <f t="shared" si="75"/>
        <v>0.5ML</v>
      </c>
      <c r="U548" s="94" t="str">
        <f t="shared" si="76"/>
        <v>mg</v>
      </c>
      <c r="V548" s="95" t="str">
        <f t="shared" si="77"/>
        <v>0.5ML</v>
      </c>
      <c r="W548" s="94">
        <f t="shared" si="78"/>
        <v>0</v>
      </c>
      <c r="X548" s="94">
        <f t="shared" si="79"/>
        <v>0</v>
      </c>
      <c r="Y548" s="94">
        <f t="shared" si="80"/>
        <v>0</v>
      </c>
    </row>
    <row r="549" spans="1:25" s="66" customFormat="1" ht="15.6">
      <c r="A549" s="121"/>
      <c r="B549" s="94" t="s">
        <v>169</v>
      </c>
      <c r="C549" s="94" t="s">
        <v>170</v>
      </c>
      <c r="D549" s="94">
        <v>4756580</v>
      </c>
      <c r="E549" s="75">
        <v>7680612670025</v>
      </c>
      <c r="F549" s="261" t="s">
        <v>1702</v>
      </c>
      <c r="G549" s="100"/>
      <c r="H549" s="99">
        <f t="shared" si="72"/>
        <v>0</v>
      </c>
      <c r="I549" s="98"/>
      <c r="J549" s="110"/>
      <c r="K549" s="110" t="s">
        <v>770</v>
      </c>
      <c r="L549" s="124" t="str">
        <f t="shared" si="73"/>
        <v>L04AC05_nr</v>
      </c>
      <c r="M549" s="94">
        <v>90</v>
      </c>
      <c r="N549" s="94" t="s">
        <v>201</v>
      </c>
      <c r="O549" s="94">
        <v>1</v>
      </c>
      <c r="P549" s="94" t="s">
        <v>187</v>
      </c>
      <c r="Q549" s="94">
        <v>1</v>
      </c>
      <c r="R549" s="94" t="s">
        <v>16</v>
      </c>
      <c r="S549" s="94" t="str">
        <f t="shared" si="74"/>
        <v>MG</v>
      </c>
      <c r="T549" s="94" t="str">
        <f t="shared" si="75"/>
        <v>ML</v>
      </c>
      <c r="U549" s="94" t="str">
        <f t="shared" si="76"/>
        <v>mg</v>
      </c>
      <c r="V549" s="95" t="str">
        <f t="shared" si="77"/>
        <v>1ML</v>
      </c>
      <c r="W549" s="94">
        <f t="shared" si="78"/>
        <v>0</v>
      </c>
      <c r="X549" s="94">
        <f t="shared" si="79"/>
        <v>0</v>
      </c>
      <c r="Y549" s="94">
        <f t="shared" si="80"/>
        <v>0</v>
      </c>
    </row>
    <row r="550" spans="1:25" s="66" customFormat="1" ht="15.6">
      <c r="A550" s="121"/>
      <c r="B550" s="94" t="s">
        <v>171</v>
      </c>
      <c r="C550" s="94" t="s">
        <v>172</v>
      </c>
      <c r="D550" s="94">
        <v>4038175</v>
      </c>
      <c r="E550" s="75">
        <v>7680588680028</v>
      </c>
      <c r="F550" s="261" t="s">
        <v>1704</v>
      </c>
      <c r="G550" s="100"/>
      <c r="H550" s="99">
        <f t="shared" si="72"/>
        <v>0</v>
      </c>
      <c r="I550" s="98"/>
      <c r="J550" s="110"/>
      <c r="K550" s="110" t="s">
        <v>770</v>
      </c>
      <c r="L550" s="124" t="str">
        <f t="shared" si="73"/>
        <v>L04AC07_nr</v>
      </c>
      <c r="M550" s="94">
        <v>200</v>
      </c>
      <c r="N550" s="94" t="s">
        <v>194</v>
      </c>
      <c r="O550" s="94">
        <v>10</v>
      </c>
      <c r="P550" s="94" t="s">
        <v>187</v>
      </c>
      <c r="Q550" s="94">
        <v>1</v>
      </c>
      <c r="R550" s="94" t="s">
        <v>16</v>
      </c>
      <c r="S550" s="94" t="str">
        <f t="shared" si="74"/>
        <v>MG</v>
      </c>
      <c r="T550" s="94" t="str">
        <f t="shared" si="75"/>
        <v>10ML</v>
      </c>
      <c r="U550" s="94" t="str">
        <f t="shared" si="76"/>
        <v>mg</v>
      </c>
      <c r="V550" s="95" t="str">
        <f t="shared" si="77"/>
        <v>10ML</v>
      </c>
      <c r="W550" s="94">
        <f t="shared" si="78"/>
        <v>0</v>
      </c>
      <c r="X550" s="94">
        <f t="shared" si="79"/>
        <v>0</v>
      </c>
      <c r="Y550" s="94">
        <f t="shared" si="80"/>
        <v>0</v>
      </c>
    </row>
    <row r="551" spans="1:25" s="66" customFormat="1" ht="15.6">
      <c r="A551" s="121"/>
      <c r="B551" s="94" t="s">
        <v>171</v>
      </c>
      <c r="C551" s="94" t="s">
        <v>172</v>
      </c>
      <c r="D551" s="94">
        <v>4038181</v>
      </c>
      <c r="E551" s="75">
        <v>7680588680035</v>
      </c>
      <c r="F551" s="261" t="s">
        <v>1705</v>
      </c>
      <c r="G551" s="100"/>
      <c r="H551" s="99">
        <f t="shared" si="72"/>
        <v>0</v>
      </c>
      <c r="I551" s="98"/>
      <c r="J551" s="110"/>
      <c r="K551" s="110" t="s">
        <v>770</v>
      </c>
      <c r="L551" s="124" t="str">
        <f t="shared" si="73"/>
        <v>L04AC07_nr</v>
      </c>
      <c r="M551" s="94">
        <v>400</v>
      </c>
      <c r="N551" s="94" t="s">
        <v>196</v>
      </c>
      <c r="O551" s="94">
        <v>20</v>
      </c>
      <c r="P551" s="94" t="s">
        <v>187</v>
      </c>
      <c r="Q551" s="94">
        <v>1</v>
      </c>
      <c r="R551" s="94" t="s">
        <v>16</v>
      </c>
      <c r="S551" s="94" t="str">
        <f t="shared" si="74"/>
        <v>MG</v>
      </c>
      <c r="T551" s="94" t="str">
        <f t="shared" si="75"/>
        <v>20ML</v>
      </c>
      <c r="U551" s="94" t="str">
        <f t="shared" si="76"/>
        <v>mg</v>
      </c>
      <c r="V551" s="95" t="str">
        <f t="shared" si="77"/>
        <v>20ML</v>
      </c>
      <c r="W551" s="94">
        <f t="shared" si="78"/>
        <v>0</v>
      </c>
      <c r="X551" s="94">
        <f t="shared" si="79"/>
        <v>0</v>
      </c>
      <c r="Y551" s="94">
        <f t="shared" si="80"/>
        <v>0</v>
      </c>
    </row>
    <row r="552" spans="1:25" s="66" customFormat="1" ht="15.6">
      <c r="A552" s="121"/>
      <c r="B552" s="94" t="s">
        <v>171</v>
      </c>
      <c r="C552" s="94" t="s">
        <v>172</v>
      </c>
      <c r="D552" s="94">
        <v>4038169</v>
      </c>
      <c r="E552" s="75">
        <v>7680588680011</v>
      </c>
      <c r="F552" s="261" t="s">
        <v>1703</v>
      </c>
      <c r="G552" s="100"/>
      <c r="H552" s="99">
        <f t="shared" si="72"/>
        <v>0</v>
      </c>
      <c r="I552" s="98"/>
      <c r="J552" s="110"/>
      <c r="K552" s="110" t="s">
        <v>770</v>
      </c>
      <c r="L552" s="124" t="str">
        <f t="shared" si="73"/>
        <v>L04AC07_nr</v>
      </c>
      <c r="M552" s="94">
        <v>80</v>
      </c>
      <c r="N552" s="94" t="s">
        <v>217</v>
      </c>
      <c r="O552" s="94">
        <v>4</v>
      </c>
      <c r="P552" s="94" t="s">
        <v>187</v>
      </c>
      <c r="Q552" s="94">
        <v>1</v>
      </c>
      <c r="R552" s="94" t="s">
        <v>16</v>
      </c>
      <c r="S552" s="94" t="str">
        <f t="shared" si="74"/>
        <v>MG</v>
      </c>
      <c r="T552" s="94" t="str">
        <f t="shared" si="75"/>
        <v>4ML</v>
      </c>
      <c r="U552" s="94" t="str">
        <f t="shared" si="76"/>
        <v>mg</v>
      </c>
      <c r="V552" s="95" t="str">
        <f t="shared" si="77"/>
        <v>4ML</v>
      </c>
      <c r="W552" s="94">
        <f t="shared" si="78"/>
        <v>0</v>
      </c>
      <c r="X552" s="94">
        <f t="shared" si="79"/>
        <v>0</v>
      </c>
      <c r="Y552" s="94">
        <f t="shared" si="80"/>
        <v>0</v>
      </c>
    </row>
    <row r="553" spans="1:25" s="66" customFormat="1" ht="15.6">
      <c r="A553" s="121"/>
      <c r="B553" s="95" t="s">
        <v>171</v>
      </c>
      <c r="C553" s="94" t="s">
        <v>172</v>
      </c>
      <c r="D553" s="95">
        <v>6089165</v>
      </c>
      <c r="E553" s="75">
        <v>7680631660014</v>
      </c>
      <c r="F553" s="261" t="s">
        <v>1706</v>
      </c>
      <c r="G553" s="100"/>
      <c r="H553" s="99">
        <f t="shared" si="72"/>
        <v>0</v>
      </c>
      <c r="I553" s="98"/>
      <c r="J553" s="110"/>
      <c r="K553" s="110" t="s">
        <v>770</v>
      </c>
      <c r="L553" s="124" t="str">
        <f t="shared" si="73"/>
        <v>L04AC07_nr</v>
      </c>
      <c r="M553" s="94">
        <v>162</v>
      </c>
      <c r="N553" s="94" t="s">
        <v>567</v>
      </c>
      <c r="O553" s="94">
        <v>4</v>
      </c>
      <c r="P553" s="94" t="s">
        <v>6</v>
      </c>
      <c r="Q553" s="94">
        <v>1</v>
      </c>
      <c r="R553" s="94" t="s">
        <v>16</v>
      </c>
      <c r="S553" s="94" t="str">
        <f t="shared" si="74"/>
        <v>MG</v>
      </c>
      <c r="T553" s="94" t="str">
        <f t="shared" si="75"/>
        <v>0.9ML</v>
      </c>
      <c r="U553" s="94" t="str">
        <f t="shared" si="76"/>
        <v>mg</v>
      </c>
      <c r="V553" s="95" t="str">
        <f t="shared" si="77"/>
        <v>0.9ML</v>
      </c>
      <c r="W553" s="94">
        <f t="shared" si="78"/>
        <v>0</v>
      </c>
      <c r="X553" s="94">
        <f t="shared" si="79"/>
        <v>1</v>
      </c>
      <c r="Y553" s="94">
        <f t="shared" si="80"/>
        <v>0</v>
      </c>
    </row>
    <row r="554" spans="1:25" s="66" customFormat="1" ht="15.6">
      <c r="A554" s="121"/>
      <c r="B554" s="94" t="s">
        <v>720</v>
      </c>
      <c r="C554" s="94" t="s">
        <v>763</v>
      </c>
      <c r="D554" s="94">
        <v>4257670</v>
      </c>
      <c r="E554" s="75">
        <v>7680592260018</v>
      </c>
      <c r="F554" s="261" t="s">
        <v>1707</v>
      </c>
      <c r="G554" s="100"/>
      <c r="H554" s="99">
        <f t="shared" si="72"/>
        <v>0</v>
      </c>
      <c r="I554" s="98"/>
      <c r="J554" s="110"/>
      <c r="K554" s="110" t="s">
        <v>770</v>
      </c>
      <c r="L554" s="124" t="str">
        <f t="shared" si="73"/>
        <v>L04AC08_nr</v>
      </c>
      <c r="M554" s="94">
        <v>150</v>
      </c>
      <c r="N554" s="94" t="s">
        <v>188</v>
      </c>
      <c r="O554" s="94">
        <v>1</v>
      </c>
      <c r="P554" s="94" t="s">
        <v>6</v>
      </c>
      <c r="Q554" s="94">
        <v>1</v>
      </c>
      <c r="R554" s="94" t="s">
        <v>16</v>
      </c>
      <c r="S554" s="94" t="str">
        <f t="shared" si="74"/>
        <v>MG</v>
      </c>
      <c r="T554" s="94">
        <f t="shared" si="75"/>
        <v>0</v>
      </c>
      <c r="U554" s="94" t="str">
        <f t="shared" si="76"/>
        <v>mg</v>
      </c>
      <c r="V554" s="95">
        <f t="shared" si="77"/>
        <v>1</v>
      </c>
      <c r="W554" s="94">
        <f t="shared" si="78"/>
        <v>0</v>
      </c>
      <c r="X554" s="94">
        <f t="shared" si="79"/>
        <v>1</v>
      </c>
      <c r="Y554" s="94">
        <f t="shared" si="80"/>
        <v>0</v>
      </c>
    </row>
    <row r="555" spans="1:25" s="66" customFormat="1" ht="15.6">
      <c r="A555" s="121"/>
      <c r="B555" s="94" t="s">
        <v>720</v>
      </c>
      <c r="C555" s="94" t="s">
        <v>763</v>
      </c>
      <c r="D555" s="94">
        <v>5339720</v>
      </c>
      <c r="E555" s="75">
        <v>7680592260025</v>
      </c>
      <c r="F555" s="261" t="s">
        <v>1708</v>
      </c>
      <c r="G555" s="100"/>
      <c r="H555" s="99">
        <f t="shared" si="72"/>
        <v>0</v>
      </c>
      <c r="I555" s="98"/>
      <c r="J555" s="110"/>
      <c r="K555" s="110" t="s">
        <v>770</v>
      </c>
      <c r="L555" s="124" t="str">
        <f t="shared" si="73"/>
        <v>L04AC08_nr</v>
      </c>
      <c r="M555" s="94">
        <v>150</v>
      </c>
      <c r="N555" s="94" t="s">
        <v>188</v>
      </c>
      <c r="O555" s="94">
        <v>1</v>
      </c>
      <c r="P555" s="94" t="s">
        <v>6</v>
      </c>
      <c r="Q555" s="94">
        <v>1</v>
      </c>
      <c r="R555" s="94" t="s">
        <v>16</v>
      </c>
      <c r="S555" s="94" t="str">
        <f t="shared" si="74"/>
        <v>MG</v>
      </c>
      <c r="T555" s="94">
        <f t="shared" si="75"/>
        <v>0</v>
      </c>
      <c r="U555" s="94" t="str">
        <f t="shared" si="76"/>
        <v>mg</v>
      </c>
      <c r="V555" s="95">
        <f t="shared" si="77"/>
        <v>1</v>
      </c>
      <c r="W555" s="94">
        <f t="shared" si="78"/>
        <v>0</v>
      </c>
      <c r="X555" s="94">
        <f t="shared" si="79"/>
        <v>1</v>
      </c>
      <c r="Y555" s="94">
        <f t="shared" si="80"/>
        <v>0</v>
      </c>
    </row>
    <row r="556" spans="1:25" s="66" customFormat="1" ht="15.6">
      <c r="A556" s="121"/>
      <c r="B556" s="94" t="s">
        <v>173</v>
      </c>
      <c r="C556" s="94" t="s">
        <v>174</v>
      </c>
      <c r="D556" s="94">
        <v>3542291</v>
      </c>
      <c r="E556" s="75">
        <v>7680577120023</v>
      </c>
      <c r="F556" s="261" t="s">
        <v>1710</v>
      </c>
      <c r="G556" s="100"/>
      <c r="H556" s="99">
        <f t="shared" si="72"/>
        <v>0</v>
      </c>
      <c r="I556" s="98"/>
      <c r="J556" s="110"/>
      <c r="K556" s="110" t="s">
        <v>770</v>
      </c>
      <c r="L556" s="124" t="str">
        <f t="shared" si="73"/>
        <v>L04AX04_nr</v>
      </c>
      <c r="M556" s="94">
        <v>10</v>
      </c>
      <c r="N556" s="94" t="s">
        <v>188</v>
      </c>
      <c r="O556" s="94">
        <v>21</v>
      </c>
      <c r="P556" s="94" t="s">
        <v>6</v>
      </c>
      <c r="Q556" s="94">
        <v>1</v>
      </c>
      <c r="R556" s="94" t="s">
        <v>16</v>
      </c>
      <c r="S556" s="94" t="str">
        <f t="shared" si="74"/>
        <v>MG</v>
      </c>
      <c r="T556" s="94">
        <f t="shared" si="75"/>
        <v>0</v>
      </c>
      <c r="U556" s="94" t="str">
        <f t="shared" si="76"/>
        <v>mg</v>
      </c>
      <c r="V556" s="95">
        <f t="shared" si="77"/>
        <v>1</v>
      </c>
      <c r="W556" s="94">
        <f t="shared" si="78"/>
        <v>0</v>
      </c>
      <c r="X556" s="94">
        <f t="shared" si="79"/>
        <v>1</v>
      </c>
      <c r="Y556" s="94">
        <f t="shared" si="80"/>
        <v>0</v>
      </c>
    </row>
    <row r="557" spans="1:25" s="66" customFormat="1" ht="15.6">
      <c r="A557" s="121"/>
      <c r="B557" s="94" t="s">
        <v>173</v>
      </c>
      <c r="C557" s="94" t="s">
        <v>174</v>
      </c>
      <c r="D557" s="94">
        <v>3542316</v>
      </c>
      <c r="E557" s="75">
        <v>7680577120030</v>
      </c>
      <c r="F557" s="261" t="s">
        <v>1711</v>
      </c>
      <c r="G557" s="100"/>
      <c r="H557" s="99">
        <f t="shared" si="72"/>
        <v>0</v>
      </c>
      <c r="I557" s="98"/>
      <c r="J557" s="110"/>
      <c r="K557" s="110" t="s">
        <v>770</v>
      </c>
      <c r="L557" s="124" t="str">
        <f t="shared" si="73"/>
        <v>L04AX04_nr</v>
      </c>
      <c r="M557" s="94">
        <v>15</v>
      </c>
      <c r="N557" s="94" t="s">
        <v>188</v>
      </c>
      <c r="O557" s="94">
        <v>21</v>
      </c>
      <c r="P557" s="94" t="s">
        <v>6</v>
      </c>
      <c r="Q557" s="94">
        <v>1</v>
      </c>
      <c r="R557" s="94" t="s">
        <v>16</v>
      </c>
      <c r="S557" s="94" t="str">
        <f t="shared" si="74"/>
        <v>MG</v>
      </c>
      <c r="T557" s="94">
        <f t="shared" si="75"/>
        <v>0</v>
      </c>
      <c r="U557" s="94" t="str">
        <f t="shared" si="76"/>
        <v>mg</v>
      </c>
      <c r="V557" s="95">
        <f t="shared" si="77"/>
        <v>1</v>
      </c>
      <c r="W557" s="94">
        <f t="shared" si="78"/>
        <v>0</v>
      </c>
      <c r="X557" s="94">
        <f t="shared" si="79"/>
        <v>1</v>
      </c>
      <c r="Y557" s="94">
        <f t="shared" si="80"/>
        <v>0</v>
      </c>
    </row>
    <row r="558" spans="1:25" s="66" customFormat="1" ht="15.6">
      <c r="A558" s="121"/>
      <c r="B558" s="94" t="s">
        <v>173</v>
      </c>
      <c r="C558" s="94" t="s">
        <v>174</v>
      </c>
      <c r="D558" s="94">
        <v>3542322</v>
      </c>
      <c r="E558" s="75">
        <v>7680577120047</v>
      </c>
      <c r="F558" s="261" t="s">
        <v>1712</v>
      </c>
      <c r="G558" s="100"/>
      <c r="H558" s="99">
        <f t="shared" si="72"/>
        <v>0</v>
      </c>
      <c r="I558" s="98"/>
      <c r="J558" s="110"/>
      <c r="K558" s="110" t="s">
        <v>770</v>
      </c>
      <c r="L558" s="124" t="str">
        <f t="shared" si="73"/>
        <v>L04AX04_nr</v>
      </c>
      <c r="M558" s="94">
        <v>25</v>
      </c>
      <c r="N558" s="94" t="s">
        <v>188</v>
      </c>
      <c r="O558" s="94">
        <v>21</v>
      </c>
      <c r="P558" s="94" t="s">
        <v>6</v>
      </c>
      <c r="Q558" s="94">
        <v>1</v>
      </c>
      <c r="R558" s="94" t="s">
        <v>16</v>
      </c>
      <c r="S558" s="94" t="str">
        <f t="shared" si="74"/>
        <v>MG</v>
      </c>
      <c r="T558" s="94">
        <f t="shared" si="75"/>
        <v>0</v>
      </c>
      <c r="U558" s="94" t="str">
        <f t="shared" si="76"/>
        <v>mg</v>
      </c>
      <c r="V558" s="95">
        <f t="shared" si="77"/>
        <v>1</v>
      </c>
      <c r="W558" s="94">
        <f t="shared" si="78"/>
        <v>0</v>
      </c>
      <c r="X558" s="94">
        <f t="shared" si="79"/>
        <v>1</v>
      </c>
      <c r="Y558" s="94">
        <f t="shared" si="80"/>
        <v>0</v>
      </c>
    </row>
    <row r="559" spans="1:25" s="66" customFormat="1" ht="15.6">
      <c r="A559" s="121"/>
      <c r="B559" s="94" t="s">
        <v>173</v>
      </c>
      <c r="C559" s="94" t="s">
        <v>174</v>
      </c>
      <c r="D559" s="94">
        <v>3542285</v>
      </c>
      <c r="E559" s="75">
        <v>7680577120016</v>
      </c>
      <c r="F559" s="261" t="s">
        <v>1709</v>
      </c>
      <c r="G559" s="100"/>
      <c r="H559" s="99">
        <f t="shared" si="72"/>
        <v>0</v>
      </c>
      <c r="I559" s="98"/>
      <c r="J559" s="110"/>
      <c r="K559" s="110" t="s">
        <v>770</v>
      </c>
      <c r="L559" s="124" t="str">
        <f t="shared" si="73"/>
        <v>L04AX04_nr</v>
      </c>
      <c r="M559" s="94">
        <v>5</v>
      </c>
      <c r="N559" s="94" t="s">
        <v>188</v>
      </c>
      <c r="O559" s="94">
        <v>21</v>
      </c>
      <c r="P559" s="94" t="s">
        <v>6</v>
      </c>
      <c r="Q559" s="94">
        <v>1</v>
      </c>
      <c r="R559" s="94" t="s">
        <v>16</v>
      </c>
      <c r="S559" s="94" t="str">
        <f t="shared" si="74"/>
        <v>MG</v>
      </c>
      <c r="T559" s="94">
        <f t="shared" si="75"/>
        <v>0</v>
      </c>
      <c r="U559" s="94" t="str">
        <f t="shared" si="76"/>
        <v>mg</v>
      </c>
      <c r="V559" s="95">
        <f t="shared" si="77"/>
        <v>1</v>
      </c>
      <c r="W559" s="94">
        <f t="shared" si="78"/>
        <v>0</v>
      </c>
      <c r="X559" s="94">
        <f t="shared" si="79"/>
        <v>1</v>
      </c>
      <c r="Y559" s="94">
        <f t="shared" si="80"/>
        <v>0</v>
      </c>
    </row>
    <row r="560" spans="1:25" s="66" customFormat="1" ht="15.6">
      <c r="A560" s="121"/>
      <c r="B560" s="94" t="s">
        <v>175</v>
      </c>
      <c r="C560" s="94" t="s">
        <v>1173</v>
      </c>
      <c r="D560" s="94">
        <v>3240897</v>
      </c>
      <c r="E560" s="75"/>
      <c r="F560" s="261" t="s">
        <v>1713</v>
      </c>
      <c r="G560" s="100"/>
      <c r="H560" s="99">
        <f t="shared" si="72"/>
        <v>0</v>
      </c>
      <c r="I560" s="98"/>
      <c r="J560" s="110"/>
      <c r="K560" s="110" t="s">
        <v>770</v>
      </c>
      <c r="L560" s="124" t="str">
        <f t="shared" si="73"/>
        <v>M05BC01_nr</v>
      </c>
      <c r="M560" s="94">
        <v>12</v>
      </c>
      <c r="N560" s="94" t="s">
        <v>188</v>
      </c>
      <c r="O560" s="94">
        <v>1</v>
      </c>
      <c r="P560" s="94" t="s">
        <v>6</v>
      </c>
      <c r="Q560" s="94">
        <v>1</v>
      </c>
      <c r="R560" s="94" t="s">
        <v>16</v>
      </c>
      <c r="S560" s="94" t="str">
        <f t="shared" si="74"/>
        <v>MG</v>
      </c>
      <c r="T560" s="94">
        <f t="shared" si="75"/>
        <v>0</v>
      </c>
      <c r="U560" s="94" t="str">
        <f t="shared" si="76"/>
        <v>mg</v>
      </c>
      <c r="V560" s="95">
        <f t="shared" si="77"/>
        <v>1</v>
      </c>
      <c r="W560" s="94">
        <f t="shared" si="78"/>
        <v>0</v>
      </c>
      <c r="X560" s="94">
        <f t="shared" si="79"/>
        <v>1</v>
      </c>
      <c r="Y560" s="94">
        <f t="shared" si="80"/>
        <v>0</v>
      </c>
    </row>
    <row r="561" spans="1:25" s="66" customFormat="1" ht="15.6">
      <c r="A561" s="121"/>
      <c r="B561" s="94" t="s">
        <v>176</v>
      </c>
      <c r="C561" s="94" t="s">
        <v>177</v>
      </c>
      <c r="D561" s="94">
        <v>4655809</v>
      </c>
      <c r="E561" s="75">
        <v>7680602100013</v>
      </c>
      <c r="F561" s="261" t="s">
        <v>1714</v>
      </c>
      <c r="G561" s="100"/>
      <c r="H561" s="99">
        <f t="shared" si="72"/>
        <v>0</v>
      </c>
      <c r="I561" s="98"/>
      <c r="J561" s="110"/>
      <c r="K561" s="110" t="s">
        <v>770</v>
      </c>
      <c r="L561" s="124" t="str">
        <f t="shared" si="73"/>
        <v>M05BX04_nr</v>
      </c>
      <c r="M561" s="94">
        <v>60</v>
      </c>
      <c r="N561" s="94" t="s">
        <v>201</v>
      </c>
      <c r="O561" s="94">
        <v>1</v>
      </c>
      <c r="P561" s="94" t="s">
        <v>6</v>
      </c>
      <c r="Q561" s="94">
        <v>1</v>
      </c>
      <c r="R561" s="94" t="s">
        <v>16</v>
      </c>
      <c r="S561" s="94" t="str">
        <f t="shared" si="74"/>
        <v>MG</v>
      </c>
      <c r="T561" s="94" t="str">
        <f t="shared" si="75"/>
        <v>ML</v>
      </c>
      <c r="U561" s="94" t="str">
        <f t="shared" si="76"/>
        <v>mg</v>
      </c>
      <c r="V561" s="95" t="str">
        <f t="shared" si="77"/>
        <v>1ML</v>
      </c>
      <c r="W561" s="94">
        <f t="shared" si="78"/>
        <v>0</v>
      </c>
      <c r="X561" s="94">
        <f t="shared" si="79"/>
        <v>1</v>
      </c>
      <c r="Y561" s="94">
        <f t="shared" si="80"/>
        <v>0</v>
      </c>
    </row>
    <row r="562" spans="1:25" s="66" customFormat="1" ht="15.6">
      <c r="A562" s="121"/>
      <c r="B562" s="94" t="s">
        <v>176</v>
      </c>
      <c r="C562" s="94" t="s">
        <v>177</v>
      </c>
      <c r="D562" s="94">
        <v>4672512</v>
      </c>
      <c r="E562" s="75"/>
      <c r="F562" s="261" t="s">
        <v>1716</v>
      </c>
      <c r="G562" s="100"/>
      <c r="H562" s="99">
        <f t="shared" si="72"/>
        <v>0</v>
      </c>
      <c r="I562" s="98"/>
      <c r="J562" s="110"/>
      <c r="K562" s="110" t="s">
        <v>770</v>
      </c>
      <c r="L562" s="124" t="str">
        <f t="shared" si="73"/>
        <v>M05BX04_nr</v>
      </c>
      <c r="M562" s="94">
        <v>60</v>
      </c>
      <c r="N562" s="94" t="s">
        <v>201</v>
      </c>
      <c r="O562" s="94">
        <v>1</v>
      </c>
      <c r="P562" s="94" t="s">
        <v>6</v>
      </c>
      <c r="Q562" s="94">
        <v>1</v>
      </c>
      <c r="R562" s="94" t="s">
        <v>16</v>
      </c>
      <c r="S562" s="94" t="str">
        <f t="shared" si="74"/>
        <v>MG</v>
      </c>
      <c r="T562" s="94" t="str">
        <f t="shared" si="75"/>
        <v>ML</v>
      </c>
      <c r="U562" s="94" t="str">
        <f t="shared" si="76"/>
        <v>mg</v>
      </c>
      <c r="V562" s="95" t="str">
        <f t="shared" si="77"/>
        <v>1ML</v>
      </c>
      <c r="W562" s="94">
        <f t="shared" si="78"/>
        <v>0</v>
      </c>
      <c r="X562" s="94">
        <f t="shared" si="79"/>
        <v>1</v>
      </c>
      <c r="Y562" s="94">
        <f t="shared" si="80"/>
        <v>0</v>
      </c>
    </row>
    <row r="563" spans="1:25" s="66" customFormat="1" ht="15.6">
      <c r="A563" s="121"/>
      <c r="B563" s="94" t="s">
        <v>176</v>
      </c>
      <c r="C563" s="94" t="s">
        <v>177</v>
      </c>
      <c r="D563" s="94">
        <v>4672417</v>
      </c>
      <c r="E563" s="75"/>
      <c r="F563" s="261" t="s">
        <v>1715</v>
      </c>
      <c r="G563" s="100"/>
      <c r="H563" s="99">
        <f t="shared" si="72"/>
        <v>0</v>
      </c>
      <c r="I563" s="98"/>
      <c r="J563" s="110"/>
      <c r="K563" s="110" t="s">
        <v>770</v>
      </c>
      <c r="L563" s="124" t="str">
        <f t="shared" si="73"/>
        <v>M05BX04_nr</v>
      </c>
      <c r="M563" s="94">
        <v>60</v>
      </c>
      <c r="N563" s="94" t="s">
        <v>201</v>
      </c>
      <c r="O563" s="94">
        <v>1</v>
      </c>
      <c r="P563" s="94" t="s">
        <v>6</v>
      </c>
      <c r="Q563" s="94">
        <v>1</v>
      </c>
      <c r="R563" s="94" t="s">
        <v>16</v>
      </c>
      <c r="S563" s="94" t="str">
        <f t="shared" si="74"/>
        <v>MG</v>
      </c>
      <c r="T563" s="94" t="str">
        <f t="shared" si="75"/>
        <v>ML</v>
      </c>
      <c r="U563" s="94" t="str">
        <f t="shared" si="76"/>
        <v>mg</v>
      </c>
      <c r="V563" s="95" t="str">
        <f t="shared" si="77"/>
        <v>1ML</v>
      </c>
      <c r="W563" s="94">
        <f t="shared" si="78"/>
        <v>0</v>
      </c>
      <c r="X563" s="94">
        <f t="shared" si="79"/>
        <v>1</v>
      </c>
      <c r="Y563" s="94">
        <f t="shared" si="80"/>
        <v>0</v>
      </c>
    </row>
    <row r="564" spans="1:25" s="66" customFormat="1" ht="15.6">
      <c r="A564" s="121"/>
      <c r="B564" s="94" t="s">
        <v>176</v>
      </c>
      <c r="C564" s="94" t="s">
        <v>177</v>
      </c>
      <c r="D564" s="94">
        <v>5106068</v>
      </c>
      <c r="E564" s="75">
        <v>7680618650014</v>
      </c>
      <c r="F564" s="261" t="s">
        <v>1717</v>
      </c>
      <c r="G564" s="100"/>
      <c r="H564" s="99">
        <f t="shared" si="72"/>
        <v>0</v>
      </c>
      <c r="I564" s="98"/>
      <c r="J564" s="110"/>
      <c r="K564" s="110" t="s">
        <v>770</v>
      </c>
      <c r="L564" s="124" t="str">
        <f t="shared" si="73"/>
        <v>M05BX04_nr</v>
      </c>
      <c r="M564" s="94">
        <v>120</v>
      </c>
      <c r="N564" s="94" t="s">
        <v>221</v>
      </c>
      <c r="O564" s="94">
        <v>1.7</v>
      </c>
      <c r="P564" s="94" t="s">
        <v>187</v>
      </c>
      <c r="Q564" s="94">
        <v>1</v>
      </c>
      <c r="R564" s="94" t="s">
        <v>16</v>
      </c>
      <c r="S564" s="94" t="str">
        <f t="shared" si="74"/>
        <v>MG</v>
      </c>
      <c r="T564" s="94" t="str">
        <f t="shared" si="75"/>
        <v>1.7ML</v>
      </c>
      <c r="U564" s="94" t="str">
        <f t="shared" si="76"/>
        <v>mg</v>
      </c>
      <c r="V564" s="95" t="str">
        <f t="shared" si="77"/>
        <v>1.7ML</v>
      </c>
      <c r="W564" s="94">
        <f t="shared" si="78"/>
        <v>0</v>
      </c>
      <c r="X564" s="94">
        <f t="shared" si="79"/>
        <v>0</v>
      </c>
      <c r="Y564" s="94">
        <f t="shared" si="80"/>
        <v>0</v>
      </c>
    </row>
    <row r="565" spans="1:25" s="66" customFormat="1" ht="15.6">
      <c r="A565" s="121"/>
      <c r="B565" s="94" t="s">
        <v>721</v>
      </c>
      <c r="C565" s="94" t="s">
        <v>764</v>
      </c>
      <c r="D565" s="94">
        <v>3310072</v>
      </c>
      <c r="E565" s="75">
        <v>7680571780032</v>
      </c>
      <c r="F565" s="261" t="s">
        <v>1718</v>
      </c>
      <c r="G565" s="100"/>
      <c r="H565" s="99">
        <f t="shared" si="72"/>
        <v>0</v>
      </c>
      <c r="I565" s="98"/>
      <c r="J565" s="110"/>
      <c r="K565" s="110" t="s">
        <v>770</v>
      </c>
      <c r="L565" s="124" t="str">
        <f t="shared" si="73"/>
        <v>R03DX05_nr</v>
      </c>
      <c r="M565" s="94">
        <v>150</v>
      </c>
      <c r="N565" s="94" t="s">
        <v>188</v>
      </c>
      <c r="O565" s="94">
        <v>1</v>
      </c>
      <c r="P565" s="94" t="s">
        <v>6</v>
      </c>
      <c r="Q565" s="94">
        <v>1</v>
      </c>
      <c r="R565" s="94" t="s">
        <v>16</v>
      </c>
      <c r="S565" s="94" t="str">
        <f t="shared" si="74"/>
        <v>MG</v>
      </c>
      <c r="T565" s="94">
        <f t="shared" si="75"/>
        <v>0</v>
      </c>
      <c r="U565" s="94" t="str">
        <f t="shared" si="76"/>
        <v>mg</v>
      </c>
      <c r="V565" s="95">
        <f t="shared" si="77"/>
        <v>1</v>
      </c>
      <c r="W565" s="94">
        <f t="shared" si="78"/>
        <v>0</v>
      </c>
      <c r="X565" s="94">
        <f t="shared" si="79"/>
        <v>1</v>
      </c>
      <c r="Y565" s="94">
        <f t="shared" si="80"/>
        <v>0</v>
      </c>
    </row>
    <row r="566" spans="1:25" s="66" customFormat="1" ht="15.6">
      <c r="A566" s="121"/>
      <c r="B566" s="94" t="s">
        <v>178</v>
      </c>
      <c r="C566" s="94" t="s">
        <v>179</v>
      </c>
      <c r="D566" s="94">
        <v>1910715</v>
      </c>
      <c r="E566" s="75">
        <v>7680518860117</v>
      </c>
      <c r="F566" s="261" t="s">
        <v>1719</v>
      </c>
      <c r="G566" s="100"/>
      <c r="H566" s="99">
        <f t="shared" si="72"/>
        <v>0</v>
      </c>
      <c r="I566" s="98"/>
      <c r="J566" s="110"/>
      <c r="K566" s="110" t="s">
        <v>770</v>
      </c>
      <c r="L566" s="124" t="str">
        <f t="shared" si="73"/>
        <v>R07AA02_nr</v>
      </c>
      <c r="M566" s="94">
        <v>120</v>
      </c>
      <c r="N566" s="94" t="s">
        <v>215</v>
      </c>
      <c r="O566" s="94">
        <v>1.5</v>
      </c>
      <c r="P566" s="94" t="s">
        <v>187</v>
      </c>
      <c r="Q566" s="94">
        <v>1</v>
      </c>
      <c r="R566" s="94" t="s">
        <v>16</v>
      </c>
      <c r="S566" s="94" t="str">
        <f t="shared" si="74"/>
        <v>MG</v>
      </c>
      <c r="T566" s="94" t="str">
        <f t="shared" si="75"/>
        <v>1.5ML</v>
      </c>
      <c r="U566" s="94" t="str">
        <f t="shared" si="76"/>
        <v>mg</v>
      </c>
      <c r="V566" s="95" t="str">
        <f t="shared" si="77"/>
        <v>1.5ML</v>
      </c>
      <c r="W566" s="94">
        <f t="shared" si="78"/>
        <v>0</v>
      </c>
      <c r="X566" s="94">
        <f t="shared" si="79"/>
        <v>0</v>
      </c>
      <c r="Y566" s="94">
        <f t="shared" si="80"/>
        <v>0</v>
      </c>
    </row>
    <row r="567" spans="1:25" s="66" customFormat="1" ht="15.6">
      <c r="A567" s="121"/>
      <c r="B567" s="95" t="s">
        <v>180</v>
      </c>
      <c r="C567" s="94" t="s">
        <v>181</v>
      </c>
      <c r="D567" s="95">
        <v>6063496</v>
      </c>
      <c r="E567" s="75">
        <v>7680576640034</v>
      </c>
      <c r="F567" s="261" t="s">
        <v>1721</v>
      </c>
      <c r="G567" s="100"/>
      <c r="H567" s="99">
        <f t="shared" si="72"/>
        <v>0</v>
      </c>
      <c r="I567" s="98"/>
      <c r="J567" s="110"/>
      <c r="K567" s="110" t="s">
        <v>770</v>
      </c>
      <c r="L567" s="124" t="str">
        <f t="shared" si="73"/>
        <v>S01LA04_nr</v>
      </c>
      <c r="M567" s="94">
        <v>2.2999999999999998</v>
      </c>
      <c r="N567" s="94" t="s">
        <v>227</v>
      </c>
      <c r="O567" s="94">
        <v>0.23</v>
      </c>
      <c r="P567" s="94" t="s">
        <v>187</v>
      </c>
      <c r="Q567" s="94">
        <v>1</v>
      </c>
      <c r="R567" s="94" t="s">
        <v>16</v>
      </c>
      <c r="S567" s="94" t="str">
        <f t="shared" si="74"/>
        <v>MG</v>
      </c>
      <c r="T567" s="94" t="str">
        <f t="shared" si="75"/>
        <v>0.23ML</v>
      </c>
      <c r="U567" s="94" t="str">
        <f t="shared" si="76"/>
        <v>mg</v>
      </c>
      <c r="V567" s="95" t="str">
        <f t="shared" si="77"/>
        <v>0.23ML</v>
      </c>
      <c r="W567" s="94">
        <f t="shared" si="78"/>
        <v>0</v>
      </c>
      <c r="X567" s="94">
        <f t="shared" si="79"/>
        <v>0</v>
      </c>
      <c r="Y567" s="94">
        <f t="shared" si="80"/>
        <v>0</v>
      </c>
    </row>
    <row r="568" spans="1:25" s="66" customFormat="1" ht="15.6">
      <c r="A568" s="121"/>
      <c r="B568" s="95" t="s">
        <v>180</v>
      </c>
      <c r="C568" s="94" t="s">
        <v>181</v>
      </c>
      <c r="D568" s="95">
        <v>5907288</v>
      </c>
      <c r="E568" s="75">
        <v>7680632770019</v>
      </c>
      <c r="F568" s="261" t="s">
        <v>1720</v>
      </c>
      <c r="G568" s="100"/>
      <c r="H568" s="99">
        <f t="shared" si="72"/>
        <v>0</v>
      </c>
      <c r="I568" s="98"/>
      <c r="J568" s="110"/>
      <c r="K568" s="110" t="s">
        <v>770</v>
      </c>
      <c r="L568" s="124" t="str">
        <f t="shared" si="73"/>
        <v>S01LA04_nr</v>
      </c>
      <c r="M568" s="94">
        <v>1.65</v>
      </c>
      <c r="N568" s="94" t="s">
        <v>568</v>
      </c>
      <c r="O568" s="94">
        <v>0.16500000000000001</v>
      </c>
      <c r="P568" s="94" t="s">
        <v>187</v>
      </c>
      <c r="Q568" s="94">
        <v>1</v>
      </c>
      <c r="R568" s="94" t="s">
        <v>16</v>
      </c>
      <c r="S568" s="94" t="str">
        <f t="shared" si="74"/>
        <v>MG</v>
      </c>
      <c r="T568" s="94" t="str">
        <f t="shared" si="75"/>
        <v>0.165ML</v>
      </c>
      <c r="U568" s="94" t="str">
        <f t="shared" si="76"/>
        <v>mg</v>
      </c>
      <c r="V568" s="95" t="str">
        <f t="shared" si="77"/>
        <v>0.165ML</v>
      </c>
      <c r="W568" s="94">
        <f t="shared" si="78"/>
        <v>0</v>
      </c>
      <c r="X568" s="94">
        <f t="shared" si="79"/>
        <v>0</v>
      </c>
      <c r="Y568" s="94">
        <f t="shared" si="80"/>
        <v>0</v>
      </c>
    </row>
    <row r="569" spans="1:25" s="66" customFormat="1" ht="15.6">
      <c r="A569" s="121"/>
      <c r="B569" s="94" t="s">
        <v>182</v>
      </c>
      <c r="C569" s="94" t="s">
        <v>183</v>
      </c>
      <c r="D569" s="94">
        <v>2593412</v>
      </c>
      <c r="E569" s="75">
        <v>7680557890021</v>
      </c>
      <c r="F569" s="261" t="s">
        <v>1722</v>
      </c>
      <c r="G569" s="100"/>
      <c r="H569" s="99">
        <f t="shared" si="72"/>
        <v>0</v>
      </c>
      <c r="I569" s="98"/>
      <c r="J569" s="110"/>
      <c r="K569" s="110" t="s">
        <v>770</v>
      </c>
      <c r="L569" s="124" t="str">
        <f t="shared" si="73"/>
        <v>V03AF07_nr</v>
      </c>
      <c r="M569" s="94">
        <v>1.5</v>
      </c>
      <c r="N569" s="94" t="s">
        <v>188</v>
      </c>
      <c r="O569" s="94">
        <v>3</v>
      </c>
      <c r="P569" s="94" t="s">
        <v>6</v>
      </c>
      <c r="Q569" s="94">
        <v>1</v>
      </c>
      <c r="R569" s="94" t="s">
        <v>16</v>
      </c>
      <c r="S569" s="94" t="str">
        <f t="shared" si="74"/>
        <v>MG</v>
      </c>
      <c r="T569" s="94">
        <f t="shared" si="75"/>
        <v>0</v>
      </c>
      <c r="U569" s="94" t="str">
        <f t="shared" si="76"/>
        <v>mg</v>
      </c>
      <c r="V569" s="95">
        <f t="shared" si="77"/>
        <v>1</v>
      </c>
      <c r="W569" s="94">
        <f t="shared" si="78"/>
        <v>0</v>
      </c>
      <c r="X569" s="94">
        <f t="shared" si="79"/>
        <v>1</v>
      </c>
      <c r="Y569" s="94">
        <f t="shared" si="80"/>
        <v>0</v>
      </c>
    </row>
    <row r="570" spans="1:25" s="66" customFormat="1" ht="15.6">
      <c r="A570" s="121"/>
      <c r="B570" s="94" t="s">
        <v>182</v>
      </c>
      <c r="C570" s="94" t="s">
        <v>183</v>
      </c>
      <c r="D570" s="94">
        <v>2823272</v>
      </c>
      <c r="E570" s="75">
        <v>7680557890045</v>
      </c>
      <c r="F570" s="261" t="s">
        <v>1723</v>
      </c>
      <c r="G570" s="100"/>
      <c r="H570" s="99">
        <f t="shared" si="72"/>
        <v>0</v>
      </c>
      <c r="I570" s="98"/>
      <c r="J570" s="110"/>
      <c r="K570" s="110" t="s">
        <v>770</v>
      </c>
      <c r="L570" s="124" t="str">
        <f t="shared" si="73"/>
        <v>V03AF07_nr</v>
      </c>
      <c r="M570" s="94">
        <v>7.5</v>
      </c>
      <c r="N570" s="94" t="s">
        <v>188</v>
      </c>
      <c r="O570" s="94">
        <v>1</v>
      </c>
      <c r="P570" s="94" t="s">
        <v>6</v>
      </c>
      <c r="Q570" s="94">
        <v>1</v>
      </c>
      <c r="R570" s="94" t="s">
        <v>16</v>
      </c>
      <c r="S570" s="94" t="str">
        <f t="shared" si="74"/>
        <v>MG</v>
      </c>
      <c r="T570" s="94">
        <f t="shared" si="75"/>
        <v>0</v>
      </c>
      <c r="U570" s="94" t="str">
        <f t="shared" si="76"/>
        <v>mg</v>
      </c>
      <c r="V570" s="95">
        <f t="shared" si="77"/>
        <v>1</v>
      </c>
      <c r="W570" s="94">
        <f t="shared" si="78"/>
        <v>0</v>
      </c>
      <c r="X570" s="94">
        <f t="shared" si="79"/>
        <v>1</v>
      </c>
      <c r="Y570" s="94">
        <f t="shared" si="80"/>
        <v>0</v>
      </c>
    </row>
    <row r="571" spans="1:25" s="66" customFormat="1" ht="15.6">
      <c r="A571" s="121"/>
      <c r="B571" s="94" t="s">
        <v>722</v>
      </c>
      <c r="C571" s="94" t="s">
        <v>765</v>
      </c>
      <c r="D571" s="94">
        <v>3445286</v>
      </c>
      <c r="E571" s="75">
        <v>7680576870011</v>
      </c>
      <c r="F571" s="261" t="s">
        <v>1724</v>
      </c>
      <c r="G571" s="100"/>
      <c r="H571" s="99">
        <f t="shared" si="72"/>
        <v>0</v>
      </c>
      <c r="I571" s="98"/>
      <c r="J571" s="110"/>
      <c r="K571" s="110" t="s">
        <v>770</v>
      </c>
      <c r="L571" s="124" t="str">
        <f t="shared" si="73"/>
        <v>V04CJ01_nr</v>
      </c>
      <c r="M571" s="94">
        <v>0.9</v>
      </c>
      <c r="N571" s="94" t="s">
        <v>188</v>
      </c>
      <c r="O571" s="94">
        <v>2</v>
      </c>
      <c r="P571" s="94" t="s">
        <v>6</v>
      </c>
      <c r="Q571" s="94">
        <v>1</v>
      </c>
      <c r="R571" s="94" t="s">
        <v>16</v>
      </c>
      <c r="S571" s="94" t="str">
        <f t="shared" si="74"/>
        <v>MG</v>
      </c>
      <c r="T571" s="94">
        <f t="shared" si="75"/>
        <v>0</v>
      </c>
      <c r="U571" s="94" t="str">
        <f t="shared" si="76"/>
        <v>mg</v>
      </c>
      <c r="V571" s="95">
        <f t="shared" si="77"/>
        <v>1</v>
      </c>
      <c r="W571" s="94">
        <f t="shared" si="78"/>
        <v>0</v>
      </c>
      <c r="X571" s="94">
        <f t="shared" si="79"/>
        <v>1</v>
      </c>
      <c r="Y571" s="94">
        <f t="shared" si="80"/>
        <v>0</v>
      </c>
    </row>
    <row r="572" spans="1:25" s="66" customFormat="1" ht="15.6">
      <c r="A572" s="121"/>
      <c r="B572" s="94" t="s">
        <v>723</v>
      </c>
      <c r="C572" s="94" t="s">
        <v>766</v>
      </c>
      <c r="D572" s="94">
        <v>3999978</v>
      </c>
      <c r="E572" s="75"/>
      <c r="F572" s="258" t="s">
        <v>1725</v>
      </c>
      <c r="G572" s="97"/>
      <c r="H572" s="99">
        <f t="shared" si="72"/>
        <v>0</v>
      </c>
      <c r="I572" s="161"/>
      <c r="J572" s="110"/>
      <c r="K572" s="110" t="s">
        <v>770</v>
      </c>
      <c r="L572" s="124" t="str">
        <f t="shared" si="73"/>
        <v>V04CX_nr</v>
      </c>
      <c r="M572" s="160">
        <v>365</v>
      </c>
      <c r="N572" s="160" t="s">
        <v>16</v>
      </c>
      <c r="O572" s="160">
        <v>1</v>
      </c>
      <c r="P572" s="94" t="s">
        <v>6</v>
      </c>
      <c r="Q572" s="94">
        <v>1</v>
      </c>
      <c r="R572" s="94" t="s">
        <v>16</v>
      </c>
      <c r="S572" s="94" t="str">
        <f t="shared" si="74"/>
        <v>mg</v>
      </c>
      <c r="T572" s="94">
        <f t="shared" si="75"/>
        <v>0</v>
      </c>
      <c r="U572" s="94" t="str">
        <f t="shared" si="76"/>
        <v>mg</v>
      </c>
      <c r="V572" s="95">
        <f t="shared" si="77"/>
        <v>1</v>
      </c>
      <c r="W572" s="94">
        <f t="shared" si="78"/>
        <v>0</v>
      </c>
      <c r="X572" s="94">
        <f t="shared" si="79"/>
        <v>1</v>
      </c>
      <c r="Y572" s="94">
        <f t="shared" si="80"/>
        <v>0</v>
      </c>
    </row>
    <row r="573" spans="1:25" s="66" customFormat="1" ht="15.6">
      <c r="A573" s="121"/>
      <c r="B573" s="14"/>
      <c r="C573" s="14"/>
      <c r="D573" s="14"/>
      <c r="E573" s="263"/>
      <c r="F573" s="14"/>
      <c r="G573" s="265"/>
      <c r="H573" s="265"/>
      <c r="I573" s="266"/>
      <c r="J573" s="259"/>
      <c r="K573" s="259"/>
      <c r="L573" s="124"/>
      <c r="M573" s="264"/>
      <c r="N573" s="264"/>
      <c r="O573" s="264"/>
      <c r="P573" s="14"/>
      <c r="Q573" s="14"/>
      <c r="R573" s="14"/>
      <c r="S573" s="14"/>
      <c r="T573" s="14"/>
      <c r="U573" s="14"/>
      <c r="V573" s="113"/>
      <c r="W573" s="14"/>
      <c r="X573" s="14"/>
      <c r="Y573" s="14"/>
    </row>
    <row r="574" spans="1:25" s="66" customFormat="1" ht="15.6">
      <c r="A574" s="121"/>
      <c r="B574" s="14" t="s">
        <v>1970</v>
      </c>
      <c r="C574" s="14"/>
      <c r="D574" s="14"/>
      <c r="E574" s="263"/>
      <c r="F574" s="14"/>
      <c r="G574" s="265"/>
      <c r="H574" s="265"/>
      <c r="I574" s="266"/>
      <c r="J574" s="259"/>
      <c r="K574" s="259"/>
      <c r="L574" s="124"/>
      <c r="M574" s="264"/>
      <c r="N574" s="264"/>
      <c r="O574" s="264"/>
      <c r="P574" s="14"/>
      <c r="Q574" s="14"/>
      <c r="R574" s="14"/>
      <c r="S574" s="14"/>
      <c r="T574" s="14"/>
      <c r="U574" s="14"/>
      <c r="V574" s="113"/>
      <c r="W574" s="14"/>
      <c r="X574" s="14"/>
      <c r="Y574" s="14"/>
    </row>
    <row r="575" spans="1:25" s="66" customFormat="1" ht="18" customHeight="1">
      <c r="A575" s="121"/>
      <c r="B575" s="121"/>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row>
    <row r="576" spans="1:25" hidden="1"/>
    <row r="577" hidden="1"/>
    <row r="578" hidden="1"/>
    <row r="579" hidden="1"/>
    <row r="580" hidden="1"/>
    <row r="581" hidden="1"/>
  </sheetData>
  <sheetProtection password="BF59" sheet="1" objects="1" scenarios="1" formatCells="0" sort="0" autoFilter="0"/>
  <autoFilter ref="B19:F572"/>
  <conditionalFormatting sqref="O20:Q33">
    <cfRule type="expression" dxfId="325" priority="1">
      <formula>MitFormel2</formula>
    </cfRule>
  </conditionalFormatting>
  <dataValidations count="1">
    <dataValidation type="decimal" allowBlank="1" showInputMessage="1" showErrorMessage="1" errorTitle="EP Pro Packung" error="Bitte geben Sie einen gültigen Einstandspreis zwischen 0 und 1'000'000 CHF ein." sqref="G20:G574">
      <formula1>0</formula1>
      <formula2>1000000</formula2>
    </dataValidation>
  </dataValidations>
  <hyperlinks>
    <hyperlink ref="I14" location="'Médicaments manquant'!B17" display="--&gt; tableau"/>
  </hyperlinks>
  <pageMargins left="0.7" right="0.7" top="0.78740157499999996" bottom="0.78740157499999996" header="0.3" footer="0.3"/>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showZeros="0" workbookViewId="0"/>
  </sheetViews>
  <sheetFormatPr baseColWidth="10" defaultColWidth="0" defaultRowHeight="14.4" zeroHeight="1"/>
  <cols>
    <col min="1" max="1" width="4.77734375" style="66" customWidth="1"/>
    <col min="2" max="2" width="11.5546875" style="66" bestFit="1" customWidth="1"/>
    <col min="3" max="3" width="23.88671875" style="121" customWidth="1"/>
    <col min="4" max="4" width="9.109375" style="66" customWidth="1"/>
    <col min="5" max="5" width="17.44140625" style="66" customWidth="1"/>
    <col min="6" max="6" width="49.33203125" style="66" bestFit="1" customWidth="1"/>
    <col min="7" max="7" width="17.33203125" style="66" bestFit="1" customWidth="1"/>
    <col min="8" max="8" width="16.5546875" style="66" customWidth="1"/>
    <col min="9" max="9" width="16.5546875" style="121" customWidth="1"/>
    <col min="10" max="10" width="29.109375" style="66" customWidth="1"/>
    <col min="11" max="11" width="4.77734375" style="66" customWidth="1"/>
    <col min="12" max="14" width="0" style="66" hidden="1" customWidth="1"/>
    <col min="15" max="16384" width="11.44140625" style="66" hidden="1"/>
  </cols>
  <sheetData>
    <row r="1" spans="1:14">
      <c r="A1"/>
      <c r="B1"/>
      <c r="C1" s="110"/>
      <c r="D1"/>
      <c r="E1"/>
      <c r="F1"/>
      <c r="G1"/>
      <c r="H1"/>
      <c r="I1" s="110"/>
      <c r="J1"/>
      <c r="K1" s="121"/>
    </row>
    <row r="2" spans="1:14" ht="21">
      <c r="A2"/>
      <c r="B2" s="117" t="s">
        <v>1932</v>
      </c>
      <c r="C2"/>
      <c r="D2"/>
      <c r="E2"/>
      <c r="F2"/>
      <c r="G2"/>
      <c r="H2"/>
      <c r="I2" s="110"/>
      <c r="J2"/>
      <c r="K2" s="121"/>
    </row>
    <row r="3" spans="1:14" ht="21">
      <c r="A3" s="110"/>
      <c r="B3" s="116" t="s">
        <v>2045</v>
      </c>
      <c r="C3" s="117"/>
      <c r="D3" s="110"/>
      <c r="E3" s="110"/>
      <c r="F3" s="110"/>
      <c r="G3" s="110"/>
      <c r="H3" s="110"/>
      <c r="I3" s="110"/>
      <c r="J3" s="110"/>
      <c r="K3" s="121"/>
    </row>
    <row r="4" spans="1:14" s="222" customFormat="1" ht="15.6">
      <c r="A4" s="34"/>
      <c r="B4" s="34"/>
      <c r="C4" s="9"/>
      <c r="D4" s="34"/>
      <c r="E4" s="34"/>
      <c r="F4" s="34"/>
      <c r="G4" s="34"/>
      <c r="H4" s="34"/>
      <c r="I4" s="34"/>
      <c r="J4" s="34"/>
      <c r="K4" s="270"/>
    </row>
    <row r="5" spans="1:14" s="222" customFormat="1" ht="15.6">
      <c r="A5" s="34"/>
      <c r="B5" s="71" t="s">
        <v>1972</v>
      </c>
      <c r="C5" s="9"/>
      <c r="D5" s="34"/>
      <c r="E5" s="34"/>
      <c r="F5" s="34"/>
      <c r="G5" s="34"/>
      <c r="H5" s="34"/>
      <c r="I5" s="34"/>
      <c r="J5" s="34"/>
      <c r="K5" s="270"/>
    </row>
    <row r="6" spans="1:14" s="224" customFormat="1">
      <c r="A6" s="202"/>
      <c r="B6" s="202"/>
      <c r="C6" s="8"/>
      <c r="D6" s="202"/>
      <c r="E6" s="202"/>
      <c r="F6" s="202"/>
      <c r="G6" s="202"/>
      <c r="H6" s="202"/>
      <c r="I6" s="202"/>
      <c r="J6" s="202"/>
      <c r="K6" s="271"/>
      <c r="L6" s="223"/>
      <c r="M6" s="223"/>
      <c r="N6" s="223"/>
    </row>
    <row r="7" spans="1:14" s="224" customFormat="1">
      <c r="A7" s="202"/>
      <c r="B7" s="22" t="s">
        <v>1092</v>
      </c>
      <c r="C7" s="203"/>
      <c r="D7" s="204"/>
      <c r="E7" s="204"/>
      <c r="F7" s="204"/>
      <c r="G7" s="204"/>
      <c r="H7" s="204"/>
      <c r="I7" s="204"/>
      <c r="J7" s="205"/>
      <c r="K7" s="271"/>
      <c r="L7" s="223"/>
      <c r="M7" s="223"/>
      <c r="N7" s="223"/>
    </row>
    <row r="8" spans="1:14">
      <c r="A8" s="121"/>
      <c r="B8" s="115" t="s">
        <v>1088</v>
      </c>
      <c r="C8" s="113"/>
      <c r="D8" s="14"/>
      <c r="E8" s="14"/>
      <c r="F8" s="14"/>
      <c r="G8" s="14"/>
      <c r="H8" s="14"/>
      <c r="I8" s="14"/>
      <c r="J8" s="89"/>
      <c r="K8" s="272"/>
      <c r="L8" s="76"/>
      <c r="M8" s="76"/>
      <c r="N8" s="76"/>
    </row>
    <row r="9" spans="1:14">
      <c r="A9" s="121"/>
      <c r="B9" s="115" t="s">
        <v>1093</v>
      </c>
      <c r="C9" s="113"/>
      <c r="D9" s="14"/>
      <c r="E9" s="14"/>
      <c r="F9" s="14"/>
      <c r="G9" s="14"/>
      <c r="H9" s="14"/>
      <c r="I9" s="14"/>
      <c r="J9" s="89"/>
      <c r="K9" s="272"/>
      <c r="L9" s="76"/>
      <c r="M9" s="76"/>
      <c r="N9" s="76"/>
    </row>
    <row r="10" spans="1:14">
      <c r="A10" s="121"/>
      <c r="B10" s="114" t="s">
        <v>1089</v>
      </c>
      <c r="C10" s="272"/>
      <c r="D10" s="272"/>
      <c r="E10" s="272"/>
      <c r="F10" s="272"/>
      <c r="G10" s="272"/>
      <c r="H10" s="272"/>
      <c r="I10" s="272"/>
      <c r="J10" s="208"/>
      <c r="K10" s="272"/>
      <c r="L10" s="76"/>
      <c r="M10" s="76"/>
      <c r="N10" s="76"/>
    </row>
    <row r="11" spans="1:14">
      <c r="A11" s="121"/>
      <c r="B11" s="226" t="s">
        <v>1090</v>
      </c>
      <c r="C11" s="113"/>
      <c r="D11" s="14"/>
      <c r="E11" s="14"/>
      <c r="F11" s="14"/>
      <c r="G11" s="14"/>
      <c r="H11" s="14"/>
      <c r="I11" s="14"/>
      <c r="J11" s="112"/>
      <c r="K11" s="272"/>
      <c r="L11" s="76"/>
      <c r="M11" s="76"/>
      <c r="N11" s="76"/>
    </row>
    <row r="12" spans="1:14">
      <c r="A12" s="121"/>
      <c r="B12" s="114" t="s">
        <v>1091</v>
      </c>
      <c r="C12" s="113"/>
      <c r="D12" s="14"/>
      <c r="E12" s="14"/>
      <c r="F12" s="14"/>
      <c r="G12" s="14"/>
      <c r="H12" s="14"/>
      <c r="I12" s="14"/>
      <c r="J12" s="112"/>
      <c r="K12" s="272"/>
      <c r="L12" s="76"/>
      <c r="M12" s="76"/>
      <c r="N12" s="76"/>
    </row>
    <row r="13" spans="1:14">
      <c r="A13" s="121"/>
      <c r="B13" s="229" t="s">
        <v>1964</v>
      </c>
      <c r="C13" s="39"/>
      <c r="D13" s="26"/>
      <c r="E13" s="26"/>
      <c r="F13" s="26"/>
      <c r="G13" s="26"/>
      <c r="H13" s="26"/>
      <c r="I13" s="26"/>
      <c r="J13" s="40"/>
      <c r="K13" s="272"/>
      <c r="L13" s="76"/>
      <c r="M13" s="76"/>
      <c r="N13" s="76"/>
    </row>
    <row r="14" spans="1:14">
      <c r="A14" s="121"/>
      <c r="B14" s="121"/>
      <c r="D14" s="121"/>
      <c r="E14" s="121"/>
      <c r="F14" s="121"/>
      <c r="G14" s="121"/>
      <c r="H14" s="121"/>
      <c r="J14" s="121"/>
      <c r="K14" s="272"/>
      <c r="L14" s="76"/>
      <c r="M14" s="76"/>
      <c r="N14" s="76"/>
    </row>
    <row r="15" spans="1:14">
      <c r="A15"/>
      <c r="B15" s="10" t="s">
        <v>1972</v>
      </c>
      <c r="C15"/>
      <c r="D15"/>
      <c r="E15"/>
      <c r="F15"/>
      <c r="G15"/>
      <c r="H15"/>
      <c r="I15" s="110"/>
      <c r="J15"/>
      <c r="K15" s="121"/>
    </row>
    <row r="16" spans="1:14">
      <c r="A16"/>
      <c r="B16" s="206" t="s">
        <v>1933</v>
      </c>
      <c r="C16" s="206" t="s">
        <v>1934</v>
      </c>
      <c r="D16" s="206" t="s">
        <v>0</v>
      </c>
      <c r="E16" s="206" t="s">
        <v>561</v>
      </c>
      <c r="F16" s="206" t="s">
        <v>1973</v>
      </c>
      <c r="G16" s="206" t="s">
        <v>1974</v>
      </c>
      <c r="H16" s="206" t="s">
        <v>1975</v>
      </c>
      <c r="I16" s="206" t="s">
        <v>1976</v>
      </c>
      <c r="J16" s="206" t="s">
        <v>1936</v>
      </c>
      <c r="K16" s="121"/>
    </row>
    <row r="17" spans="1:11">
      <c r="A17" s="121"/>
      <c r="B17" s="220"/>
      <c r="C17" s="219">
        <f>IFERROR(VLOOKUP(fehlende_Medikamente[Code ATC],Mediliste!A:B,2,FALSE),0)</f>
        <v>0</v>
      </c>
      <c r="D17" s="220"/>
      <c r="E17" s="221"/>
      <c r="F17" s="220"/>
      <c r="G17" s="220"/>
      <c r="H17" s="220"/>
      <c r="I17" s="219">
        <f>IFERROR(VLOOKUP(fehlende_Medikamente[Code ATC],Mediliste!A:E,5,FALSE),0)</f>
        <v>0</v>
      </c>
      <c r="J17" s="220"/>
      <c r="K17" s="121"/>
    </row>
    <row r="18" spans="1:11">
      <c r="A18" s="121"/>
      <c r="C18" s="211">
        <f>IFERROR(VLOOKUP(fehlende_Medikamente[Code ATC],Mediliste!A:B,2,FALSE),0)</f>
        <v>0</v>
      </c>
      <c r="D18" s="220"/>
      <c r="I18" s="211">
        <f>IFERROR(VLOOKUP(fehlende_Medikamente[Code ATC],Mediliste!A:E,5,FALSE),0)</f>
        <v>0</v>
      </c>
      <c r="K18" s="121"/>
    </row>
    <row r="19" spans="1:11">
      <c r="A19" s="121"/>
      <c r="C19" s="211">
        <f>IFERROR(VLOOKUP(fehlende_Medikamente[Code ATC],Mediliste!A:B,2,FALSE),0)</f>
        <v>0</v>
      </c>
      <c r="D19" s="220"/>
      <c r="I19" s="211">
        <f>IFERROR(VLOOKUP(fehlende_Medikamente[Code ATC],Mediliste!A:E,5,FALSE),0)</f>
        <v>0</v>
      </c>
      <c r="K19" s="121"/>
    </row>
    <row r="20" spans="1:11">
      <c r="A20" s="121"/>
      <c r="C20" s="211">
        <f>IFERROR(VLOOKUP(fehlende_Medikamente[Code ATC],Mediliste!A:B,2,FALSE),0)</f>
        <v>0</v>
      </c>
      <c r="D20" s="220"/>
      <c r="I20" s="211">
        <f>IFERROR(VLOOKUP(fehlende_Medikamente[Code ATC],Mediliste!A:E,5,FALSE),0)</f>
        <v>0</v>
      </c>
      <c r="K20" s="121"/>
    </row>
    <row r="21" spans="1:11">
      <c r="A21" s="121"/>
      <c r="C21" s="211">
        <f>IFERROR(VLOOKUP(fehlende_Medikamente[Code ATC],Mediliste!A:B,2,FALSE),0)</f>
        <v>0</v>
      </c>
      <c r="D21" s="220"/>
      <c r="I21" s="211">
        <f>IFERROR(VLOOKUP(fehlende_Medikamente[Code ATC],Mediliste!A:E,5,FALSE),0)</f>
        <v>0</v>
      </c>
      <c r="K21" s="121"/>
    </row>
    <row r="22" spans="1:11">
      <c r="A22" s="121"/>
      <c r="C22" s="211">
        <f>IFERROR(VLOOKUP(fehlende_Medikamente[Code ATC],Mediliste!A:B,2,FALSE),0)</f>
        <v>0</v>
      </c>
      <c r="D22" s="220"/>
      <c r="I22" s="211">
        <f>IFERROR(VLOOKUP(fehlende_Medikamente[Code ATC],Mediliste!A:E,5,FALSE),0)</f>
        <v>0</v>
      </c>
      <c r="K22" s="121"/>
    </row>
    <row r="23" spans="1:11">
      <c r="A23" s="121"/>
      <c r="C23" s="211">
        <f>IFERROR(VLOOKUP(fehlende_Medikamente[Code ATC],Mediliste!A:B,2,FALSE),0)</f>
        <v>0</v>
      </c>
      <c r="D23" s="220"/>
      <c r="I23" s="211">
        <f>IFERROR(VLOOKUP(fehlende_Medikamente[Code ATC],Mediliste!A:E,5,FALSE),0)</f>
        <v>0</v>
      </c>
      <c r="K23" s="121"/>
    </row>
    <row r="24" spans="1:11">
      <c r="A24" s="121"/>
      <c r="C24" s="211">
        <f>IFERROR(VLOOKUP(fehlende_Medikamente[Code ATC],Mediliste!A:B,2,FALSE),0)</f>
        <v>0</v>
      </c>
      <c r="D24" s="220"/>
      <c r="I24" s="211">
        <f>IFERROR(VLOOKUP(fehlende_Medikamente[Code ATC],Mediliste!A:E,5,FALSE),0)</f>
        <v>0</v>
      </c>
      <c r="K24" s="121"/>
    </row>
    <row r="25" spans="1:11">
      <c r="A25" s="121"/>
      <c r="C25" s="211">
        <f>IFERROR(VLOOKUP(fehlende_Medikamente[Code ATC],Mediliste!A:B,2,FALSE),0)</f>
        <v>0</v>
      </c>
      <c r="D25" s="220"/>
      <c r="I25" s="211">
        <f>IFERROR(VLOOKUP(fehlende_Medikamente[Code ATC],Mediliste!A:E,5,FALSE),0)</f>
        <v>0</v>
      </c>
      <c r="K25" s="121"/>
    </row>
    <row r="26" spans="1:11">
      <c r="A26" s="121"/>
      <c r="C26" s="211">
        <f>IFERROR(VLOOKUP(fehlende_Medikamente[Code ATC],Mediliste!A:B,2,FALSE),0)</f>
        <v>0</v>
      </c>
      <c r="D26" s="220"/>
      <c r="I26" s="211">
        <f>IFERROR(VLOOKUP(fehlende_Medikamente[Code ATC],Mediliste!A:E,5,FALSE),0)</f>
        <v>0</v>
      </c>
      <c r="K26" s="121"/>
    </row>
    <row r="27" spans="1:11">
      <c r="A27" s="121"/>
      <c r="C27" s="211">
        <f>IFERROR(VLOOKUP(fehlende_Medikamente[Code ATC],Mediliste!A:B,2,FALSE),0)</f>
        <v>0</v>
      </c>
      <c r="D27" s="220"/>
      <c r="I27" s="211">
        <f>IFERROR(VLOOKUP(fehlende_Medikamente[Code ATC],Mediliste!A:E,5,FALSE),0)</f>
        <v>0</v>
      </c>
      <c r="K27" s="121"/>
    </row>
    <row r="28" spans="1:11">
      <c r="A28" s="121"/>
      <c r="C28" s="211">
        <f>IFERROR(VLOOKUP(fehlende_Medikamente[Code ATC],Mediliste!A:B,2,FALSE),0)</f>
        <v>0</v>
      </c>
      <c r="D28" s="220"/>
      <c r="I28" s="211">
        <f>IFERROR(VLOOKUP(fehlende_Medikamente[Code ATC],Mediliste!A:E,5,FALSE),0)</f>
        <v>0</v>
      </c>
      <c r="K28" s="121"/>
    </row>
    <row r="29" spans="1:11">
      <c r="A29" s="121"/>
      <c r="C29" s="211">
        <f>IFERROR(VLOOKUP(fehlende_Medikamente[Code ATC],Mediliste!A:B,2,FALSE),0)</f>
        <v>0</v>
      </c>
      <c r="D29" s="220"/>
      <c r="I29" s="211">
        <f>IFERROR(VLOOKUP(fehlende_Medikamente[Code ATC],Mediliste!A:E,5,FALSE),0)</f>
        <v>0</v>
      </c>
      <c r="K29" s="121"/>
    </row>
    <row r="30" spans="1:11">
      <c r="A30" s="121"/>
      <c r="C30" s="211">
        <f>IFERROR(VLOOKUP(fehlende_Medikamente[Code ATC],Mediliste!A:B,2,FALSE),0)</f>
        <v>0</v>
      </c>
      <c r="D30" s="220"/>
      <c r="I30" s="211">
        <f>IFERROR(VLOOKUP(fehlende_Medikamente[Code ATC],Mediliste!A:E,5,FALSE),0)</f>
        <v>0</v>
      </c>
      <c r="K30" s="121"/>
    </row>
    <row r="31" spans="1:11">
      <c r="A31" s="121"/>
      <c r="C31" s="211">
        <f>IFERROR(VLOOKUP(fehlende_Medikamente[Code ATC],Mediliste!A:B,2,FALSE),0)</f>
        <v>0</v>
      </c>
      <c r="D31" s="220"/>
      <c r="I31" s="211">
        <f>IFERROR(VLOOKUP(fehlende_Medikamente[Code ATC],Mediliste!A:E,5,FALSE),0)</f>
        <v>0</v>
      </c>
      <c r="K31" s="121"/>
    </row>
    <row r="32" spans="1:11">
      <c r="A32" s="121"/>
      <c r="C32" s="211">
        <f>IFERROR(VLOOKUP(fehlende_Medikamente[Code ATC],Mediliste!A:B,2,FALSE),0)</f>
        <v>0</v>
      </c>
      <c r="D32" s="220"/>
      <c r="I32" s="211">
        <f>IFERROR(VLOOKUP(fehlende_Medikamente[Code ATC],Mediliste!A:E,5,FALSE),0)</f>
        <v>0</v>
      </c>
      <c r="K32" s="121"/>
    </row>
    <row r="33" spans="1:11">
      <c r="A33" s="121"/>
      <c r="C33" s="211">
        <f>IFERROR(VLOOKUP(fehlende_Medikamente[Code ATC],Mediliste!A:B,2,FALSE),0)</f>
        <v>0</v>
      </c>
      <c r="D33" s="220"/>
      <c r="I33" s="211">
        <f>IFERROR(VLOOKUP(fehlende_Medikamente[Code ATC],Mediliste!A:E,5,FALSE),0)</f>
        <v>0</v>
      </c>
      <c r="K33" s="121"/>
    </row>
    <row r="34" spans="1:11">
      <c r="A34" s="121"/>
      <c r="C34" s="211">
        <f>IFERROR(VLOOKUP(fehlende_Medikamente[Code ATC],Mediliste!A:B,2,FALSE),0)</f>
        <v>0</v>
      </c>
      <c r="D34" s="220"/>
      <c r="I34" s="211">
        <f>IFERROR(VLOOKUP(fehlende_Medikamente[Code ATC],Mediliste!A:E,5,FALSE),0)</f>
        <v>0</v>
      </c>
      <c r="K34" s="121"/>
    </row>
    <row r="35" spans="1:11">
      <c r="A35" s="121"/>
      <c r="C35" s="211">
        <f>IFERROR(VLOOKUP(fehlende_Medikamente[Code ATC],Mediliste!A:B,2,FALSE),0)</f>
        <v>0</v>
      </c>
      <c r="D35" s="220"/>
      <c r="I35" s="211">
        <f>IFERROR(VLOOKUP(fehlende_Medikamente[Code ATC],Mediliste!A:E,5,FALSE),0)</f>
        <v>0</v>
      </c>
      <c r="K35" s="121"/>
    </row>
    <row r="36" spans="1:11">
      <c r="A36" s="121"/>
      <c r="C36" s="211">
        <f>IFERROR(VLOOKUP(fehlende_Medikamente[Code ATC],Mediliste!A:B,2,FALSE),0)</f>
        <v>0</v>
      </c>
      <c r="D36" s="220"/>
      <c r="I36" s="211">
        <f>IFERROR(VLOOKUP(fehlende_Medikamente[Code ATC],Mediliste!A:E,5,FALSE),0)</f>
        <v>0</v>
      </c>
      <c r="K36" s="121"/>
    </row>
    <row r="37" spans="1:11">
      <c r="A37" s="121"/>
      <c r="C37" s="211">
        <f>IFERROR(VLOOKUP(fehlende_Medikamente[Code ATC],Mediliste!A:B,2,FALSE),0)</f>
        <v>0</v>
      </c>
      <c r="D37" s="220"/>
      <c r="I37" s="211">
        <f>IFERROR(VLOOKUP(fehlende_Medikamente[Code ATC],Mediliste!A:E,5,FALSE),0)</f>
        <v>0</v>
      </c>
      <c r="K37" s="121"/>
    </row>
    <row r="38" spans="1:11">
      <c r="A38" s="121"/>
      <c r="C38" s="211">
        <f>IFERROR(VLOOKUP(fehlende_Medikamente[Code ATC],Mediliste!A:B,2,FALSE),0)</f>
        <v>0</v>
      </c>
      <c r="D38" s="220"/>
      <c r="I38" s="211">
        <f>IFERROR(VLOOKUP(fehlende_Medikamente[Code ATC],Mediliste!A:E,5,FALSE),0)</f>
        <v>0</v>
      </c>
      <c r="K38" s="121"/>
    </row>
    <row r="39" spans="1:11">
      <c r="A39" s="121"/>
      <c r="C39" s="211">
        <f>IFERROR(VLOOKUP(fehlende_Medikamente[Code ATC],Mediliste!A:B,2,FALSE),0)</f>
        <v>0</v>
      </c>
      <c r="D39" s="220"/>
      <c r="I39" s="211">
        <f>IFERROR(VLOOKUP(fehlende_Medikamente[Code ATC],Mediliste!A:E,5,FALSE),0)</f>
        <v>0</v>
      </c>
      <c r="K39" s="121"/>
    </row>
    <row r="40" spans="1:11">
      <c r="A40" s="121"/>
      <c r="C40" s="211">
        <f>IFERROR(VLOOKUP(fehlende_Medikamente[Code ATC],Mediliste!A:B,2,FALSE),0)</f>
        <v>0</v>
      </c>
      <c r="D40" s="220"/>
      <c r="I40" s="211">
        <f>IFERROR(VLOOKUP(fehlende_Medikamente[Code ATC],Mediliste!A:E,5,FALSE),0)</f>
        <v>0</v>
      </c>
      <c r="K40" s="121"/>
    </row>
    <row r="41" spans="1:11">
      <c r="A41" s="121"/>
      <c r="C41" s="211">
        <f>IFERROR(VLOOKUP(fehlende_Medikamente[Code ATC],Mediliste!A:B,2,FALSE),0)</f>
        <v>0</v>
      </c>
      <c r="D41" s="220"/>
      <c r="I41" s="211">
        <f>IFERROR(VLOOKUP(fehlende_Medikamente[Code ATC],Mediliste!A:E,5,FALSE),0)</f>
        <v>0</v>
      </c>
      <c r="K41" s="121"/>
    </row>
    <row r="42" spans="1:11">
      <c r="A42" s="121"/>
      <c r="C42" s="211">
        <f>IFERROR(VLOOKUP(fehlende_Medikamente[Code ATC],Mediliste!A:B,2,FALSE),0)</f>
        <v>0</v>
      </c>
      <c r="D42" s="220"/>
      <c r="I42" s="211">
        <f>IFERROR(VLOOKUP(fehlende_Medikamente[Code ATC],Mediliste!A:E,5,FALSE),0)</f>
        <v>0</v>
      </c>
      <c r="K42" s="121"/>
    </row>
    <row r="43" spans="1:11">
      <c r="A43" s="121"/>
      <c r="C43" s="211">
        <f>IFERROR(VLOOKUP(fehlende_Medikamente[Code ATC],Mediliste!A:B,2,FALSE),0)</f>
        <v>0</v>
      </c>
      <c r="D43" s="220"/>
      <c r="I43" s="211">
        <f>IFERROR(VLOOKUP(fehlende_Medikamente[Code ATC],Mediliste!A:E,5,FALSE),0)</f>
        <v>0</v>
      </c>
      <c r="K43" s="121"/>
    </row>
    <row r="44" spans="1:11">
      <c r="A44" s="121"/>
      <c r="C44" s="211">
        <f>IFERROR(VLOOKUP(fehlende_Medikamente[Code ATC],Mediliste!A:B,2,FALSE),0)</f>
        <v>0</v>
      </c>
      <c r="D44" s="220"/>
      <c r="I44" s="211">
        <f>IFERROR(VLOOKUP(fehlende_Medikamente[Code ATC],Mediliste!A:E,5,FALSE),0)</f>
        <v>0</v>
      </c>
      <c r="K44" s="121"/>
    </row>
    <row r="45" spans="1:11">
      <c r="A45" s="121"/>
      <c r="C45" s="211">
        <f>IFERROR(VLOOKUP(fehlende_Medikamente[Code ATC],Mediliste!A:B,2,FALSE),0)</f>
        <v>0</v>
      </c>
      <c r="D45" s="220"/>
      <c r="I45" s="211">
        <f>IFERROR(VLOOKUP(fehlende_Medikamente[Code ATC],Mediliste!A:E,5,FALSE),0)</f>
        <v>0</v>
      </c>
      <c r="K45" s="121"/>
    </row>
    <row r="46" spans="1:11">
      <c r="A46" s="121"/>
      <c r="C46" s="211">
        <f>IFERROR(VLOOKUP(fehlende_Medikamente[Code ATC],Mediliste!A:B,2,FALSE),0)</f>
        <v>0</v>
      </c>
      <c r="D46" s="220"/>
      <c r="I46" s="211">
        <f>IFERROR(VLOOKUP(fehlende_Medikamente[Code ATC],Mediliste!A:E,5,FALSE),0)</f>
        <v>0</v>
      </c>
      <c r="K46" s="121"/>
    </row>
    <row r="47" spans="1:11">
      <c r="A47" s="121"/>
      <c r="C47" s="211">
        <f>IFERROR(VLOOKUP(fehlende_Medikamente[Code ATC],Mediliste!A:B,2,FALSE),0)</f>
        <v>0</v>
      </c>
      <c r="D47" s="220"/>
      <c r="I47" s="211">
        <f>IFERROR(VLOOKUP(fehlende_Medikamente[Code ATC],Mediliste!A:E,5,FALSE),0)</f>
        <v>0</v>
      </c>
      <c r="K47" s="121"/>
    </row>
    <row r="48" spans="1:11">
      <c r="A48" s="121"/>
      <c r="C48" s="211">
        <f>IFERROR(VLOOKUP(fehlende_Medikamente[Code ATC],Mediliste!A:B,2,FALSE),0)</f>
        <v>0</v>
      </c>
      <c r="D48" s="220"/>
      <c r="I48" s="211">
        <f>IFERROR(VLOOKUP(fehlende_Medikamente[Code ATC],Mediliste!A:E,5,FALSE),0)</f>
        <v>0</v>
      </c>
      <c r="K48" s="121"/>
    </row>
    <row r="49" spans="1:11">
      <c r="A49" s="121"/>
      <c r="C49" s="211">
        <f>IFERROR(VLOOKUP(fehlende_Medikamente[Code ATC],Mediliste!A:B,2,FALSE),0)</f>
        <v>0</v>
      </c>
      <c r="D49" s="220"/>
      <c r="I49" s="211">
        <f>IFERROR(VLOOKUP(fehlende_Medikamente[Code ATC],Mediliste!A:E,5,FALSE),0)</f>
        <v>0</v>
      </c>
      <c r="K49" s="121"/>
    </row>
    <row r="50" spans="1:11">
      <c r="A50" s="121"/>
      <c r="C50" s="211">
        <f>IFERROR(VLOOKUP(fehlende_Medikamente[Code ATC],Mediliste!A:B,2,FALSE),0)</f>
        <v>0</v>
      </c>
      <c r="I50" s="211">
        <f>IFERROR(VLOOKUP(fehlende_Medikamente[Code ATC],Mediliste!A:E,5,FALSE),0)</f>
        <v>0</v>
      </c>
      <c r="K50" s="121"/>
    </row>
    <row r="51" spans="1:11">
      <c r="A51" s="121"/>
      <c r="C51" s="211">
        <f>IFERROR(VLOOKUP(fehlende_Medikamente[Code ATC],Mediliste!A:B,2,FALSE),0)</f>
        <v>0</v>
      </c>
      <c r="I51" s="211">
        <f>IFERROR(VLOOKUP(fehlende_Medikamente[Code ATC],Mediliste!A:E,5,FALSE),0)</f>
        <v>0</v>
      </c>
      <c r="K51" s="121"/>
    </row>
    <row r="52" spans="1:11" ht="18" customHeight="1">
      <c r="A52" s="121"/>
      <c r="B52" s="121"/>
      <c r="D52" s="121"/>
      <c r="E52" s="121"/>
      <c r="F52" s="121"/>
      <c r="G52" s="121"/>
      <c r="H52" s="121"/>
      <c r="J52" s="121"/>
      <c r="K52" s="121"/>
    </row>
  </sheetData>
  <sheetProtection password="BF59" sheet="1" objects="1" scenarios="1" sort="0" autoFilter="0"/>
  <pageMargins left="0.7" right="0.7" top="0.78740157499999996" bottom="0.78740157499999996" header="0.3" footer="0.3"/>
  <pageSetup paperSize="9" orientation="portrait" verticalDpi="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Mediliste!$A$7:$A$146</xm:f>
          </x14:formula1>
          <xm:sqref>B17:B51</xm:sqref>
        </x14:dataValidation>
        <x14:dataValidation type="custom" allowBlank="1" showInputMessage="1" showErrorMessage="1" errorTitle="GTIN" error="Dieser GTIN ist in der Medikamentenliste vorhanden. Bitte geben Sie den Preis dort an._x000a_Falls Sie mit dem Eintrag nicht einverstanden sind, vermerken Sie bitte den Grund in der Spalte Kommentar  ">
          <x14:formula1>
            <xm:f>ISNA(VLOOKUP(E17,Médicaments!$E$20:$E$572,1,FALSE))</xm:f>
          </x14:formula1>
          <xm:sqref>E17:E51</xm:sqref>
        </x14:dataValidation>
        <x14:dataValidation type="custom" allowBlank="1" showErrorMessage="1" errorTitle="Pharmacode" error="Dieser Pharmacode ist in der Medikamentenliste vorhanden. Bitte geben Sie den Preis dort an._x000a_Falls Sie mit dem Eintrag nicht einverstanden sind, vermerken Sie bitte den Grund in der Spalte Kommentar  ">
          <x14:formula1>
            <xm:f>ISNA(VLOOKUP(D17,Médicaments!$D$20:$D$572,1,FALSE))</xm:f>
          </x14:formula1>
          <xm:sqref>D17:D51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554"/>
  <sheetViews>
    <sheetView workbookViewId="0"/>
  </sheetViews>
  <sheetFormatPr baseColWidth="10" defaultRowHeight="14.4"/>
  <cols>
    <col min="4" max="4" width="32" customWidth="1"/>
    <col min="5" max="5" width="34.33203125" style="110" customWidth="1"/>
  </cols>
  <sheetData>
    <row r="1" spans="1:9">
      <c r="A1" t="s">
        <v>654</v>
      </c>
      <c r="B1" t="s">
        <v>662</v>
      </c>
      <c r="C1" t="s">
        <v>655</v>
      </c>
      <c r="D1" t="s">
        <v>656</v>
      </c>
      <c r="E1" s="110" t="s">
        <v>776</v>
      </c>
      <c r="F1" t="s">
        <v>657</v>
      </c>
      <c r="G1" t="s">
        <v>658</v>
      </c>
      <c r="H1" t="s">
        <v>660</v>
      </c>
      <c r="I1" t="s">
        <v>661</v>
      </c>
    </row>
    <row r="2" spans="1:9">
      <c r="A2">
        <f>+'Page d''accueil'!$C$16</f>
        <v>0</v>
      </c>
      <c r="B2" t="str">
        <f>+Médicaments!L20</f>
        <v>A07AA12_nr</v>
      </c>
      <c r="C2" t="str">
        <f>+Médicaments!B20</f>
        <v>A07AA12</v>
      </c>
      <c r="D2" s="110" t="str">
        <f>+Médicaments!C20</f>
        <v>Fidaxomicinum</v>
      </c>
      <c r="E2" s="110" t="str">
        <f>+Médicaments!F20</f>
        <v>DIFICLIR cpr pell 200 mg 20 pce</v>
      </c>
      <c r="F2" s="110"/>
      <c r="G2" s="110" t="str">
        <f>+Médicaments!R20</f>
        <v>mg</v>
      </c>
      <c r="H2" s="110">
        <f>+Médicaments!H20</f>
        <v>0</v>
      </c>
      <c r="I2" s="110">
        <f>+Médicaments!I20</f>
        <v>0</v>
      </c>
    </row>
    <row r="3" spans="1:9">
      <c r="A3" s="260">
        <f>+'Page d''accueil'!$C$16</f>
        <v>0</v>
      </c>
      <c r="B3" s="110" t="str">
        <f>+Médicaments!L21</f>
        <v>B01AB02_nr</v>
      </c>
      <c r="C3" s="110" t="str">
        <f>+Médicaments!B21</f>
        <v>B01AB02</v>
      </c>
      <c r="D3" s="110" t="str">
        <f>+Médicaments!C21</f>
        <v>Antithrombine III</v>
      </c>
      <c r="E3" s="110" t="str">
        <f>+Médicaments!F21</f>
        <v>ATENATIV subst sèche 500 UI c solv fl</v>
      </c>
      <c r="F3" s="110"/>
      <c r="G3" s="110" t="str">
        <f>+Médicaments!R21</f>
        <v>U</v>
      </c>
      <c r="H3" s="110">
        <f>+Médicaments!H21</f>
        <v>0</v>
      </c>
      <c r="I3" s="110">
        <f>+Médicaments!I21</f>
        <v>0</v>
      </c>
    </row>
    <row r="4" spans="1:9">
      <c r="A4" s="260">
        <f>+'Page d''accueil'!$C$16</f>
        <v>0</v>
      </c>
      <c r="B4" s="110" t="str">
        <f>+Médicaments!L22</f>
        <v>B01AB02_nr</v>
      </c>
      <c r="C4" s="110" t="str">
        <f>+Médicaments!B22</f>
        <v>B01AB02</v>
      </c>
      <c r="D4" s="110" t="str">
        <f>+Médicaments!C22</f>
        <v>Antithrombine III</v>
      </c>
      <c r="E4" s="110" t="str">
        <f>+Médicaments!F22</f>
        <v>KYBERNIN P subst sèche 1000 UI c solv fl</v>
      </c>
      <c r="F4" s="110"/>
      <c r="G4" s="110" t="str">
        <f>+Médicaments!R22</f>
        <v>U</v>
      </c>
      <c r="H4" s="110">
        <f>+Médicaments!H22</f>
        <v>0</v>
      </c>
      <c r="I4" s="110">
        <f>+Médicaments!I22</f>
        <v>0</v>
      </c>
    </row>
    <row r="5" spans="1:9">
      <c r="A5" s="260">
        <f>+'Page d''accueil'!$C$16</f>
        <v>0</v>
      </c>
      <c r="B5" s="110" t="str">
        <f>+Médicaments!L23</f>
        <v>B01AB02_nr</v>
      </c>
      <c r="C5" s="110" t="str">
        <f>+Médicaments!B23</f>
        <v>B01AB02</v>
      </c>
      <c r="D5" s="110" t="str">
        <f>+Médicaments!C23</f>
        <v>Antithrombine III</v>
      </c>
      <c r="E5" s="110" t="str">
        <f>+Médicaments!F23</f>
        <v>KYBERNIN P subst sèche 500 UI c solv fl</v>
      </c>
      <c r="F5" s="110"/>
      <c r="G5" s="110" t="str">
        <f>+Médicaments!R23</f>
        <v>U</v>
      </c>
      <c r="H5" s="110">
        <f>+Médicaments!H23</f>
        <v>0</v>
      </c>
      <c r="I5" s="110">
        <f>+Médicaments!I23</f>
        <v>0</v>
      </c>
    </row>
    <row r="6" spans="1:9">
      <c r="A6" s="260">
        <f>+'Page d''accueil'!$C$16</f>
        <v>0</v>
      </c>
      <c r="B6" s="110" t="str">
        <f>+Médicaments!L24</f>
        <v>B01AB09_nr</v>
      </c>
      <c r="C6" s="110" t="str">
        <f>+Médicaments!B24</f>
        <v>B01AB09</v>
      </c>
      <c r="D6" s="110" t="str">
        <f>+Médicaments!C24</f>
        <v xml:space="preserve">Danaparoïde </v>
      </c>
      <c r="E6" s="110" t="str">
        <f>+Médicaments!F24</f>
        <v>ORGARAN sol inj 750 U/0.6ml 10 amp 0.6 ml [!]</v>
      </c>
      <c r="F6" s="110"/>
      <c r="G6" s="110" t="str">
        <f>+Médicaments!R24</f>
        <v>U</v>
      </c>
      <c r="H6" s="110">
        <f>+Médicaments!H24</f>
        <v>0</v>
      </c>
      <c r="I6" s="110">
        <f>+Médicaments!I24</f>
        <v>0</v>
      </c>
    </row>
    <row r="7" spans="1:9">
      <c r="A7" s="260">
        <f>+'Page d''accueil'!$C$16</f>
        <v>0</v>
      </c>
      <c r="B7" s="110" t="str">
        <f>+Médicaments!L25</f>
        <v>B01AC11_nr</v>
      </c>
      <c r="C7" s="110" t="str">
        <f>+Médicaments!B25</f>
        <v>B01AC11</v>
      </c>
      <c r="D7" s="110" t="str">
        <f>+Médicaments!C25</f>
        <v>Iloprost</v>
      </c>
      <c r="E7" s="110" t="str">
        <f>+Médicaments!F25</f>
        <v>ILOMEDIN conc perf 20 mcg/ml i.v. amp 1 ml</v>
      </c>
      <c r="F7" s="110"/>
      <c r="G7" s="110" t="str">
        <f>+Médicaments!R25</f>
        <v>mcg</v>
      </c>
      <c r="H7" s="110">
        <f>+Médicaments!H25</f>
        <v>0</v>
      </c>
      <c r="I7" s="110">
        <f>+Médicaments!I25</f>
        <v>0</v>
      </c>
    </row>
    <row r="8" spans="1:9">
      <c r="A8" s="260">
        <f>+'Page d''accueil'!$C$16</f>
        <v>0</v>
      </c>
      <c r="B8" s="110" t="str">
        <f>+Médicaments!L26</f>
        <v>B01AC11_nr</v>
      </c>
      <c r="C8" s="110" t="str">
        <f>+Médicaments!B26</f>
        <v>B01AC11</v>
      </c>
      <c r="D8" s="110" t="str">
        <f>+Médicaments!C26</f>
        <v>Iloprost</v>
      </c>
      <c r="E8" s="110" t="str">
        <f>+Médicaments!F26</f>
        <v>ILOMEDIN conc perf 50 mcg/2.5ml i.v. amp 2.5 ml</v>
      </c>
      <c r="F8" s="110"/>
      <c r="G8" s="110" t="str">
        <f>+Médicaments!R26</f>
        <v>mcg</v>
      </c>
      <c r="H8" s="110">
        <f>+Médicaments!H26</f>
        <v>0</v>
      </c>
      <c r="I8" s="110">
        <f>+Médicaments!I26</f>
        <v>0</v>
      </c>
    </row>
    <row r="9" spans="1:9">
      <c r="A9" s="260">
        <f>+'Page d''accueil'!$C$16</f>
        <v>0</v>
      </c>
      <c r="B9" s="110" t="str">
        <f>+Médicaments!L27</f>
        <v>B01AC11_nr</v>
      </c>
      <c r="C9" s="110" t="str">
        <f>+Médicaments!B27</f>
        <v>B01AC11</v>
      </c>
      <c r="D9" s="110" t="str">
        <f>+Médicaments!C27</f>
        <v>Iloprost</v>
      </c>
      <c r="E9" s="110" t="str">
        <f>+Médicaments!F27</f>
        <v>VENTAVIS sol inhal 20 mcg/2ml 2 ml amp 10 x 30 pce</v>
      </c>
      <c r="F9" s="110"/>
      <c r="G9" s="110" t="str">
        <f>+Médicaments!R27</f>
        <v>mcg</v>
      </c>
      <c r="H9" s="110">
        <f>+Médicaments!H27</f>
        <v>0</v>
      </c>
      <c r="I9" s="110">
        <f>+Médicaments!I27</f>
        <v>0</v>
      </c>
    </row>
    <row r="10" spans="1:9">
      <c r="A10" s="260">
        <f>+'Page d''accueil'!$C$16</f>
        <v>0</v>
      </c>
      <c r="B10" s="110" t="str">
        <f>+Médicaments!L28</f>
        <v>B01AC11_nr</v>
      </c>
      <c r="C10" s="110" t="str">
        <f>+Médicaments!B28</f>
        <v>B01AC11</v>
      </c>
      <c r="D10" s="110" t="str">
        <f>+Médicaments!C28</f>
        <v>Iloprost</v>
      </c>
      <c r="E10" s="110" t="str">
        <f>+Médicaments!F28</f>
        <v>VENTAVIS sol inhal 20 mcg/2ml 2 ml amp 30 pce</v>
      </c>
      <c r="F10" s="110"/>
      <c r="G10" s="110" t="str">
        <f>+Médicaments!R28</f>
        <v>mcg</v>
      </c>
      <c r="H10" s="110">
        <f>+Médicaments!H28</f>
        <v>0</v>
      </c>
      <c r="I10" s="110">
        <f>+Médicaments!I28</f>
        <v>0</v>
      </c>
    </row>
    <row r="11" spans="1:9">
      <c r="A11" s="260">
        <f>+'Page d''accueil'!$C$16</f>
        <v>0</v>
      </c>
      <c r="B11" s="110" t="str">
        <f>+Médicaments!L29</f>
        <v>B01AC11_nr</v>
      </c>
      <c r="C11" s="110" t="str">
        <f>+Médicaments!B29</f>
        <v>B01AC11</v>
      </c>
      <c r="D11" s="110" t="str">
        <f>+Médicaments!C29</f>
        <v>Iloprost</v>
      </c>
      <c r="E11" s="110" t="str">
        <f>+Médicaments!F29</f>
        <v>VENTAVIS sol inhal 20 mcg/2ml 2 ml amp 300 pce</v>
      </c>
      <c r="F11" s="110"/>
      <c r="G11" s="110" t="str">
        <f>+Médicaments!R29</f>
        <v>mcg</v>
      </c>
      <c r="H11" s="110">
        <f>+Médicaments!H29</f>
        <v>0</v>
      </c>
      <c r="I11" s="110">
        <f>+Médicaments!I29</f>
        <v>0</v>
      </c>
    </row>
    <row r="12" spans="1:9">
      <c r="A12" s="260">
        <f>+'Page d''accueil'!$C$16</f>
        <v>0</v>
      </c>
      <c r="B12" s="110" t="str">
        <f>+Médicaments!L30</f>
        <v>B01AC13_nr</v>
      </c>
      <c r="C12" s="110" t="str">
        <f>+Médicaments!B30</f>
        <v>B01AC13</v>
      </c>
      <c r="D12" s="110" t="str">
        <f>+Médicaments!C30</f>
        <v>Abciximab</v>
      </c>
      <c r="E12" s="110" t="str">
        <f>+Médicaments!F30</f>
        <v>REOPRO sol inj 10 mg/5ml amp 5 ml</v>
      </c>
      <c r="F12" s="110"/>
      <c r="G12" s="110" t="str">
        <f>+Médicaments!R30</f>
        <v>mg</v>
      </c>
      <c r="H12" s="110">
        <f>+Médicaments!H30</f>
        <v>0</v>
      </c>
      <c r="I12" s="110">
        <f>+Médicaments!I30</f>
        <v>0</v>
      </c>
    </row>
    <row r="13" spans="1:9">
      <c r="A13" s="260">
        <f>+'Page d''accueil'!$C$16</f>
        <v>0</v>
      </c>
      <c r="B13" s="110" t="str">
        <f>+Médicaments!L31</f>
        <v>B01AC16_nr</v>
      </c>
      <c r="C13" s="110" t="str">
        <f>+Médicaments!B31</f>
        <v>B01AC16</v>
      </c>
      <c r="D13" s="110" t="str">
        <f>+Médicaments!C31</f>
        <v>Eptifibatid</v>
      </c>
      <c r="E13" s="110" t="str">
        <f>+Médicaments!F31</f>
        <v>INTEGRILIN sol perf 75 mg/100ml flac</v>
      </c>
      <c r="F13" s="110"/>
      <c r="G13" s="110" t="str">
        <f>+Médicaments!R31</f>
        <v>mg</v>
      </c>
      <c r="H13" s="110">
        <f>+Médicaments!H31</f>
        <v>0</v>
      </c>
      <c r="I13" s="110">
        <f>+Médicaments!I31</f>
        <v>0</v>
      </c>
    </row>
    <row r="14" spans="1:9">
      <c r="A14" s="260">
        <f>+'Page d''accueil'!$C$16</f>
        <v>0</v>
      </c>
      <c r="B14" s="110" t="str">
        <f>+Médicaments!L32</f>
        <v>B01AC16_nr</v>
      </c>
      <c r="C14" s="110" t="str">
        <f>+Médicaments!B32</f>
        <v>B01AC16</v>
      </c>
      <c r="D14" s="110" t="str">
        <f>+Médicaments!C32</f>
        <v>Eptifibatid</v>
      </c>
      <c r="E14" s="110" t="str">
        <f>+Médicaments!F32</f>
        <v>INTEGRILIN sol inj 20 mg/10ml flac</v>
      </c>
      <c r="F14" s="110"/>
      <c r="G14" s="110" t="str">
        <f>+Médicaments!R32</f>
        <v>mg</v>
      </c>
      <c r="H14" s="110">
        <f>+Médicaments!H32</f>
        <v>0</v>
      </c>
      <c r="I14" s="110">
        <f>+Médicaments!I32</f>
        <v>0</v>
      </c>
    </row>
    <row r="15" spans="1:9">
      <c r="A15" s="260">
        <f>+'Page d''accueil'!$C$16</f>
        <v>0</v>
      </c>
      <c r="B15" s="110" t="str">
        <f>+Médicaments!L33</f>
        <v>B01AC17_nr</v>
      </c>
      <c r="C15" s="110" t="str">
        <f>+Médicaments!B33</f>
        <v>B01AC17</v>
      </c>
      <c r="D15" s="110" t="str">
        <f>+Médicaments!C33</f>
        <v>Tirofiban</v>
      </c>
      <c r="E15" s="110" t="str">
        <f>+Médicaments!F33</f>
        <v>AGGRASTAT conc perf 12.5 mg/50ml flac 50 ml</v>
      </c>
      <c r="F15" s="110"/>
      <c r="G15" s="110" t="str">
        <f>+Médicaments!R33</f>
        <v>mg</v>
      </c>
      <c r="H15" s="110">
        <f>+Médicaments!H33</f>
        <v>0</v>
      </c>
      <c r="I15" s="110">
        <f>+Médicaments!I33</f>
        <v>0</v>
      </c>
    </row>
    <row r="16" spans="1:9">
      <c r="A16" s="260">
        <f>+'Page d''accueil'!$C$16</f>
        <v>0</v>
      </c>
      <c r="B16" s="110" t="str">
        <f>+Médicaments!L34</f>
        <v>B01AC17_nr</v>
      </c>
      <c r="C16" s="110" t="str">
        <f>+Médicaments!B34</f>
        <v>B01AC17</v>
      </c>
      <c r="D16" s="110" t="str">
        <f>+Médicaments!C34</f>
        <v>Tirofiban</v>
      </c>
      <c r="E16" s="110" t="str">
        <f>+Médicaments!F34</f>
        <v>AGGRASTAT sol perf 12.5 mg/250ml fl 250 ml</v>
      </c>
      <c r="F16" s="110"/>
      <c r="G16" s="110" t="str">
        <f>+Médicaments!R34</f>
        <v>mg</v>
      </c>
      <c r="H16" s="110">
        <f>+Médicaments!H34</f>
        <v>0</v>
      </c>
      <c r="I16" s="110">
        <f>+Médicaments!I34</f>
        <v>0</v>
      </c>
    </row>
    <row r="17" spans="1:9">
      <c r="A17" s="260">
        <f>+'Page d''accueil'!$C$16</f>
        <v>0</v>
      </c>
      <c r="B17" s="110" t="str">
        <f>+Médicaments!L35</f>
        <v>B01AD02_nr</v>
      </c>
      <c r="C17" s="110" t="str">
        <f>+Médicaments!B35</f>
        <v>B01AD02</v>
      </c>
      <c r="D17" s="110" t="str">
        <f>+Médicaments!C35</f>
        <v>Alteplase</v>
      </c>
      <c r="E17" s="110" t="str">
        <f>+Médicaments!F35</f>
        <v>ACTILYSE Cathflo 2 mg c solv flac 5 pce</v>
      </c>
      <c r="F17" s="110"/>
      <c r="G17" s="110" t="str">
        <f>+Médicaments!R35</f>
        <v>mg</v>
      </c>
      <c r="H17" s="110">
        <f>+Médicaments!H35</f>
        <v>0</v>
      </c>
      <c r="I17" s="110">
        <f>+Médicaments!I35</f>
        <v>0</v>
      </c>
    </row>
    <row r="18" spans="1:9">
      <c r="A18" s="260">
        <f>+'Page d''accueil'!$C$16</f>
        <v>0</v>
      </c>
      <c r="B18" s="110" t="str">
        <f>+Médicaments!L36</f>
        <v>B01AD02_nr</v>
      </c>
      <c r="C18" s="110" t="str">
        <f>+Médicaments!B36</f>
        <v>B01AD02</v>
      </c>
      <c r="D18" s="110" t="str">
        <f>+Médicaments!C36</f>
        <v>Alteplase</v>
      </c>
      <c r="E18" s="110" t="str">
        <f>+Médicaments!F36</f>
        <v>ACTILYSE subst sèche 10 mg c solv amp</v>
      </c>
      <c r="F18" s="110"/>
      <c r="G18" s="110" t="str">
        <f>+Médicaments!R36</f>
        <v>mg</v>
      </c>
      <c r="H18" s="110">
        <f>+Médicaments!H36</f>
        <v>0</v>
      </c>
      <c r="I18" s="110">
        <f>+Médicaments!I36</f>
        <v>0</v>
      </c>
    </row>
    <row r="19" spans="1:9">
      <c r="A19" s="260">
        <f>+'Page d''accueil'!$C$16</f>
        <v>0</v>
      </c>
      <c r="B19" s="110" t="str">
        <f>+Médicaments!L37</f>
        <v>B01AD02_nr</v>
      </c>
      <c r="C19" s="110" t="str">
        <f>+Médicaments!B37</f>
        <v>B01AD02</v>
      </c>
      <c r="D19" s="110" t="str">
        <f>+Médicaments!C37</f>
        <v>Alteplase</v>
      </c>
      <c r="E19" s="110" t="str">
        <f>+Médicaments!F37</f>
        <v>ACTILYSE subst sèche 20 mg c solv amp</v>
      </c>
      <c r="F19" s="110"/>
      <c r="G19" s="110" t="str">
        <f>+Médicaments!R37</f>
        <v>mg</v>
      </c>
      <c r="H19" s="110">
        <f>+Médicaments!H37</f>
        <v>0</v>
      </c>
      <c r="I19" s="110">
        <f>+Médicaments!I37</f>
        <v>0</v>
      </c>
    </row>
    <row r="20" spans="1:9">
      <c r="A20" s="260">
        <f>+'Page d''accueil'!$C$16</f>
        <v>0</v>
      </c>
      <c r="B20" s="110" t="str">
        <f>+Médicaments!L38</f>
        <v>B01AD02_nr</v>
      </c>
      <c r="C20" s="110" t="str">
        <f>+Médicaments!B38</f>
        <v>B01AD02</v>
      </c>
      <c r="D20" s="110" t="str">
        <f>+Médicaments!C38</f>
        <v>Alteplase</v>
      </c>
      <c r="E20" s="110" t="str">
        <f>+Médicaments!F38</f>
        <v>ACTILYSE subst sèche 50 mg c solv amp</v>
      </c>
      <c r="F20" s="110"/>
      <c r="G20" s="110" t="str">
        <f>+Médicaments!R38</f>
        <v>mg</v>
      </c>
      <c r="H20" s="110">
        <f>+Médicaments!H38</f>
        <v>0</v>
      </c>
      <c r="I20" s="110">
        <f>+Médicaments!I38</f>
        <v>0</v>
      </c>
    </row>
    <row r="21" spans="1:9">
      <c r="A21" s="260">
        <f>+'Page d''accueil'!$C$16</f>
        <v>0</v>
      </c>
      <c r="B21" s="110" t="str">
        <f>+Médicaments!L39</f>
        <v>B01AD11_nr</v>
      </c>
      <c r="C21" s="110" t="str">
        <f>+Médicaments!B39</f>
        <v>B01AD11</v>
      </c>
      <c r="D21" s="110" t="str">
        <f>+Médicaments!C39</f>
        <v>Tenecteplase</v>
      </c>
      <c r="E21" s="110" t="str">
        <f>+Médicaments!F39</f>
        <v>METALYSE 10000 U c solv (ser prê 10ml) flac</v>
      </c>
      <c r="F21" s="110"/>
      <c r="G21" s="110" t="str">
        <f>+Médicaments!R39</f>
        <v>U</v>
      </c>
      <c r="H21" s="110">
        <f>+Médicaments!H39</f>
        <v>0</v>
      </c>
      <c r="I21" s="110">
        <f>+Médicaments!I39</f>
        <v>0</v>
      </c>
    </row>
    <row r="22" spans="1:9">
      <c r="A22" s="260">
        <f>+'Page d''accueil'!$C$16</f>
        <v>0</v>
      </c>
      <c r="B22" s="110" t="str">
        <f>+Médicaments!L40</f>
        <v>B01AD11_nr</v>
      </c>
      <c r="C22" s="110" t="str">
        <f>+Médicaments!B40</f>
        <v>B01AD11</v>
      </c>
      <c r="D22" s="110" t="str">
        <f>+Médicaments!C40</f>
        <v>Tenecteplase</v>
      </c>
      <c r="E22" s="110" t="str">
        <f>+Médicaments!F40</f>
        <v>METALYSE 8000 U c solv (ser prê 8ml) flac</v>
      </c>
      <c r="F22" s="110"/>
      <c r="G22" s="110" t="str">
        <f>+Médicaments!R40</f>
        <v>U</v>
      </c>
      <c r="H22" s="110">
        <f>+Médicaments!H40</f>
        <v>0</v>
      </c>
      <c r="I22" s="110">
        <f>+Médicaments!I40</f>
        <v>0</v>
      </c>
    </row>
    <row r="23" spans="1:9">
      <c r="A23" s="260">
        <f>+'Page d''accueil'!$C$16</f>
        <v>0</v>
      </c>
      <c r="B23" s="110" t="str">
        <f>+Médicaments!L41</f>
        <v>B01AE03_nr</v>
      </c>
      <c r="C23" s="110" t="str">
        <f>+Médicaments!B41</f>
        <v>B01AE03</v>
      </c>
      <c r="D23" s="110" t="str">
        <f>+Médicaments!C41</f>
        <v>Argatroban</v>
      </c>
      <c r="E23" s="110" t="str">
        <f>+Médicaments!F41</f>
        <v>ARGATRA MULTIDOSE (IMP D) 250 mg/2.5ml 2.5 ml</v>
      </c>
      <c r="F23" s="110"/>
      <c r="G23" s="110" t="str">
        <f>+Médicaments!R41</f>
        <v>mg</v>
      </c>
      <c r="H23" s="110">
        <f>+Médicaments!H41</f>
        <v>0</v>
      </c>
      <c r="I23" s="110">
        <f>+Médicaments!I41</f>
        <v>0</v>
      </c>
    </row>
    <row r="24" spans="1:9">
      <c r="A24" s="260">
        <f>+'Page d''accueil'!$C$16</f>
        <v>0</v>
      </c>
      <c r="B24" s="110" t="str">
        <f>+Médicaments!L42</f>
        <v>B02BB01_nr</v>
      </c>
      <c r="C24" s="110" t="str">
        <f>+Médicaments!B42</f>
        <v>B02BB01</v>
      </c>
      <c r="D24" s="110" t="str">
        <f>+Médicaments!C42</f>
        <v>Fibrinogène</v>
      </c>
      <c r="E24" s="110" t="str">
        <f>+Médicaments!F42</f>
        <v>HAEMOCOMPLETTAN P subst sèche 1 g i.v. fl</v>
      </c>
      <c r="F24" s="110"/>
      <c r="G24" s="110" t="str">
        <f>+Médicaments!R42</f>
        <v>g</v>
      </c>
      <c r="H24" s="110">
        <f>+Médicaments!H42</f>
        <v>0</v>
      </c>
      <c r="I24" s="110">
        <f>+Médicaments!I42</f>
        <v>0</v>
      </c>
    </row>
    <row r="25" spans="1:9">
      <c r="A25" s="260">
        <f>+'Page d''accueil'!$C$16</f>
        <v>0</v>
      </c>
      <c r="B25" s="110" t="str">
        <f>+Médicaments!L43</f>
        <v>B02BB01_nr</v>
      </c>
      <c r="C25" s="110" t="str">
        <f>+Médicaments!B43</f>
        <v>B02BB01</v>
      </c>
      <c r="D25" s="110" t="str">
        <f>+Médicaments!C43</f>
        <v>Fibrinogène</v>
      </c>
      <c r="E25" s="110" t="str">
        <f>+Médicaments!F43</f>
        <v>HAEMOCOMPLETTAN P subst sèche 2 g i.v. fl</v>
      </c>
      <c r="F25" s="110"/>
      <c r="G25" s="110" t="str">
        <f>+Médicaments!R43</f>
        <v>g</v>
      </c>
      <c r="H25" s="110">
        <f>+Médicaments!H43</f>
        <v>0</v>
      </c>
      <c r="I25" s="110">
        <f>+Médicaments!I43</f>
        <v>0</v>
      </c>
    </row>
    <row r="26" spans="1:9">
      <c r="A26" s="260">
        <f>+'Page d''accueil'!$C$16</f>
        <v>0</v>
      </c>
      <c r="B26" s="110" t="str">
        <f>+Médicaments!L44</f>
        <v>B02BD01_nr</v>
      </c>
      <c r="C26" s="110" t="str">
        <f>+Médicaments!B44</f>
        <v>B02BD01</v>
      </c>
      <c r="D26" s="110" t="str">
        <f>+Médicaments!C44</f>
        <v>Facteurs de coagulation II, VII IX et X en combinaison (complexe de prothrombine)</v>
      </c>
      <c r="E26" s="110" t="str">
        <f>+Médicaments!F44</f>
        <v>BERIPLEX P/N 1000 subst sèche avec solv flac</v>
      </c>
      <c r="F26" s="110"/>
      <c r="G26" s="110" t="str">
        <f>+Médicaments!R44</f>
        <v>IU</v>
      </c>
      <c r="H26" s="110">
        <f>+Médicaments!H44</f>
        <v>0</v>
      </c>
      <c r="I26" s="110">
        <f>+Médicaments!I44</f>
        <v>0</v>
      </c>
    </row>
    <row r="27" spans="1:9">
      <c r="A27" s="260">
        <f>+'Page d''accueil'!$C$16</f>
        <v>0</v>
      </c>
      <c r="B27" s="110" t="str">
        <f>+Médicaments!L45</f>
        <v>B02BD01_nr</v>
      </c>
      <c r="C27" s="110" t="str">
        <f>+Médicaments!B45</f>
        <v>B02BD01</v>
      </c>
      <c r="D27" s="110" t="str">
        <f>+Médicaments!C45</f>
        <v>Facteurs de coagulation II, VII IX et X en combinaison (complexe de prothrombine)</v>
      </c>
      <c r="E27" s="110" t="str">
        <f>+Médicaments!F45</f>
        <v>BERIPLEX P/N 500 subst sèche avec solv fl 20 ml</v>
      </c>
      <c r="F27" s="110"/>
      <c r="G27" s="110" t="str">
        <f>+Médicaments!R45</f>
        <v>IU</v>
      </c>
      <c r="H27" s="110">
        <f>+Médicaments!H45</f>
        <v>0</v>
      </c>
      <c r="I27" s="110">
        <f>+Médicaments!I45</f>
        <v>0</v>
      </c>
    </row>
    <row r="28" spans="1:9">
      <c r="A28" s="260">
        <f>+'Page d''accueil'!$C$16</f>
        <v>0</v>
      </c>
      <c r="B28" s="110" t="str">
        <f>+Médicaments!L46</f>
        <v>B02BD01_nr</v>
      </c>
      <c r="C28" s="110" t="str">
        <f>+Médicaments!B46</f>
        <v>B02BD01</v>
      </c>
      <c r="D28" s="110" t="str">
        <f>+Médicaments!C46</f>
        <v>Facteurs de coagulation II, VII IX et X en combinaison (complexe de prothrombine)</v>
      </c>
      <c r="E28" s="110" t="str">
        <f>+Médicaments!F46</f>
        <v>OCTAPLEX 500 subst sèche c solv flac</v>
      </c>
      <c r="F28" s="110"/>
      <c r="G28" s="110" t="str">
        <f>+Médicaments!R46</f>
        <v>IU</v>
      </c>
      <c r="H28" s="110">
        <f>+Médicaments!H46</f>
        <v>0</v>
      </c>
      <c r="I28" s="110">
        <f>+Médicaments!I46</f>
        <v>0</v>
      </c>
    </row>
    <row r="29" spans="1:9">
      <c r="A29" s="260">
        <f>+'Page d''accueil'!$C$16</f>
        <v>0</v>
      </c>
      <c r="B29" s="110" t="str">
        <f>+Médicaments!L47</f>
        <v>B02BD01_nr</v>
      </c>
      <c r="C29" s="110" t="str">
        <f>+Médicaments!B47</f>
        <v>B02BD01</v>
      </c>
      <c r="D29" s="110" t="str">
        <f>+Médicaments!C47</f>
        <v>Facteurs de coagulation II, VII IX et X en combinaison (complexe de prothrombine)</v>
      </c>
      <c r="E29" s="110" t="str">
        <f>+Médicaments!F47</f>
        <v>PROTHROMPLEX NF 600 UI c solv flac 20 ml</v>
      </c>
      <c r="F29" s="110"/>
      <c r="G29" s="110" t="str">
        <f>+Médicaments!R47</f>
        <v>IU</v>
      </c>
      <c r="H29" s="110">
        <f>+Médicaments!H47</f>
        <v>0</v>
      </c>
      <c r="I29" s="110">
        <f>+Médicaments!I47</f>
        <v>0</v>
      </c>
    </row>
    <row r="30" spans="1:9">
      <c r="A30" s="260">
        <f>+'Page d''accueil'!$C$16</f>
        <v>0</v>
      </c>
      <c r="B30" s="110" t="str">
        <f>+Médicaments!L48</f>
        <v>B02BD02_re</v>
      </c>
      <c r="C30" s="110" t="str">
        <f>+Médicaments!B48</f>
        <v>B02BD02</v>
      </c>
      <c r="D30" s="110" t="str">
        <f>+Médicaments!C48</f>
        <v>Facteur VIII de coagulation</v>
      </c>
      <c r="E30" s="110" t="str">
        <f>+Médicaments!F48</f>
        <v>ADVATE subst sèche 1000 UI c solv 2 ml flac</v>
      </c>
      <c r="F30" s="110"/>
      <c r="G30" s="110" t="str">
        <f>+Médicaments!R48</f>
        <v>IU</v>
      </c>
      <c r="H30" s="110">
        <f>+Médicaments!H48</f>
        <v>0</v>
      </c>
      <c r="I30" s="110">
        <f>+Médicaments!I48</f>
        <v>0</v>
      </c>
    </row>
    <row r="31" spans="1:9">
      <c r="A31" s="260">
        <f>+'Page d''accueil'!$C$16</f>
        <v>0</v>
      </c>
      <c r="B31" s="110" t="str">
        <f>+Médicaments!L49</f>
        <v>B02BD02_re</v>
      </c>
      <c r="C31" s="110" t="str">
        <f>+Médicaments!B49</f>
        <v>B02BD02</v>
      </c>
      <c r="D31" s="110" t="str">
        <f>+Médicaments!C49</f>
        <v>Facteur VIII de coagulation</v>
      </c>
      <c r="E31" s="110" t="str">
        <f>+Médicaments!F49</f>
        <v>ADVATE subst sèche 1500 UI c solv 2 ml flac</v>
      </c>
      <c r="F31" s="110"/>
      <c r="G31" s="110" t="str">
        <f>+Médicaments!R49</f>
        <v>IU</v>
      </c>
      <c r="H31" s="110">
        <f>+Médicaments!H49</f>
        <v>0</v>
      </c>
      <c r="I31" s="110">
        <f>+Médicaments!I49</f>
        <v>0</v>
      </c>
    </row>
    <row r="32" spans="1:9">
      <c r="A32" s="260">
        <f>+'Page d''accueil'!$C$16</f>
        <v>0</v>
      </c>
      <c r="B32" s="110" t="str">
        <f>+Médicaments!L50</f>
        <v>B02BD02_re</v>
      </c>
      <c r="C32" s="110" t="str">
        <f>+Médicaments!B50</f>
        <v>B02BD02</v>
      </c>
      <c r="D32" s="110" t="str">
        <f>+Médicaments!C50</f>
        <v>Facteur VIII de coagulation</v>
      </c>
      <c r="E32" s="110" t="str">
        <f>+Médicaments!F50</f>
        <v>ADVATE subst sèche 2000 UI c solv 5 ml flac</v>
      </c>
      <c r="F32" s="110"/>
      <c r="G32" s="110" t="str">
        <f>+Médicaments!R50</f>
        <v>IU</v>
      </c>
      <c r="H32" s="110">
        <f>+Médicaments!H50</f>
        <v>0</v>
      </c>
      <c r="I32" s="110">
        <f>+Médicaments!I50</f>
        <v>0</v>
      </c>
    </row>
    <row r="33" spans="1:9">
      <c r="A33" s="260">
        <f>+'Page d''accueil'!$C$16</f>
        <v>0</v>
      </c>
      <c r="B33" s="110" t="str">
        <f>+Médicaments!L51</f>
        <v>B02BD02_re</v>
      </c>
      <c r="C33" s="110" t="str">
        <f>+Médicaments!B51</f>
        <v>B02BD02</v>
      </c>
      <c r="D33" s="110" t="str">
        <f>+Médicaments!C51</f>
        <v>Facteur VIII de coagulation</v>
      </c>
      <c r="E33" s="110" t="str">
        <f>+Médicaments!F51</f>
        <v>ADVATE subst sèche 250 UI c solv 2 ml flac</v>
      </c>
      <c r="F33" s="110"/>
      <c r="G33" s="110" t="str">
        <f>+Médicaments!R51</f>
        <v>IU</v>
      </c>
      <c r="H33" s="110">
        <f>+Médicaments!H51</f>
        <v>0</v>
      </c>
      <c r="I33" s="110">
        <f>+Médicaments!I51</f>
        <v>0</v>
      </c>
    </row>
    <row r="34" spans="1:9">
      <c r="A34" s="260">
        <f>+'Page d''accueil'!$C$16</f>
        <v>0</v>
      </c>
      <c r="B34" s="110" t="str">
        <f>+Médicaments!L52</f>
        <v>B02BD02_re</v>
      </c>
      <c r="C34" s="110" t="str">
        <f>+Médicaments!B52</f>
        <v>B02BD02</v>
      </c>
      <c r="D34" s="110" t="str">
        <f>+Médicaments!C52</f>
        <v>Facteur VIII de coagulation</v>
      </c>
      <c r="E34" s="110" t="str">
        <f>+Médicaments!F52</f>
        <v>ADVATE subst sèche 3000 UI c solv 5 ml flac</v>
      </c>
      <c r="F34" s="110"/>
      <c r="G34" s="110" t="str">
        <f>+Médicaments!R52</f>
        <v>IU</v>
      </c>
      <c r="H34" s="110">
        <f>+Médicaments!H52</f>
        <v>0</v>
      </c>
      <c r="I34" s="110">
        <f>+Médicaments!I52</f>
        <v>0</v>
      </c>
    </row>
    <row r="35" spans="1:9">
      <c r="A35" s="260">
        <f>+'Page d''accueil'!$C$16</f>
        <v>0</v>
      </c>
      <c r="B35" s="110" t="str">
        <f>+Médicaments!L53</f>
        <v>B02BD02_re</v>
      </c>
      <c r="C35" s="110" t="str">
        <f>+Médicaments!B53</f>
        <v>B02BD02</v>
      </c>
      <c r="D35" s="110" t="str">
        <f>+Médicaments!C53</f>
        <v>Facteur VIII de coagulation</v>
      </c>
      <c r="E35" s="110" t="str">
        <f>+Médicaments!F53</f>
        <v>ADVATE subst sèche 500 UI c solv 2 ml flac</v>
      </c>
      <c r="F35" s="110"/>
      <c r="G35" s="110" t="str">
        <f>+Médicaments!R53</f>
        <v>IU</v>
      </c>
      <c r="H35" s="110">
        <f>+Médicaments!H53</f>
        <v>0</v>
      </c>
      <c r="I35" s="110">
        <f>+Médicaments!I53</f>
        <v>0</v>
      </c>
    </row>
    <row r="36" spans="1:9">
      <c r="A36" s="260">
        <f>+'Page d''accueil'!$C$16</f>
        <v>0</v>
      </c>
      <c r="B36" s="110" t="str">
        <f>+Médicaments!L54</f>
        <v>B02BD02_pl</v>
      </c>
      <c r="C36" s="110" t="str">
        <f>+Médicaments!B54</f>
        <v>B02BD02</v>
      </c>
      <c r="D36" s="110" t="str">
        <f>+Médicaments!C54</f>
        <v>Facteur VIII de coagulation</v>
      </c>
      <c r="E36" s="110" t="str">
        <f>+Médicaments!F54</f>
        <v>BERIATE P subst sèche 1000 UI c solv flac</v>
      </c>
      <c r="F36" s="110"/>
      <c r="G36" s="110" t="str">
        <f>+Médicaments!R54</f>
        <v>IU</v>
      </c>
      <c r="H36" s="110">
        <f>+Médicaments!H54</f>
        <v>0</v>
      </c>
      <c r="I36" s="110">
        <f>+Médicaments!I54</f>
        <v>0</v>
      </c>
    </row>
    <row r="37" spans="1:9">
      <c r="A37" s="260">
        <f>+'Page d''accueil'!$C$16</f>
        <v>0</v>
      </c>
      <c r="B37" s="110" t="str">
        <f>+Médicaments!L55</f>
        <v>B02BD02_pl</v>
      </c>
      <c r="C37" s="110" t="str">
        <f>+Médicaments!B55</f>
        <v>B02BD02</v>
      </c>
      <c r="D37" s="110" t="str">
        <f>+Médicaments!C55</f>
        <v>Facteur VIII de coagulation</v>
      </c>
      <c r="E37" s="110" t="str">
        <f>+Médicaments!F55</f>
        <v>BERIATE P subst sèche 250 UI c solv flac</v>
      </c>
      <c r="F37" s="110"/>
      <c r="G37" s="110" t="str">
        <f>+Médicaments!R55</f>
        <v>IU</v>
      </c>
      <c r="H37" s="110">
        <f>+Médicaments!H55</f>
        <v>0</v>
      </c>
      <c r="I37" s="110">
        <f>+Médicaments!I55</f>
        <v>0</v>
      </c>
    </row>
    <row r="38" spans="1:9">
      <c r="A38" s="260">
        <f>+'Page d''accueil'!$C$16</f>
        <v>0</v>
      </c>
      <c r="B38" s="110" t="str">
        <f>+Médicaments!L56</f>
        <v>B02BD02_pl</v>
      </c>
      <c r="C38" s="110" t="str">
        <f>+Médicaments!B56</f>
        <v>B02BD02</v>
      </c>
      <c r="D38" s="110" t="str">
        <f>+Médicaments!C56</f>
        <v>Facteur VIII de coagulation</v>
      </c>
      <c r="E38" s="110" t="str">
        <f>+Médicaments!F56</f>
        <v>BERIATE P subst sèche 500 UI c solv flac</v>
      </c>
      <c r="F38" s="110"/>
      <c r="G38" s="110" t="str">
        <f>+Médicaments!R56</f>
        <v>IU</v>
      </c>
      <c r="H38" s="110">
        <f>+Médicaments!H56</f>
        <v>0</v>
      </c>
      <c r="I38" s="110">
        <f>+Médicaments!I56</f>
        <v>0</v>
      </c>
    </row>
    <row r="39" spans="1:9">
      <c r="A39" s="260">
        <f>+'Page d''accueil'!$C$16</f>
        <v>0</v>
      </c>
      <c r="B39" s="110" t="str">
        <f>+Médicaments!L57</f>
        <v>B02BD02_pl</v>
      </c>
      <c r="C39" s="110" t="str">
        <f>+Médicaments!B57</f>
        <v>B02BD02</v>
      </c>
      <c r="D39" s="110" t="str">
        <f>+Médicaments!C57</f>
        <v>Facteur VIII de coagulation</v>
      </c>
      <c r="E39" s="110" t="str">
        <f>+Médicaments!F57</f>
        <v>BERIATE subst sèche 1000 UI c solv flac</v>
      </c>
      <c r="F39" s="110"/>
      <c r="G39" s="110" t="str">
        <f>+Médicaments!R57</f>
        <v>IU</v>
      </c>
      <c r="H39" s="110">
        <f>+Médicaments!H57</f>
        <v>0</v>
      </c>
      <c r="I39" s="110">
        <f>+Médicaments!I57</f>
        <v>0</v>
      </c>
    </row>
    <row r="40" spans="1:9">
      <c r="A40" s="260">
        <f>+'Page d''accueil'!$C$16</f>
        <v>0</v>
      </c>
      <c r="B40" s="110" t="str">
        <f>+Médicaments!L58</f>
        <v>B02BD02_pl</v>
      </c>
      <c r="C40" s="110" t="str">
        <f>+Médicaments!B58</f>
        <v>B02BD02</v>
      </c>
      <c r="D40" s="110" t="str">
        <f>+Médicaments!C58</f>
        <v>Facteur VIII de coagulation</v>
      </c>
      <c r="E40" s="110" t="str">
        <f>+Médicaments!F58</f>
        <v>BERIATE subst sèche 250 UI c solv flac</v>
      </c>
      <c r="F40" s="110"/>
      <c r="G40" s="110" t="str">
        <f>+Médicaments!R58</f>
        <v>IU</v>
      </c>
      <c r="H40" s="110">
        <f>+Médicaments!H58</f>
        <v>0</v>
      </c>
      <c r="I40" s="110">
        <f>+Médicaments!I58</f>
        <v>0</v>
      </c>
    </row>
    <row r="41" spans="1:9">
      <c r="A41" s="260">
        <f>+'Page d''accueil'!$C$16</f>
        <v>0</v>
      </c>
      <c r="B41" s="110" t="str">
        <f>+Médicaments!L59</f>
        <v>B02BD02_pl</v>
      </c>
      <c r="C41" s="110" t="str">
        <f>+Médicaments!B59</f>
        <v>B02BD02</v>
      </c>
      <c r="D41" s="110" t="str">
        <f>+Médicaments!C59</f>
        <v>Facteur VIII de coagulation</v>
      </c>
      <c r="E41" s="110" t="str">
        <f>+Médicaments!F59</f>
        <v>BERIATE subst sèche 500 UI c solv flac</v>
      </c>
      <c r="F41" s="110"/>
      <c r="G41" s="110" t="str">
        <f>+Médicaments!R59</f>
        <v>IU</v>
      </c>
      <c r="H41" s="110">
        <f>+Médicaments!H59</f>
        <v>0</v>
      </c>
      <c r="I41" s="110">
        <f>+Médicaments!I59</f>
        <v>0</v>
      </c>
    </row>
    <row r="42" spans="1:9">
      <c r="A42" s="260">
        <f>+'Page d''accueil'!$C$16</f>
        <v>0</v>
      </c>
      <c r="B42" s="110" t="str">
        <f>+Médicaments!L60</f>
        <v>B02BD02_pl</v>
      </c>
      <c r="C42" s="110" t="str">
        <f>+Médicaments!B60</f>
        <v>B02BD02</v>
      </c>
      <c r="D42" s="110" t="str">
        <f>+Médicaments!C60</f>
        <v>Facteur VIII de coagulation</v>
      </c>
      <c r="E42" s="110" t="str">
        <f>+Médicaments!F60</f>
        <v>HAEMOCTIN subst sèche 1000 UI c solv flac</v>
      </c>
      <c r="F42" s="110"/>
      <c r="G42" s="110" t="str">
        <f>+Médicaments!R60</f>
        <v>IU</v>
      </c>
      <c r="H42" s="110">
        <f>+Médicaments!H60</f>
        <v>0</v>
      </c>
      <c r="I42" s="110">
        <f>+Médicaments!I60</f>
        <v>0</v>
      </c>
    </row>
    <row r="43" spans="1:9">
      <c r="A43" s="260">
        <f>+'Page d''accueil'!$C$16</f>
        <v>0</v>
      </c>
      <c r="B43" s="110" t="str">
        <f>+Médicaments!L61</f>
        <v>B02BD02_pl</v>
      </c>
      <c r="C43" s="110" t="str">
        <f>+Médicaments!B61</f>
        <v>B02BD02</v>
      </c>
      <c r="D43" s="110" t="str">
        <f>+Médicaments!C61</f>
        <v>Facteur VIII de coagulation</v>
      </c>
      <c r="E43" s="110" t="str">
        <f>+Médicaments!F61</f>
        <v>HAEMOCTIN subst sèche 250 UI c solv flac</v>
      </c>
      <c r="F43" s="110"/>
      <c r="G43" s="110" t="str">
        <f>+Médicaments!R61</f>
        <v>IU</v>
      </c>
      <c r="H43" s="110">
        <f>+Médicaments!H61</f>
        <v>0</v>
      </c>
      <c r="I43" s="110">
        <f>+Médicaments!I61</f>
        <v>0</v>
      </c>
    </row>
    <row r="44" spans="1:9">
      <c r="A44" s="260">
        <f>+'Page d''accueil'!$C$16</f>
        <v>0</v>
      </c>
      <c r="B44" s="110" t="str">
        <f>+Médicaments!L62</f>
        <v>B02BD02_pl</v>
      </c>
      <c r="C44" s="110" t="str">
        <f>+Médicaments!B62</f>
        <v>B02BD02</v>
      </c>
      <c r="D44" s="110" t="str">
        <f>+Médicaments!C62</f>
        <v>Facteur VIII de coagulation</v>
      </c>
      <c r="E44" s="110" t="str">
        <f>+Médicaments!F62</f>
        <v>HAEMOCTIN subst sèche 500 UI c solv flac</v>
      </c>
      <c r="F44" s="110"/>
      <c r="G44" s="110" t="str">
        <f>+Médicaments!R62</f>
        <v>IU</v>
      </c>
      <c r="H44" s="110">
        <f>+Médicaments!H62</f>
        <v>0</v>
      </c>
      <c r="I44" s="110">
        <f>+Médicaments!I62</f>
        <v>0</v>
      </c>
    </row>
    <row r="45" spans="1:9">
      <c r="A45" s="260">
        <f>+'Page d''accueil'!$C$16</f>
        <v>0</v>
      </c>
      <c r="B45" s="110" t="str">
        <f>+Médicaments!L63</f>
        <v>B02BD02_re</v>
      </c>
      <c r="C45" s="110" t="str">
        <f>+Médicaments!B63</f>
        <v>B02BD02</v>
      </c>
      <c r="D45" s="110" t="str">
        <f>+Médicaments!C63</f>
        <v>Facteur VIII de coagulation</v>
      </c>
      <c r="E45" s="110" t="str">
        <f>+Médicaments!F63</f>
        <v>HELIXATE M2V subst sèche 1000 UI c solv flac</v>
      </c>
      <c r="F45" s="110"/>
      <c r="G45" s="110" t="str">
        <f>+Médicaments!R63</f>
        <v>IU</v>
      </c>
      <c r="H45" s="110">
        <f>+Médicaments!H63</f>
        <v>0</v>
      </c>
      <c r="I45" s="110">
        <f>+Médicaments!I63</f>
        <v>0</v>
      </c>
    </row>
    <row r="46" spans="1:9">
      <c r="A46" s="260">
        <f>+'Page d''accueil'!$C$16</f>
        <v>0</v>
      </c>
      <c r="B46" s="110" t="str">
        <f>+Médicaments!L64</f>
        <v>B02BD02_re</v>
      </c>
      <c r="C46" s="110" t="str">
        <f>+Médicaments!B64</f>
        <v>B02BD02</v>
      </c>
      <c r="D46" s="110" t="str">
        <f>+Médicaments!C64</f>
        <v>Facteur VIII de coagulation</v>
      </c>
      <c r="E46" s="110" t="str">
        <f>+Médicaments!F64</f>
        <v>HELIXATE M2V subst sèche 2000 UI c solv flac</v>
      </c>
      <c r="F46" s="110"/>
      <c r="G46" s="110" t="str">
        <f>+Médicaments!R64</f>
        <v>IU</v>
      </c>
      <c r="H46" s="110">
        <f>+Médicaments!H64</f>
        <v>0</v>
      </c>
      <c r="I46" s="110">
        <f>+Médicaments!I64</f>
        <v>0</v>
      </c>
    </row>
    <row r="47" spans="1:9">
      <c r="A47" s="260">
        <f>+'Page d''accueil'!$C$16</f>
        <v>0</v>
      </c>
      <c r="B47" s="110" t="str">
        <f>+Médicaments!L65</f>
        <v>B02BD02_re</v>
      </c>
      <c r="C47" s="110" t="str">
        <f>+Médicaments!B65</f>
        <v>B02BD02</v>
      </c>
      <c r="D47" s="110" t="str">
        <f>+Médicaments!C65</f>
        <v>Facteur VIII de coagulation</v>
      </c>
      <c r="E47" s="110" t="str">
        <f>+Médicaments!F65</f>
        <v>HELIXATE M2V subst sèche 250 UI c solv flac</v>
      </c>
      <c r="F47" s="110"/>
      <c r="G47" s="110" t="str">
        <f>+Médicaments!R65</f>
        <v>IU</v>
      </c>
      <c r="H47" s="110">
        <f>+Médicaments!H65</f>
        <v>0</v>
      </c>
      <c r="I47" s="110">
        <f>+Médicaments!I65</f>
        <v>0</v>
      </c>
    </row>
    <row r="48" spans="1:9">
      <c r="A48" s="260">
        <f>+'Page d''accueil'!$C$16</f>
        <v>0</v>
      </c>
      <c r="B48" s="110" t="str">
        <f>+Médicaments!L66</f>
        <v>B02BD02_re</v>
      </c>
      <c r="C48" s="110" t="str">
        <f>+Médicaments!B66</f>
        <v>B02BD02</v>
      </c>
      <c r="D48" s="110" t="str">
        <f>+Médicaments!C66</f>
        <v>Facteur VIII de coagulation</v>
      </c>
      <c r="E48" s="110" t="str">
        <f>+Médicaments!F66</f>
        <v>HELIXATE M2V subst sèche 500 UI c solv flac</v>
      </c>
      <c r="F48" s="110"/>
      <c r="G48" s="110" t="str">
        <f>+Médicaments!R66</f>
        <v>IU</v>
      </c>
      <c r="H48" s="110">
        <f>+Médicaments!H66</f>
        <v>0</v>
      </c>
      <c r="I48" s="110">
        <f>+Médicaments!I66</f>
        <v>0</v>
      </c>
    </row>
    <row r="49" spans="1:9">
      <c r="A49" s="260">
        <f>+'Page d''accueil'!$C$16</f>
        <v>0</v>
      </c>
      <c r="B49" s="110" t="str">
        <f>+Médicaments!L67</f>
        <v>B02BD02_re</v>
      </c>
      <c r="C49" s="110" t="str">
        <f>+Médicaments!B67</f>
        <v>B02BD02</v>
      </c>
      <c r="D49" s="110" t="str">
        <f>+Médicaments!C67</f>
        <v>Facteur VIII de coagulation</v>
      </c>
      <c r="E49" s="110" t="str">
        <f>+Médicaments!F67</f>
        <v>KOGENATE SF Bio-Set subst sèche 1000 UI c sol vial</v>
      </c>
      <c r="F49" s="110"/>
      <c r="G49" s="110" t="str">
        <f>+Médicaments!R67</f>
        <v>IU</v>
      </c>
      <c r="H49" s="110">
        <f>+Médicaments!H67</f>
        <v>0</v>
      </c>
      <c r="I49" s="110">
        <f>+Médicaments!I67</f>
        <v>0</v>
      </c>
    </row>
    <row r="50" spans="1:9">
      <c r="A50" s="260">
        <f>+'Page d''accueil'!$C$16</f>
        <v>0</v>
      </c>
      <c r="B50" s="110" t="str">
        <f>+Médicaments!L68</f>
        <v>B02BD02_re</v>
      </c>
      <c r="C50" s="110" t="str">
        <f>+Médicaments!B68</f>
        <v>B02BD02</v>
      </c>
      <c r="D50" s="110" t="str">
        <f>+Médicaments!C68</f>
        <v>Facteur VIII de coagulation</v>
      </c>
      <c r="E50" s="110" t="str">
        <f>+Médicaments!F68</f>
        <v>KOGENATE SF Bio-Set subst sèche 2000 UI c sol vial</v>
      </c>
      <c r="F50" s="110"/>
      <c r="G50" s="110" t="str">
        <f>+Médicaments!R68</f>
        <v>IU</v>
      </c>
      <c r="H50" s="110">
        <f>+Médicaments!H68</f>
        <v>0</v>
      </c>
      <c r="I50" s="110">
        <f>+Médicaments!I68</f>
        <v>0</v>
      </c>
    </row>
    <row r="51" spans="1:9">
      <c r="A51" s="260">
        <f>+'Page d''accueil'!$C$16</f>
        <v>0</v>
      </c>
      <c r="B51" s="110" t="str">
        <f>+Médicaments!L69</f>
        <v>B02BD02_re</v>
      </c>
      <c r="C51" s="110" t="str">
        <f>+Médicaments!B69</f>
        <v>B02BD02</v>
      </c>
      <c r="D51" s="110" t="str">
        <f>+Médicaments!C69</f>
        <v>Facteur VIII de coagulation</v>
      </c>
      <c r="E51" s="110" t="str">
        <f>+Médicaments!F69</f>
        <v>KOGENATE SF Bio-Set subst sèche 250 UI c solv vial</v>
      </c>
      <c r="F51" s="110"/>
      <c r="G51" s="110" t="str">
        <f>+Médicaments!R69</f>
        <v>IU</v>
      </c>
      <c r="H51" s="110">
        <f>+Médicaments!H69</f>
        <v>0</v>
      </c>
      <c r="I51" s="110">
        <f>+Médicaments!I69</f>
        <v>0</v>
      </c>
    </row>
    <row r="52" spans="1:9">
      <c r="A52" s="260">
        <f>+'Page d''accueil'!$C$16</f>
        <v>0</v>
      </c>
      <c r="B52" s="110" t="str">
        <f>+Médicaments!L70</f>
        <v>B02BD02_re</v>
      </c>
      <c r="C52" s="110" t="str">
        <f>+Médicaments!B70</f>
        <v>B02BD02</v>
      </c>
      <c r="D52" s="110" t="str">
        <f>+Médicaments!C70</f>
        <v>Facteur VIII de coagulation</v>
      </c>
      <c r="E52" s="110" t="str">
        <f>+Médicaments!F70</f>
        <v>KOGENATE SF Bio-Set subst sèche 500 UI c solv vial</v>
      </c>
      <c r="F52" s="110"/>
      <c r="G52" s="110" t="str">
        <f>+Médicaments!R70</f>
        <v>IU</v>
      </c>
      <c r="H52" s="110">
        <f>+Médicaments!H70</f>
        <v>0</v>
      </c>
      <c r="I52" s="110">
        <f>+Médicaments!I70</f>
        <v>0</v>
      </c>
    </row>
    <row r="53" spans="1:9">
      <c r="A53" s="260">
        <f>+'Page d''accueil'!$C$16</f>
        <v>0</v>
      </c>
      <c r="B53" s="110" t="str">
        <f>+Médicaments!L71</f>
        <v>B02BD02_re</v>
      </c>
      <c r="C53" s="110" t="str">
        <f>+Médicaments!B71</f>
        <v>B02BD02</v>
      </c>
      <c r="D53" s="110" t="str">
        <f>+Médicaments!C71</f>
        <v>Facteur VIII de coagulation</v>
      </c>
      <c r="E53" s="110" t="str">
        <f>+Médicaments!F71</f>
        <v>NOVOEIGHT subst sèche 1000 UI c solv flac</v>
      </c>
      <c r="F53" s="110"/>
      <c r="G53" s="110" t="str">
        <f>+Médicaments!R71</f>
        <v>IU</v>
      </c>
      <c r="H53" s="110">
        <f>+Médicaments!H71</f>
        <v>0</v>
      </c>
      <c r="I53" s="110">
        <f>+Médicaments!I71</f>
        <v>0</v>
      </c>
    </row>
    <row r="54" spans="1:9">
      <c r="A54" s="260">
        <f>+'Page d''accueil'!$C$16</f>
        <v>0</v>
      </c>
      <c r="B54" s="110" t="str">
        <f>+Médicaments!L72</f>
        <v>B02BD02_re</v>
      </c>
      <c r="C54" s="110" t="str">
        <f>+Médicaments!B72</f>
        <v>B02BD02</v>
      </c>
      <c r="D54" s="110" t="str">
        <f>+Médicaments!C72</f>
        <v>Facteur VIII de coagulation</v>
      </c>
      <c r="E54" s="110" t="str">
        <f>+Médicaments!F72</f>
        <v>NOVOEIGHT subst sèche 1500 UI c solv flac</v>
      </c>
      <c r="F54" s="110"/>
      <c r="G54" s="110" t="str">
        <f>+Médicaments!R72</f>
        <v>IU</v>
      </c>
      <c r="H54" s="110">
        <f>+Médicaments!H72</f>
        <v>0</v>
      </c>
      <c r="I54" s="110">
        <f>+Médicaments!I72</f>
        <v>0</v>
      </c>
    </row>
    <row r="55" spans="1:9">
      <c r="A55" s="260">
        <f>+'Page d''accueil'!$C$16</f>
        <v>0</v>
      </c>
      <c r="B55" s="110" t="str">
        <f>+Médicaments!L73</f>
        <v>B02BD02_re</v>
      </c>
      <c r="C55" s="110" t="str">
        <f>+Médicaments!B73</f>
        <v>B02BD02</v>
      </c>
      <c r="D55" s="110" t="str">
        <f>+Médicaments!C73</f>
        <v>Facteur VIII de coagulation</v>
      </c>
      <c r="E55" s="110" t="str">
        <f>+Médicaments!F73</f>
        <v>NOVOEIGHT subst sèche 2000 UI c solv flac</v>
      </c>
      <c r="F55" s="110"/>
      <c r="G55" s="110" t="str">
        <f>+Médicaments!R73</f>
        <v>IU</v>
      </c>
      <c r="H55" s="110">
        <f>+Médicaments!H73</f>
        <v>0</v>
      </c>
      <c r="I55" s="110">
        <f>+Médicaments!I73</f>
        <v>0</v>
      </c>
    </row>
    <row r="56" spans="1:9">
      <c r="A56" s="260">
        <f>+'Page d''accueil'!$C$16</f>
        <v>0</v>
      </c>
      <c r="B56" s="110" t="str">
        <f>+Médicaments!L74</f>
        <v>B02BD02_re</v>
      </c>
      <c r="C56" s="110" t="str">
        <f>+Médicaments!B74</f>
        <v>B02BD02</v>
      </c>
      <c r="D56" s="110" t="str">
        <f>+Médicaments!C74</f>
        <v>Facteur VIII de coagulation</v>
      </c>
      <c r="E56" s="110" t="str">
        <f>+Médicaments!F74</f>
        <v>NOVOEIGHT subst sèche 250 UI c solv flac</v>
      </c>
      <c r="F56" s="110"/>
      <c r="G56" s="110" t="str">
        <f>+Médicaments!R74</f>
        <v>IU</v>
      </c>
      <c r="H56" s="110">
        <f>+Médicaments!H74</f>
        <v>0</v>
      </c>
      <c r="I56" s="110">
        <f>+Médicaments!I74</f>
        <v>0</v>
      </c>
    </row>
    <row r="57" spans="1:9">
      <c r="A57" s="260">
        <f>+'Page d''accueil'!$C$16</f>
        <v>0</v>
      </c>
      <c r="B57" s="110" t="str">
        <f>+Médicaments!L75</f>
        <v>B02BD02_re</v>
      </c>
      <c r="C57" s="110" t="str">
        <f>+Médicaments!B75</f>
        <v>B02BD02</v>
      </c>
      <c r="D57" s="110" t="str">
        <f>+Médicaments!C75</f>
        <v>Facteur VIII de coagulation</v>
      </c>
      <c r="E57" s="110" t="str">
        <f>+Médicaments!F75</f>
        <v>NOVOEIGHT subst sèche 3000 UI c solv flac</v>
      </c>
      <c r="F57" s="110"/>
      <c r="G57" s="110" t="str">
        <f>+Médicaments!R75</f>
        <v>IU</v>
      </c>
      <c r="H57" s="110">
        <f>+Médicaments!H75</f>
        <v>0</v>
      </c>
      <c r="I57" s="110">
        <f>+Médicaments!I75</f>
        <v>0</v>
      </c>
    </row>
    <row r="58" spans="1:9">
      <c r="A58" s="260">
        <f>+'Page d''accueil'!$C$16</f>
        <v>0</v>
      </c>
      <c r="B58" s="110" t="str">
        <f>+Médicaments!L76</f>
        <v>B02BD02_re</v>
      </c>
      <c r="C58" s="110" t="str">
        <f>+Médicaments!B76</f>
        <v>B02BD02</v>
      </c>
      <c r="D58" s="110" t="str">
        <f>+Médicaments!C76</f>
        <v>Facteur VIII de coagulation</v>
      </c>
      <c r="E58" s="110" t="str">
        <f>+Médicaments!F76</f>
        <v>NOVOEIGHT subst sèche 500 UI c solv flac</v>
      </c>
      <c r="F58" s="110"/>
      <c r="G58" s="110" t="str">
        <f>+Médicaments!R76</f>
        <v>IU</v>
      </c>
      <c r="H58" s="110">
        <f>+Médicaments!H76</f>
        <v>0</v>
      </c>
      <c r="I58" s="110">
        <f>+Médicaments!I76</f>
        <v>0</v>
      </c>
    </row>
    <row r="59" spans="1:9">
      <c r="A59" s="260">
        <f>+'Page d''accueil'!$C$16</f>
        <v>0</v>
      </c>
      <c r="B59" s="110" t="str">
        <f>+Médicaments!L77</f>
        <v>B02BD02_pl</v>
      </c>
      <c r="C59" s="110" t="str">
        <f>+Médicaments!B77</f>
        <v>B02BD02</v>
      </c>
      <c r="D59" s="110" t="str">
        <f>+Médicaments!C77</f>
        <v>Facteur VIII de coagulation</v>
      </c>
      <c r="E59" s="110" t="str">
        <f>+Médicaments!F77</f>
        <v>OCTANATE subst sèche 1000 UI c solv flac</v>
      </c>
      <c r="F59" s="110"/>
      <c r="G59" s="110" t="str">
        <f>+Médicaments!R77</f>
        <v>IU</v>
      </c>
      <c r="H59" s="110">
        <f>+Médicaments!H77</f>
        <v>0</v>
      </c>
      <c r="I59" s="110">
        <f>+Médicaments!I77</f>
        <v>0</v>
      </c>
    </row>
    <row r="60" spans="1:9">
      <c r="A60" s="260">
        <f>+'Page d''accueil'!$C$16</f>
        <v>0</v>
      </c>
      <c r="B60" s="110" t="str">
        <f>+Médicaments!L78</f>
        <v>B02BD02_pl</v>
      </c>
      <c r="C60" s="110" t="str">
        <f>+Médicaments!B78</f>
        <v>B02BD02</v>
      </c>
      <c r="D60" s="110" t="str">
        <f>+Médicaments!C78</f>
        <v>Facteur VIII de coagulation</v>
      </c>
      <c r="E60" s="110" t="str">
        <f>+Médicaments!F78</f>
        <v>OCTANATE subst sèche 500 UI c solv flac</v>
      </c>
      <c r="F60" s="110"/>
      <c r="G60" s="110" t="str">
        <f>+Médicaments!R78</f>
        <v>IU</v>
      </c>
      <c r="H60" s="110">
        <f>+Médicaments!H78</f>
        <v>0</v>
      </c>
      <c r="I60" s="110">
        <f>+Médicaments!I78</f>
        <v>0</v>
      </c>
    </row>
    <row r="61" spans="1:9">
      <c r="A61" s="260">
        <f>+'Page d''accueil'!$C$16</f>
        <v>0</v>
      </c>
      <c r="B61" s="110" t="str">
        <f>+Médicaments!L79</f>
        <v>B02BD02_re</v>
      </c>
      <c r="C61" s="110" t="str">
        <f>+Médicaments!B79</f>
        <v>B02BD02</v>
      </c>
      <c r="D61" s="110" t="str">
        <f>+Médicaments!C79</f>
        <v>Facteur VIII de coagulation</v>
      </c>
      <c r="E61" s="110" t="str">
        <f>+Médicaments!F79</f>
        <v>REFACTO AF FuseNGo 1000 UI c solv ser prê</v>
      </c>
      <c r="F61" s="110"/>
      <c r="G61" s="110" t="str">
        <f>+Médicaments!R79</f>
        <v>IU</v>
      </c>
      <c r="H61" s="110">
        <f>+Médicaments!H79</f>
        <v>0</v>
      </c>
      <c r="I61" s="110">
        <f>+Médicaments!I79</f>
        <v>0</v>
      </c>
    </row>
    <row r="62" spans="1:9">
      <c r="A62" s="260">
        <f>+'Page d''accueil'!$C$16</f>
        <v>0</v>
      </c>
      <c r="B62" s="110" t="str">
        <f>+Médicaments!L80</f>
        <v>B02BD02_re</v>
      </c>
      <c r="C62" s="110" t="str">
        <f>+Médicaments!B80</f>
        <v>B02BD02</v>
      </c>
      <c r="D62" s="110" t="str">
        <f>+Médicaments!C80</f>
        <v>Facteur VIII de coagulation</v>
      </c>
      <c r="E62" s="110" t="str">
        <f>+Médicaments!F80</f>
        <v>REFACTO AF FuseNGo 2000 UI c solv ser prê</v>
      </c>
      <c r="F62" s="110"/>
      <c r="G62" s="110" t="str">
        <f>+Médicaments!R80</f>
        <v>IU</v>
      </c>
      <c r="H62" s="110">
        <f>+Médicaments!H80</f>
        <v>0</v>
      </c>
      <c r="I62" s="110">
        <f>+Médicaments!I80</f>
        <v>0</v>
      </c>
    </row>
    <row r="63" spans="1:9">
      <c r="A63" s="260">
        <f>+'Page d''accueil'!$C$16</f>
        <v>0</v>
      </c>
      <c r="B63" s="110" t="str">
        <f>+Médicaments!L81</f>
        <v>B02BD02_re</v>
      </c>
      <c r="C63" s="110" t="str">
        <f>+Médicaments!B81</f>
        <v>B02BD02</v>
      </c>
      <c r="D63" s="110" t="str">
        <f>+Médicaments!C81</f>
        <v>Facteur VIII de coagulation</v>
      </c>
      <c r="E63" s="110" t="str">
        <f>+Médicaments!F81</f>
        <v>REFACTO AF FuseNGo 250 UI c solv ser prê</v>
      </c>
      <c r="F63" s="110"/>
      <c r="G63" s="110" t="str">
        <f>+Médicaments!R81</f>
        <v>IU</v>
      </c>
      <c r="H63" s="110">
        <f>+Médicaments!H81</f>
        <v>0</v>
      </c>
      <c r="I63" s="110">
        <f>+Médicaments!I81</f>
        <v>0</v>
      </c>
    </row>
    <row r="64" spans="1:9">
      <c r="A64" s="260">
        <f>+'Page d''accueil'!$C$16</f>
        <v>0</v>
      </c>
      <c r="B64" s="110" t="str">
        <f>+Médicaments!L82</f>
        <v>B02BD02_re</v>
      </c>
      <c r="C64" s="110" t="str">
        <f>+Médicaments!B82</f>
        <v>B02BD02</v>
      </c>
      <c r="D64" s="110" t="str">
        <f>+Médicaments!C82</f>
        <v>Facteur VIII de coagulation</v>
      </c>
      <c r="E64" s="110" t="str">
        <f>+Médicaments!F82</f>
        <v>REFACTO AF FuseNGo 3000 UI c solv ser prê</v>
      </c>
      <c r="F64" s="110"/>
      <c r="G64" s="110" t="str">
        <f>+Médicaments!R82</f>
        <v>IU</v>
      </c>
      <c r="H64" s="110">
        <f>+Médicaments!H82</f>
        <v>0</v>
      </c>
      <c r="I64" s="110">
        <f>+Médicaments!I82</f>
        <v>0</v>
      </c>
    </row>
    <row r="65" spans="1:9">
      <c r="A65" s="260">
        <f>+'Page d''accueil'!$C$16</f>
        <v>0</v>
      </c>
      <c r="B65" s="110" t="str">
        <f>+Médicaments!L83</f>
        <v>B02BD02_re</v>
      </c>
      <c r="C65" s="110" t="str">
        <f>+Médicaments!B83</f>
        <v>B02BD02</v>
      </c>
      <c r="D65" s="110" t="str">
        <f>+Médicaments!C83</f>
        <v>Facteur VIII de coagulation</v>
      </c>
      <c r="E65" s="110" t="str">
        <f>+Médicaments!F83</f>
        <v>REFACTO AF FuseNGo 500 UI c solv ser prê</v>
      </c>
      <c r="F65" s="110"/>
      <c r="G65" s="110" t="str">
        <f>+Médicaments!R83</f>
        <v>IU</v>
      </c>
      <c r="H65" s="110">
        <f>+Médicaments!H83</f>
        <v>0</v>
      </c>
      <c r="I65" s="110">
        <f>+Médicaments!I83</f>
        <v>0</v>
      </c>
    </row>
    <row r="66" spans="1:9">
      <c r="A66" s="260">
        <f>+'Page d''accueil'!$C$16</f>
        <v>0</v>
      </c>
      <c r="B66" s="110" t="str">
        <f>+Médicaments!L84</f>
        <v>B02BD02_re</v>
      </c>
      <c r="C66" s="110" t="str">
        <f>+Médicaments!B84</f>
        <v>B02BD02</v>
      </c>
      <c r="D66" s="110" t="str">
        <f>+Médicaments!C84</f>
        <v>Facteur VIII de coagulation</v>
      </c>
      <c r="E66" s="110" t="str">
        <f>+Médicaments!F84</f>
        <v>REFACTO AF subst sèche 1000 UI c solv flac</v>
      </c>
      <c r="F66" s="110"/>
      <c r="G66" s="110" t="str">
        <f>+Médicaments!R84</f>
        <v>IU</v>
      </c>
      <c r="H66" s="110">
        <f>+Médicaments!H84</f>
        <v>0</v>
      </c>
      <c r="I66" s="110">
        <f>+Médicaments!I84</f>
        <v>0</v>
      </c>
    </row>
    <row r="67" spans="1:9">
      <c r="A67" s="260">
        <f>+'Page d''accueil'!$C$16</f>
        <v>0</v>
      </c>
      <c r="B67" s="110" t="str">
        <f>+Médicaments!L85</f>
        <v>B02BD02_re</v>
      </c>
      <c r="C67" s="110" t="str">
        <f>+Médicaments!B85</f>
        <v>B02BD02</v>
      </c>
      <c r="D67" s="110" t="str">
        <f>+Médicaments!C85</f>
        <v>Facteur VIII de coagulation</v>
      </c>
      <c r="E67" s="110" t="str">
        <f>+Médicaments!F85</f>
        <v>REFACTO AF subst sèche 2000 UI c solv flac</v>
      </c>
      <c r="F67" s="110"/>
      <c r="G67" s="110" t="str">
        <f>+Médicaments!R85</f>
        <v>IU</v>
      </c>
      <c r="H67" s="110">
        <f>+Médicaments!H85</f>
        <v>0</v>
      </c>
      <c r="I67" s="110">
        <f>+Médicaments!I85</f>
        <v>0</v>
      </c>
    </row>
    <row r="68" spans="1:9">
      <c r="A68" s="260">
        <f>+'Page d''accueil'!$C$16</f>
        <v>0</v>
      </c>
      <c r="B68" s="110" t="str">
        <f>+Médicaments!L86</f>
        <v>B02BD02_re</v>
      </c>
      <c r="C68" s="110" t="str">
        <f>+Médicaments!B86</f>
        <v>B02BD02</v>
      </c>
      <c r="D68" s="110" t="str">
        <f>+Médicaments!C86</f>
        <v>Facteur VIII de coagulation</v>
      </c>
      <c r="E68" s="110" t="str">
        <f>+Médicaments!F86</f>
        <v>REFACTO AF subst sèche 250 UI c solv flac</v>
      </c>
      <c r="F68" s="110"/>
      <c r="G68" s="110" t="str">
        <f>+Médicaments!R86</f>
        <v>IU</v>
      </c>
      <c r="H68" s="110">
        <f>+Médicaments!H86</f>
        <v>0</v>
      </c>
      <c r="I68" s="110">
        <f>+Médicaments!I86</f>
        <v>0</v>
      </c>
    </row>
    <row r="69" spans="1:9">
      <c r="A69" s="260">
        <f>+'Page d''accueil'!$C$16</f>
        <v>0</v>
      </c>
      <c r="B69" s="110" t="str">
        <f>+Médicaments!L87</f>
        <v>B02BD02_re</v>
      </c>
      <c r="C69" s="110" t="str">
        <f>+Médicaments!B87</f>
        <v>B02BD02</v>
      </c>
      <c r="D69" s="110" t="str">
        <f>+Médicaments!C87</f>
        <v>Facteur VIII de coagulation</v>
      </c>
      <c r="E69" s="110" t="str">
        <f>+Médicaments!F87</f>
        <v>REFACTO AF subst sèche 500 UI c solv flac</v>
      </c>
      <c r="F69" s="110"/>
      <c r="G69" s="110" t="str">
        <f>+Médicaments!R87</f>
        <v>IU</v>
      </c>
      <c r="H69" s="110">
        <f>+Médicaments!H87</f>
        <v>0</v>
      </c>
      <c r="I69" s="110">
        <f>+Médicaments!I87</f>
        <v>0</v>
      </c>
    </row>
    <row r="70" spans="1:9">
      <c r="A70" s="260">
        <f>+'Page d''accueil'!$C$16</f>
        <v>0</v>
      </c>
      <c r="B70" s="110" t="str">
        <f>+Médicaments!L88</f>
        <v>B02BD03_nr</v>
      </c>
      <c r="C70" s="110" t="str">
        <f>+Médicaments!B88</f>
        <v>B02BD03</v>
      </c>
      <c r="D70" s="110" t="str">
        <f>+Médicaments!C88</f>
        <v>Inhibiteur du facteur VIII (Substitut de coagulation court-circuitant le facteur VIII)</v>
      </c>
      <c r="E70" s="110" t="str">
        <f>+Médicaments!F88</f>
        <v>FEIBA NF subst sèche 1000 U c solv flac</v>
      </c>
      <c r="F70" s="110"/>
      <c r="G70" s="110" t="str">
        <f>+Médicaments!R88</f>
        <v>IU</v>
      </c>
      <c r="H70" s="110">
        <f>+Médicaments!H88</f>
        <v>0</v>
      </c>
      <c r="I70" s="110">
        <f>+Médicaments!I88</f>
        <v>0</v>
      </c>
    </row>
    <row r="71" spans="1:9">
      <c r="A71" s="260">
        <f>+'Page d''accueil'!$C$16</f>
        <v>0</v>
      </c>
      <c r="B71" s="110" t="str">
        <f>+Médicaments!L89</f>
        <v>B02BD03_nr</v>
      </c>
      <c r="C71" s="110" t="str">
        <f>+Médicaments!B89</f>
        <v>B02BD03</v>
      </c>
      <c r="D71" s="110" t="str">
        <f>+Médicaments!C89</f>
        <v>Inhibiteur du facteur VIII (Substitut de coagulation court-circuitant le facteur VIII)</v>
      </c>
      <c r="E71" s="110" t="str">
        <f>+Médicaments!F89</f>
        <v>FEIBA NF subst sèche 2500 U c solv flac</v>
      </c>
      <c r="F71" s="110"/>
      <c r="G71" s="110" t="str">
        <f>+Médicaments!R89</f>
        <v>IU</v>
      </c>
      <c r="H71" s="110">
        <f>+Médicaments!H89</f>
        <v>0</v>
      </c>
      <c r="I71" s="110">
        <f>+Médicaments!I89</f>
        <v>0</v>
      </c>
    </row>
    <row r="72" spans="1:9">
      <c r="A72" s="260">
        <f>+'Page d''accueil'!$C$16</f>
        <v>0</v>
      </c>
      <c r="B72" s="110" t="str">
        <f>+Médicaments!L90</f>
        <v>B02BD04_nr</v>
      </c>
      <c r="C72" s="110" t="str">
        <f>+Médicaments!B90</f>
        <v>B02BD04</v>
      </c>
      <c r="D72" s="110" t="str">
        <f>+Médicaments!C90</f>
        <v>Facteur IX de coagulation plasmatique</v>
      </c>
      <c r="E72" s="110" t="str">
        <f>+Médicaments!F90</f>
        <v>BERININ P subst sèche 1200 UI avec solv amp</v>
      </c>
      <c r="F72" s="110"/>
      <c r="G72" s="110" t="str">
        <f>+Médicaments!R90</f>
        <v>IU</v>
      </c>
      <c r="H72" s="110">
        <f>+Médicaments!H90</f>
        <v>0</v>
      </c>
      <c r="I72" s="110">
        <f>+Médicaments!I90</f>
        <v>0</v>
      </c>
    </row>
    <row r="73" spans="1:9">
      <c r="A73" s="260">
        <f>+'Page d''accueil'!$C$16</f>
        <v>0</v>
      </c>
      <c r="B73" s="110" t="str">
        <f>+Médicaments!L91</f>
        <v>B02BD04_nr</v>
      </c>
      <c r="C73" s="110" t="str">
        <f>+Médicaments!B91</f>
        <v>B02BD04</v>
      </c>
      <c r="D73" s="110" t="str">
        <f>+Médicaments!C91</f>
        <v>Facteur IX de coagulation plasmatique</v>
      </c>
      <c r="E73" s="110" t="str">
        <f>+Médicaments!F91</f>
        <v>BERININ P subst sèche 600 UI avec solv amp</v>
      </c>
      <c r="F73" s="110"/>
      <c r="G73" s="110" t="str">
        <f>+Médicaments!R91</f>
        <v>IU</v>
      </c>
      <c r="H73" s="110">
        <f>+Médicaments!H91</f>
        <v>0</v>
      </c>
      <c r="I73" s="110">
        <f>+Médicaments!I91</f>
        <v>0</v>
      </c>
    </row>
    <row r="74" spans="1:9">
      <c r="A74" s="260">
        <f>+'Page d''accueil'!$C$16</f>
        <v>0</v>
      </c>
      <c r="B74" s="110" t="str">
        <f>+Médicaments!L92</f>
        <v>B02BD04_nr</v>
      </c>
      <c r="C74" s="110" t="str">
        <f>+Médicaments!B92</f>
        <v>B02BD04</v>
      </c>
      <c r="D74" s="110" t="str">
        <f>+Médicaments!C92</f>
        <v>Facteur IX de coagulation plasmatique</v>
      </c>
      <c r="E74" s="110" t="str">
        <f>+Médicaments!F92</f>
        <v>IMMUNINE STIM Plus subst sèche 1200 UI c s flac</v>
      </c>
      <c r="F74" s="110"/>
      <c r="G74" s="110" t="str">
        <f>+Médicaments!R92</f>
        <v>IU</v>
      </c>
      <c r="H74" s="110">
        <f>+Médicaments!H92</f>
        <v>0</v>
      </c>
      <c r="I74" s="110">
        <f>+Médicaments!I92</f>
        <v>0</v>
      </c>
    </row>
    <row r="75" spans="1:9">
      <c r="A75" s="260">
        <f>+'Page d''accueil'!$C$16</f>
        <v>0</v>
      </c>
      <c r="B75" s="110" t="str">
        <f>+Médicaments!L93</f>
        <v>B02BD04_nr</v>
      </c>
      <c r="C75" s="110" t="str">
        <f>+Médicaments!B93</f>
        <v>B02BD04</v>
      </c>
      <c r="D75" s="110" t="str">
        <f>+Médicaments!C93</f>
        <v>Facteur IX de coagulation plasmatique</v>
      </c>
      <c r="E75" s="110" t="str">
        <f>+Médicaments!F93</f>
        <v>IMMUNINE STIM Plus subst sèche 600 UI c s flac</v>
      </c>
      <c r="F75" s="110"/>
      <c r="G75" s="110" t="str">
        <f>+Médicaments!R93</f>
        <v>IU</v>
      </c>
      <c r="H75" s="110">
        <f>+Médicaments!H93</f>
        <v>0</v>
      </c>
      <c r="I75" s="110">
        <f>+Médicaments!I93</f>
        <v>0</v>
      </c>
    </row>
    <row r="76" spans="1:9">
      <c r="A76" s="260">
        <f>+'Page d''accueil'!$C$16</f>
        <v>0</v>
      </c>
      <c r="B76" s="110" t="str">
        <f>+Médicaments!L94</f>
        <v>B02BD04_nr</v>
      </c>
      <c r="C76" s="110" t="str">
        <f>+Médicaments!B94</f>
        <v>B02BD04</v>
      </c>
      <c r="D76" s="110" t="str">
        <f>+Médicaments!C94</f>
        <v>Facteur IX de coagulation plasmatique</v>
      </c>
      <c r="E76" s="110" t="str">
        <f>+Médicaments!F94</f>
        <v>RIXUBIS subst sèche 1000 UI cum solv</v>
      </c>
      <c r="F76" s="110"/>
      <c r="G76" s="110" t="str">
        <f>+Médicaments!R94</f>
        <v>IU</v>
      </c>
      <c r="H76" s="110">
        <f>+Médicaments!H94</f>
        <v>0</v>
      </c>
      <c r="I76" s="110">
        <f>+Médicaments!I94</f>
        <v>0</v>
      </c>
    </row>
    <row r="77" spans="1:9">
      <c r="A77" s="260">
        <f>+'Page d''accueil'!$C$16</f>
        <v>0</v>
      </c>
      <c r="B77" s="110" t="str">
        <f>+Médicaments!L95</f>
        <v>B02BD04_nr</v>
      </c>
      <c r="C77" s="110" t="str">
        <f>+Médicaments!B95</f>
        <v>B02BD04</v>
      </c>
      <c r="D77" s="110" t="str">
        <f>+Médicaments!C95</f>
        <v>Facteur IX de coagulation plasmatique</v>
      </c>
      <c r="E77" s="110" t="str">
        <f>+Médicaments!F95</f>
        <v>RIXUBIS subst sèche 2000 UI cum solv</v>
      </c>
      <c r="F77" s="110"/>
      <c r="G77" s="110" t="str">
        <f>+Médicaments!R95</f>
        <v>IU</v>
      </c>
      <c r="H77" s="110">
        <f>+Médicaments!H95</f>
        <v>0</v>
      </c>
      <c r="I77" s="110">
        <f>+Médicaments!I95</f>
        <v>0</v>
      </c>
    </row>
    <row r="78" spans="1:9">
      <c r="A78" s="260">
        <f>+'Page d''accueil'!$C$16</f>
        <v>0</v>
      </c>
      <c r="B78" s="110" t="str">
        <f>+Médicaments!L96</f>
        <v>B02BD04_nr</v>
      </c>
      <c r="C78" s="110" t="str">
        <f>+Médicaments!B96</f>
        <v>B02BD04</v>
      </c>
      <c r="D78" s="110" t="str">
        <f>+Médicaments!C96</f>
        <v>Facteur IX de coagulation plasmatique</v>
      </c>
      <c r="E78" s="110" t="str">
        <f>+Médicaments!F96</f>
        <v>RIXUBIS subst sèche 250 UI cum solv</v>
      </c>
      <c r="F78" s="110"/>
      <c r="G78" s="110" t="str">
        <f>+Médicaments!R96</f>
        <v>IU</v>
      </c>
      <c r="H78" s="110">
        <f>+Médicaments!H96</f>
        <v>0</v>
      </c>
      <c r="I78" s="110">
        <f>+Médicaments!I96</f>
        <v>0</v>
      </c>
    </row>
    <row r="79" spans="1:9">
      <c r="A79" s="260">
        <f>+'Page d''accueil'!$C$16</f>
        <v>0</v>
      </c>
      <c r="B79" s="110" t="str">
        <f>+Médicaments!L97</f>
        <v>B02BD04_nr</v>
      </c>
      <c r="C79" s="110" t="str">
        <f>+Médicaments!B97</f>
        <v>B02BD04</v>
      </c>
      <c r="D79" s="110" t="str">
        <f>+Médicaments!C97</f>
        <v>Facteur IX de coagulation plasmatique</v>
      </c>
      <c r="E79" s="110" t="str">
        <f>+Médicaments!F97</f>
        <v>RIXUBIS subst sèche 3000 UI cum solv</v>
      </c>
      <c r="F79" s="110"/>
      <c r="G79" s="110" t="str">
        <f>+Médicaments!R97</f>
        <v>IU</v>
      </c>
      <c r="H79" s="110">
        <f>+Médicaments!H97</f>
        <v>0</v>
      </c>
      <c r="I79" s="110">
        <f>+Médicaments!I97</f>
        <v>0</v>
      </c>
    </row>
    <row r="80" spans="1:9">
      <c r="A80" s="260">
        <f>+'Page d''accueil'!$C$16</f>
        <v>0</v>
      </c>
      <c r="B80" s="110" t="str">
        <f>+Médicaments!L98</f>
        <v>B02BD04_nr</v>
      </c>
      <c r="C80" s="110" t="str">
        <f>+Médicaments!B98</f>
        <v>B02BD04</v>
      </c>
      <c r="D80" s="110" t="str">
        <f>+Médicaments!C98</f>
        <v>Facteur IX de coagulation plasmatique</v>
      </c>
      <c r="E80" s="110" t="str">
        <f>+Médicaments!F98</f>
        <v>RIXUBIS subst sèche 500 UI cum solv</v>
      </c>
      <c r="F80" s="110"/>
      <c r="G80" s="110" t="str">
        <f>+Médicaments!R98</f>
        <v>IU</v>
      </c>
      <c r="H80" s="110">
        <f>+Médicaments!H98</f>
        <v>0</v>
      </c>
      <c r="I80" s="110">
        <f>+Médicaments!I98</f>
        <v>0</v>
      </c>
    </row>
    <row r="81" spans="1:9">
      <c r="A81" s="260">
        <f>+'Page d''accueil'!$C$16</f>
        <v>0</v>
      </c>
      <c r="B81" s="110" t="str">
        <f>+Médicaments!L99</f>
        <v>B02BD05_nr</v>
      </c>
      <c r="C81" s="110" t="str">
        <f>+Médicaments!B99</f>
        <v>B02BD05</v>
      </c>
      <c r="D81" s="110" t="str">
        <f>+Médicaments!C99</f>
        <v>Facteur VII de coagulation plasmatique</v>
      </c>
      <c r="E81" s="110" t="str">
        <f>+Médicaments!F99</f>
        <v>FACTEUR VII NF Baxalta 600 UI c solv flac</v>
      </c>
      <c r="F81" s="110"/>
      <c r="G81" s="110" t="str">
        <f>+Médicaments!R99</f>
        <v>IU</v>
      </c>
      <c r="H81" s="110">
        <f>+Médicaments!H99</f>
        <v>0</v>
      </c>
      <c r="I81" s="110">
        <f>+Médicaments!I99</f>
        <v>0</v>
      </c>
    </row>
    <row r="82" spans="1:9">
      <c r="A82" s="260">
        <f>+'Page d''accueil'!$C$16</f>
        <v>0</v>
      </c>
      <c r="B82" s="110" t="str">
        <f>+Médicaments!L100</f>
        <v>B02BD05_nr</v>
      </c>
      <c r="C82" s="110" t="str">
        <f>+Médicaments!B100</f>
        <v>B02BD05</v>
      </c>
      <c r="D82" s="110" t="str">
        <f>+Médicaments!C100</f>
        <v>Facteur VII de coagulation plasmatique</v>
      </c>
      <c r="E82" s="110" t="str">
        <f>+Médicaments!F100</f>
        <v>FACTEUR VII NF Baxter 600 UI c solv flac</v>
      </c>
      <c r="F82" s="110"/>
      <c r="G82" s="110" t="str">
        <f>+Médicaments!R100</f>
        <v>IU</v>
      </c>
      <c r="H82" s="110">
        <f>+Médicaments!H100</f>
        <v>0</v>
      </c>
      <c r="I82" s="110">
        <f>+Médicaments!I100</f>
        <v>0</v>
      </c>
    </row>
    <row r="83" spans="1:9">
      <c r="A83" s="260">
        <f>+'Page d''accueil'!$C$16</f>
        <v>0</v>
      </c>
      <c r="B83" s="110" t="str">
        <f>+Médicaments!L101</f>
        <v>B02BD06_nr</v>
      </c>
      <c r="C83" s="110" t="str">
        <f>+Médicaments!B101</f>
        <v>B02BD06</v>
      </c>
      <c r="D83" s="110" t="str">
        <f>+Médicaments!C101</f>
        <v>Facteur de Von-Willebrand et facteur VIII en combinaison</v>
      </c>
      <c r="E83" s="110" t="str">
        <f>+Médicaments!F101</f>
        <v>HAEMATE P subst sèche 1000 UI c solv amp</v>
      </c>
      <c r="F83" s="110"/>
      <c r="G83" s="110" t="str">
        <f>+Médicaments!R101</f>
        <v>IU</v>
      </c>
      <c r="H83" s="110">
        <f>+Médicaments!H101</f>
        <v>0</v>
      </c>
      <c r="I83" s="110">
        <f>+Médicaments!I101</f>
        <v>0</v>
      </c>
    </row>
    <row r="84" spans="1:9">
      <c r="A84" s="260">
        <f>+'Page d''accueil'!$C$16</f>
        <v>0</v>
      </c>
      <c r="B84" s="110" t="str">
        <f>+Médicaments!L102</f>
        <v>B02BD06_nr</v>
      </c>
      <c r="C84" s="110" t="str">
        <f>+Médicaments!B102</f>
        <v>B02BD06</v>
      </c>
      <c r="D84" s="110" t="str">
        <f>+Médicaments!C102</f>
        <v>Facteur de Von-Willebrand et facteur VIII en combinaison</v>
      </c>
      <c r="E84" s="110" t="str">
        <f>+Médicaments!F102</f>
        <v>HAEMATE P subst sèche 250 UI c solv amp</v>
      </c>
      <c r="F84" s="110"/>
      <c r="G84" s="110" t="str">
        <f>+Médicaments!R102</f>
        <v>IU</v>
      </c>
      <c r="H84" s="110">
        <f>+Médicaments!H102</f>
        <v>0</v>
      </c>
      <c r="I84" s="110">
        <f>+Médicaments!I102</f>
        <v>0</v>
      </c>
    </row>
    <row r="85" spans="1:9">
      <c r="A85" s="260">
        <f>+'Page d''accueil'!$C$16</f>
        <v>0</v>
      </c>
      <c r="B85" s="110" t="str">
        <f>+Médicaments!L103</f>
        <v>B02BD06_nr</v>
      </c>
      <c r="C85" s="110" t="str">
        <f>+Médicaments!B103</f>
        <v>B02BD06</v>
      </c>
      <c r="D85" s="110" t="str">
        <f>+Médicaments!C103</f>
        <v>Facteur de Von-Willebrand et facteur VIII en combinaison</v>
      </c>
      <c r="E85" s="110" t="str">
        <f>+Médicaments!F103</f>
        <v>HAEMATE P subst sèche 500 UI c solv amp</v>
      </c>
      <c r="F85" s="110"/>
      <c r="G85" s="110" t="str">
        <f>+Médicaments!R103</f>
        <v>IU</v>
      </c>
      <c r="H85" s="110">
        <f>+Médicaments!H103</f>
        <v>0</v>
      </c>
      <c r="I85" s="110">
        <f>+Médicaments!I103</f>
        <v>0</v>
      </c>
    </row>
    <row r="86" spans="1:9">
      <c r="A86" s="260">
        <f>+'Page d''accueil'!$C$16</f>
        <v>0</v>
      </c>
      <c r="B86" s="110" t="str">
        <f>+Médicaments!L104</f>
        <v>B02BD06_nr</v>
      </c>
      <c r="C86" s="110" t="str">
        <f>+Médicaments!B104</f>
        <v>B02BD06</v>
      </c>
      <c r="D86" s="110" t="str">
        <f>+Médicaments!C104</f>
        <v>Facteur de Von-Willebrand et facteur VIII en combinaison</v>
      </c>
      <c r="E86" s="110" t="str">
        <f>+Médicaments!F104</f>
        <v>IMMUNATE S/D subst sèche 1000 UI cum solv flac</v>
      </c>
      <c r="F86" s="110"/>
      <c r="G86" s="110" t="str">
        <f>+Médicaments!R104</f>
        <v>IU</v>
      </c>
      <c r="H86" s="110">
        <f>+Médicaments!H104</f>
        <v>0</v>
      </c>
      <c r="I86" s="110">
        <f>+Médicaments!I104</f>
        <v>0</v>
      </c>
    </row>
    <row r="87" spans="1:9">
      <c r="A87" s="260">
        <f>+'Page d''accueil'!$C$16</f>
        <v>0</v>
      </c>
      <c r="B87" s="110" t="str">
        <f>+Médicaments!L105</f>
        <v>B02BD06_nr</v>
      </c>
      <c r="C87" s="110" t="str">
        <f>+Médicaments!B105</f>
        <v>B02BD06</v>
      </c>
      <c r="D87" s="110" t="str">
        <f>+Médicaments!C105</f>
        <v>Facteur de Von-Willebrand et facteur VIII en combinaison</v>
      </c>
      <c r="E87" s="110" t="str">
        <f>+Médicaments!F105</f>
        <v>IMMUNATE S/D subst sèche 250 UI cum solv flac</v>
      </c>
      <c r="F87" s="110"/>
      <c r="G87" s="110" t="str">
        <f>+Médicaments!R105</f>
        <v>IU</v>
      </c>
      <c r="H87" s="110">
        <f>+Médicaments!H105</f>
        <v>0</v>
      </c>
      <c r="I87" s="110">
        <f>+Médicaments!I105</f>
        <v>0</v>
      </c>
    </row>
    <row r="88" spans="1:9">
      <c r="A88" s="260">
        <f>+'Page d''accueil'!$C$16</f>
        <v>0</v>
      </c>
      <c r="B88" s="110" t="str">
        <f>+Médicaments!L106</f>
        <v>B02BD06_nr</v>
      </c>
      <c r="C88" s="110" t="str">
        <f>+Médicaments!B106</f>
        <v>B02BD06</v>
      </c>
      <c r="D88" s="110" t="str">
        <f>+Médicaments!C106</f>
        <v>Facteur de Von-Willebrand et facteur VIII en combinaison</v>
      </c>
      <c r="E88" s="110" t="str">
        <f>+Médicaments!F106</f>
        <v>IMMUNATE S/D subst sèche 500 UI cum solv flac</v>
      </c>
      <c r="F88" s="110"/>
      <c r="G88" s="110" t="str">
        <f>+Médicaments!R106</f>
        <v>IU</v>
      </c>
      <c r="H88" s="110">
        <f>+Médicaments!H106</f>
        <v>0</v>
      </c>
      <c r="I88" s="110">
        <f>+Médicaments!I106</f>
        <v>0</v>
      </c>
    </row>
    <row r="89" spans="1:9">
      <c r="A89" s="260">
        <f>+'Page d''accueil'!$C$16</f>
        <v>0</v>
      </c>
      <c r="B89" s="110" t="str">
        <f>+Médicaments!L107</f>
        <v>B02BD06_nr</v>
      </c>
      <c r="C89" s="110" t="str">
        <f>+Médicaments!B107</f>
        <v>B02BD06</v>
      </c>
      <c r="D89" s="110" t="str">
        <f>+Médicaments!C107</f>
        <v>Facteur de Von-Willebrand et facteur VIII en combinaison</v>
      </c>
      <c r="E89" s="110" t="str">
        <f>+Médicaments!F107</f>
        <v>WILATE subst sèche 1000 UI c solv flac</v>
      </c>
      <c r="F89" s="110"/>
      <c r="G89" s="110" t="str">
        <f>+Médicaments!R107</f>
        <v>IU</v>
      </c>
      <c r="H89" s="110">
        <f>+Médicaments!H107</f>
        <v>0</v>
      </c>
      <c r="I89" s="110">
        <f>+Médicaments!I107</f>
        <v>0</v>
      </c>
    </row>
    <row r="90" spans="1:9">
      <c r="A90" s="260">
        <f>+'Page d''accueil'!$C$16</f>
        <v>0</v>
      </c>
      <c r="B90" s="110" t="str">
        <f>+Médicaments!L108</f>
        <v>B02BD06_nr</v>
      </c>
      <c r="C90" s="110" t="str">
        <f>+Médicaments!B108</f>
        <v>B02BD06</v>
      </c>
      <c r="D90" s="110" t="str">
        <f>+Médicaments!C108</f>
        <v>Facteur de Von-Willebrand et facteur VIII en combinaison</v>
      </c>
      <c r="E90" s="110" t="str">
        <f>+Médicaments!F108</f>
        <v>WILATE subst sèche 450 UI c solv flac</v>
      </c>
      <c r="F90" s="110"/>
      <c r="G90" s="110" t="str">
        <f>+Médicaments!R108</f>
        <v>IU</v>
      </c>
      <c r="H90" s="110">
        <f>+Médicaments!H108</f>
        <v>0</v>
      </c>
      <c r="I90" s="110">
        <f>+Médicaments!I108</f>
        <v>0</v>
      </c>
    </row>
    <row r="91" spans="1:9">
      <c r="A91" s="260">
        <f>+'Page d''accueil'!$C$16</f>
        <v>0</v>
      </c>
      <c r="B91" s="110" t="str">
        <f>+Médicaments!L109</f>
        <v>B02BD06_nr</v>
      </c>
      <c r="C91" s="110" t="str">
        <f>+Médicaments!B109</f>
        <v>B02BD06</v>
      </c>
      <c r="D91" s="110" t="str">
        <f>+Médicaments!C109</f>
        <v>Facteur de Von-Willebrand et facteur VIII en combinaison</v>
      </c>
      <c r="E91" s="110" t="str">
        <f>+Médicaments!F109</f>
        <v>WILATE subst sèche 500 UI c solv flac</v>
      </c>
      <c r="F91" s="110"/>
      <c r="G91" s="110" t="str">
        <f>+Médicaments!R109</f>
        <v>IU</v>
      </c>
      <c r="H91" s="110">
        <f>+Médicaments!H109</f>
        <v>0</v>
      </c>
      <c r="I91" s="110">
        <f>+Médicaments!I109</f>
        <v>0</v>
      </c>
    </row>
    <row r="92" spans="1:9">
      <c r="A92" s="260">
        <f>+'Page d''accueil'!$C$16</f>
        <v>0</v>
      </c>
      <c r="B92" s="110" t="str">
        <f>+Médicaments!L110</f>
        <v>B02BD06_nr</v>
      </c>
      <c r="C92" s="110" t="str">
        <f>+Médicaments!B110</f>
        <v>B02BD06</v>
      </c>
      <c r="D92" s="110" t="str">
        <f>+Médicaments!C110</f>
        <v>Facteur de Von-Willebrand et facteur VIII en combinaison</v>
      </c>
      <c r="E92" s="110" t="str">
        <f>+Médicaments!F110</f>
        <v>WILATE subst sèche 900 UI c solv flac</v>
      </c>
      <c r="F92" s="110"/>
      <c r="G92" s="110" t="str">
        <f>+Médicaments!R110</f>
        <v>IU</v>
      </c>
      <c r="H92" s="110">
        <f>+Médicaments!H110</f>
        <v>0</v>
      </c>
      <c r="I92" s="110">
        <f>+Médicaments!I110</f>
        <v>0</v>
      </c>
    </row>
    <row r="93" spans="1:9">
      <c r="A93" s="260">
        <f>+'Page d''accueil'!$C$16</f>
        <v>0</v>
      </c>
      <c r="B93" s="110" t="str">
        <f>+Médicaments!L111</f>
        <v>B02BD07_nr</v>
      </c>
      <c r="C93" s="110" t="str">
        <f>+Médicaments!B111</f>
        <v>B02BD07</v>
      </c>
      <c r="D93" s="110" t="str">
        <f>+Médicaments!C111</f>
        <v>Facteur XIII de coagulation</v>
      </c>
      <c r="E93" s="110" t="str">
        <f>+Médicaments!F111</f>
        <v>FIBROGAMMIN P subst sèche 1250 UI c solv flac</v>
      </c>
      <c r="F93" s="110"/>
      <c r="G93" s="110" t="str">
        <f>+Médicaments!R111</f>
        <v>IU</v>
      </c>
      <c r="H93" s="110">
        <f>+Médicaments!H111</f>
        <v>0</v>
      </c>
      <c r="I93" s="110">
        <f>+Médicaments!I111</f>
        <v>0</v>
      </c>
    </row>
    <row r="94" spans="1:9">
      <c r="A94" s="260">
        <f>+'Page d''accueil'!$C$16</f>
        <v>0</v>
      </c>
      <c r="B94" s="110" t="str">
        <f>+Médicaments!L112</f>
        <v>B02BD07_nr</v>
      </c>
      <c r="C94" s="110" t="str">
        <f>+Médicaments!B112</f>
        <v>B02BD07</v>
      </c>
      <c r="D94" s="110" t="str">
        <f>+Médicaments!C112</f>
        <v>Facteur XIII de coagulation</v>
      </c>
      <c r="E94" s="110" t="str">
        <f>+Médicaments!F112</f>
        <v>FIBROGAMMIN P subst sèche 250 UI c solv flac</v>
      </c>
      <c r="F94" s="110"/>
      <c r="G94" s="110" t="str">
        <f>+Médicaments!R112</f>
        <v>IU</v>
      </c>
      <c r="H94" s="110">
        <f>+Médicaments!H112</f>
        <v>0</v>
      </c>
      <c r="I94" s="110">
        <f>+Médicaments!I112</f>
        <v>0</v>
      </c>
    </row>
    <row r="95" spans="1:9">
      <c r="A95" s="260">
        <f>+'Page d''accueil'!$C$16</f>
        <v>0</v>
      </c>
      <c r="B95" s="110" t="str">
        <f>+Médicaments!L113</f>
        <v>B02BD07_nr</v>
      </c>
      <c r="C95" s="110" t="str">
        <f>+Médicaments!B113</f>
        <v>B02BD07</v>
      </c>
      <c r="D95" s="110" t="str">
        <f>+Médicaments!C113</f>
        <v>Facteur XIII de coagulation</v>
      </c>
      <c r="E95" s="110" t="str">
        <f>+Médicaments!F113</f>
        <v>FIBROGAMMIN subst sèche 1250 UI c solv flac</v>
      </c>
      <c r="F95" s="110"/>
      <c r="G95" s="110" t="str">
        <f>+Médicaments!R113</f>
        <v>IU</v>
      </c>
      <c r="H95" s="110">
        <f>+Médicaments!H113</f>
        <v>0</v>
      </c>
      <c r="I95" s="110">
        <f>+Médicaments!I113</f>
        <v>0</v>
      </c>
    </row>
    <row r="96" spans="1:9">
      <c r="A96" s="260">
        <f>+'Page d''accueil'!$C$16</f>
        <v>0</v>
      </c>
      <c r="B96" s="110" t="str">
        <f>+Médicaments!L114</f>
        <v>B02BD07_nr</v>
      </c>
      <c r="C96" s="110" t="str">
        <f>+Médicaments!B114</f>
        <v>B02BD07</v>
      </c>
      <c r="D96" s="110" t="str">
        <f>+Médicaments!C114</f>
        <v>Facteur XIII de coagulation</v>
      </c>
      <c r="E96" s="110" t="str">
        <f>+Médicaments!F114</f>
        <v>FIBROGAMMIN subst sèche 250 UI c solv flac</v>
      </c>
      <c r="F96" s="110"/>
      <c r="G96" s="110" t="str">
        <f>+Médicaments!R114</f>
        <v>IU</v>
      </c>
      <c r="H96" s="110">
        <f>+Médicaments!H114</f>
        <v>0</v>
      </c>
      <c r="I96" s="110">
        <f>+Médicaments!I114</f>
        <v>0</v>
      </c>
    </row>
    <row r="97" spans="1:9">
      <c r="A97" s="260">
        <f>+'Page d''accueil'!$C$16</f>
        <v>0</v>
      </c>
      <c r="B97" s="110" t="str">
        <f>+Médicaments!L115</f>
        <v>B02BD08_nr</v>
      </c>
      <c r="C97" s="110" t="str">
        <f>+Médicaments!B115</f>
        <v>B02BD08</v>
      </c>
      <c r="D97" s="110" t="str">
        <f>+Médicaments!C115</f>
        <v>Eptacog alfa (facteur VII de coagulation recombinant)</v>
      </c>
      <c r="E97" s="110" t="str">
        <f>+Médicaments!F115</f>
        <v>NOVOSEVEN stable temp amb 1 mg c solv ser prê</v>
      </c>
      <c r="F97" s="110"/>
      <c r="G97" s="110" t="str">
        <f>+Médicaments!R115</f>
        <v>mg</v>
      </c>
      <c r="H97" s="110">
        <f>+Médicaments!H115</f>
        <v>0</v>
      </c>
      <c r="I97" s="110">
        <f>+Médicaments!I115</f>
        <v>0</v>
      </c>
    </row>
    <row r="98" spans="1:9">
      <c r="A98" s="260">
        <f>+'Page d''accueil'!$C$16</f>
        <v>0</v>
      </c>
      <c r="B98" s="110" t="str">
        <f>+Médicaments!L116</f>
        <v>B02BD08_nr</v>
      </c>
      <c r="C98" s="110" t="str">
        <f>+Médicaments!B116</f>
        <v>B02BD08</v>
      </c>
      <c r="D98" s="110" t="str">
        <f>+Médicaments!C116</f>
        <v>Eptacog alfa (facteur VII de coagulation recombinant)</v>
      </c>
      <c r="E98" s="110" t="str">
        <f>+Médicaments!F116</f>
        <v>NOVOSEVEN stable temp amb 2 mg c solv ser prê</v>
      </c>
      <c r="F98" s="110"/>
      <c r="G98" s="110" t="str">
        <f>+Médicaments!R116</f>
        <v>mg</v>
      </c>
      <c r="H98" s="110">
        <f>+Médicaments!H116</f>
        <v>0</v>
      </c>
      <c r="I98" s="110">
        <f>+Médicaments!I116</f>
        <v>0</v>
      </c>
    </row>
    <row r="99" spans="1:9">
      <c r="A99" s="260">
        <f>+'Page d''accueil'!$C$16</f>
        <v>0</v>
      </c>
      <c r="B99" s="110" t="str">
        <f>+Médicaments!L117</f>
        <v>B02BD08_nr</v>
      </c>
      <c r="C99" s="110" t="str">
        <f>+Médicaments!B117</f>
        <v>B02BD08</v>
      </c>
      <c r="D99" s="110" t="str">
        <f>+Médicaments!C117</f>
        <v>Eptacog alfa (facteur VII de coagulation recombinant)</v>
      </c>
      <c r="E99" s="110" t="str">
        <f>+Médicaments!F117</f>
        <v>NOVOSEVEN stable temp amb 5 mg c solv ser prê</v>
      </c>
      <c r="F99" s="110"/>
      <c r="G99" s="110" t="str">
        <f>+Médicaments!R117</f>
        <v>mg</v>
      </c>
      <c r="H99" s="110">
        <f>+Médicaments!H117</f>
        <v>0</v>
      </c>
      <c r="I99" s="110">
        <f>+Médicaments!I117</f>
        <v>0</v>
      </c>
    </row>
    <row r="100" spans="1:9">
      <c r="A100" s="260">
        <f>+'Page d''accueil'!$C$16</f>
        <v>0</v>
      </c>
      <c r="B100" s="110" t="str">
        <f>+Médicaments!L118</f>
        <v>B02BD09_nr</v>
      </c>
      <c r="C100" s="110" t="str">
        <f>+Médicaments!B118</f>
        <v>B02BD09</v>
      </c>
      <c r="D100" s="110" t="str">
        <f>+Médicaments!C118</f>
        <v>Nonacog alfa (facteur IX de coagulation recombinant)</v>
      </c>
      <c r="E100" s="110" t="str">
        <f>+Médicaments!F118</f>
        <v>BENEFIX subst sèche 1000 UI c solv flac 5 ml</v>
      </c>
      <c r="F100" s="110"/>
      <c r="G100" s="110" t="str">
        <f>+Médicaments!R118</f>
        <v>IU</v>
      </c>
      <c r="H100" s="110">
        <f>+Médicaments!H118</f>
        <v>0</v>
      </c>
      <c r="I100" s="110">
        <f>+Médicaments!I118</f>
        <v>0</v>
      </c>
    </row>
    <row r="101" spans="1:9">
      <c r="A101" s="260">
        <f>+'Page d''accueil'!$C$16</f>
        <v>0</v>
      </c>
      <c r="B101" s="110" t="str">
        <f>+Médicaments!L119</f>
        <v>B02BD09_nr</v>
      </c>
      <c r="C101" s="110" t="str">
        <f>+Médicaments!B119</f>
        <v>B02BD09</v>
      </c>
      <c r="D101" s="110" t="str">
        <f>+Médicaments!C119</f>
        <v>Nonacog alfa (facteur IX de coagulation recombinant)</v>
      </c>
      <c r="E101" s="110" t="str">
        <f>+Médicaments!F119</f>
        <v>BENEFIX subst sèche 2000 UI c solv flac 5 ml</v>
      </c>
      <c r="F101" s="110"/>
      <c r="G101" s="110" t="str">
        <f>+Médicaments!R119</f>
        <v>IU</v>
      </c>
      <c r="H101" s="110">
        <f>+Médicaments!H119</f>
        <v>0</v>
      </c>
      <c r="I101" s="110">
        <f>+Médicaments!I119</f>
        <v>0</v>
      </c>
    </row>
    <row r="102" spans="1:9">
      <c r="A102" s="260">
        <f>+'Page d''accueil'!$C$16</f>
        <v>0</v>
      </c>
      <c r="B102" s="110" t="str">
        <f>+Médicaments!L120</f>
        <v>B02BD09_nr</v>
      </c>
      <c r="C102" s="110" t="str">
        <f>+Médicaments!B120</f>
        <v>B02BD09</v>
      </c>
      <c r="D102" s="110" t="str">
        <f>+Médicaments!C120</f>
        <v>Nonacog alfa (facteur IX de coagulation recombinant)</v>
      </c>
      <c r="E102" s="110" t="str">
        <f>+Médicaments!F120</f>
        <v>BENEFIX subst sèche 250 UI c solv flac 5 ml</v>
      </c>
      <c r="F102" s="110"/>
      <c r="G102" s="110" t="str">
        <f>+Médicaments!R120</f>
        <v>IU</v>
      </c>
      <c r="H102" s="110">
        <f>+Médicaments!H120</f>
        <v>0</v>
      </c>
      <c r="I102" s="110">
        <f>+Médicaments!I120</f>
        <v>0</v>
      </c>
    </row>
    <row r="103" spans="1:9">
      <c r="A103" s="260">
        <f>+'Page d''accueil'!$C$16</f>
        <v>0</v>
      </c>
      <c r="B103" s="110" t="str">
        <f>+Médicaments!L121</f>
        <v>B02BD09_nr</v>
      </c>
      <c r="C103" s="110" t="str">
        <f>+Médicaments!B121</f>
        <v>B02BD09</v>
      </c>
      <c r="D103" s="110" t="str">
        <f>+Médicaments!C121</f>
        <v>Nonacog alfa (facteur IX de coagulation recombinant)</v>
      </c>
      <c r="E103" s="110" t="str">
        <f>+Médicaments!F121</f>
        <v>BENEFIX subst sèche 3000 UI c solv flac 5 ml</v>
      </c>
      <c r="F103" s="110"/>
      <c r="G103" s="110" t="str">
        <f>+Médicaments!R121</f>
        <v>IU</v>
      </c>
      <c r="H103" s="110">
        <f>+Médicaments!H121</f>
        <v>0</v>
      </c>
      <c r="I103" s="110">
        <f>+Médicaments!I121</f>
        <v>0</v>
      </c>
    </row>
    <row r="104" spans="1:9">
      <c r="A104" s="260">
        <f>+'Page d''accueil'!$C$16</f>
        <v>0</v>
      </c>
      <c r="B104" s="110" t="str">
        <f>+Médicaments!L122</f>
        <v>B02BD09_nr</v>
      </c>
      <c r="C104" s="110" t="str">
        <f>+Médicaments!B122</f>
        <v>B02BD09</v>
      </c>
      <c r="D104" s="110" t="str">
        <f>+Médicaments!C122</f>
        <v>Nonacog alfa (facteur IX de coagulation recombinant)</v>
      </c>
      <c r="E104" s="110" t="str">
        <f>+Médicaments!F122</f>
        <v>BENEFIX subst sèche 500 UI c solv flac 5 ml</v>
      </c>
      <c r="F104" s="110"/>
      <c r="G104" s="110" t="str">
        <f>+Médicaments!R122</f>
        <v>IU</v>
      </c>
      <c r="H104" s="110">
        <f>+Médicaments!H122</f>
        <v>0</v>
      </c>
      <c r="I104" s="110">
        <f>+Médicaments!I122</f>
        <v>0</v>
      </c>
    </row>
    <row r="105" spans="1:9">
      <c r="A105" s="260">
        <f>+'Page d''accueil'!$C$16</f>
        <v>0</v>
      </c>
      <c r="B105" s="110" t="str">
        <f>+Médicaments!L123</f>
        <v>B02BX04_nr</v>
      </c>
      <c r="C105" s="110" t="str">
        <f>+Médicaments!B123</f>
        <v>B02BX04</v>
      </c>
      <c r="D105" s="110" t="str">
        <f>+Médicaments!C123</f>
        <v>Romiplostim</v>
      </c>
      <c r="E105" s="110" t="str">
        <f>+Médicaments!F123</f>
        <v>NPLATE subst sèche 250 mcg c solv flac</v>
      </c>
      <c r="F105" s="110"/>
      <c r="G105" s="110" t="str">
        <f>+Médicaments!R123</f>
        <v>mg</v>
      </c>
      <c r="H105" s="110">
        <f>+Médicaments!H123</f>
        <v>0</v>
      </c>
      <c r="I105" s="110">
        <f>+Médicaments!I123</f>
        <v>0</v>
      </c>
    </row>
    <row r="106" spans="1:9">
      <c r="A106" s="260">
        <f>+'Page d''accueil'!$C$16</f>
        <v>0</v>
      </c>
      <c r="B106" s="110" t="str">
        <f>+Médicaments!L124</f>
        <v>B02BX04_nr</v>
      </c>
      <c r="C106" s="110" t="str">
        <f>+Médicaments!B124</f>
        <v>B02BX04</v>
      </c>
      <c r="D106" s="110" t="str">
        <f>+Médicaments!C124</f>
        <v>Romiplostim</v>
      </c>
      <c r="E106" s="110" t="str">
        <f>+Médicaments!F124</f>
        <v>NPLATE subst sèche 500 mcg c solv flac</v>
      </c>
      <c r="F106" s="110"/>
      <c r="G106" s="110" t="str">
        <f>+Médicaments!R124</f>
        <v>mg</v>
      </c>
      <c r="H106" s="110">
        <f>+Médicaments!H124</f>
        <v>0</v>
      </c>
      <c r="I106" s="110">
        <f>+Médicaments!I124</f>
        <v>0</v>
      </c>
    </row>
    <row r="107" spans="1:9">
      <c r="A107" s="260">
        <f>+'Page d''accueil'!$C$16</f>
        <v>0</v>
      </c>
      <c r="B107" s="110" t="str">
        <f>+Médicaments!L125</f>
        <v>B03XA01_nr</v>
      </c>
      <c r="C107" s="110" t="str">
        <f>+Médicaments!B125</f>
        <v>B03XA01</v>
      </c>
      <c r="D107" s="110" t="str">
        <f>+Médicaments!C125</f>
        <v xml:space="preserve">Epoétine </v>
      </c>
      <c r="E107" s="110" t="str">
        <f>+Médicaments!F125</f>
        <v>ABSEAMED sol inj 1000 IE/0.5ml 6 ser prê 0.5 ml</v>
      </c>
      <c r="F107" s="110"/>
      <c r="G107" s="110" t="str">
        <f>+Médicaments!R125</f>
        <v>IU</v>
      </c>
      <c r="H107" s="110">
        <f>+Médicaments!H125</f>
        <v>0</v>
      </c>
      <c r="I107" s="110">
        <f>+Médicaments!I125</f>
        <v>0</v>
      </c>
    </row>
    <row r="108" spans="1:9">
      <c r="A108" s="260">
        <f>+'Page d''accueil'!$C$16</f>
        <v>0</v>
      </c>
      <c r="B108" s="110" t="str">
        <f>+Médicaments!L126</f>
        <v>B03XA01_nr</v>
      </c>
      <c r="C108" s="110" t="str">
        <f>+Médicaments!B126</f>
        <v>B03XA01</v>
      </c>
      <c r="D108" s="110" t="str">
        <f>+Médicaments!C126</f>
        <v xml:space="preserve">Epoétine </v>
      </c>
      <c r="E108" s="110" t="str">
        <f>+Médicaments!F126</f>
        <v>ABSEAMED sol inj 10000 UI/ml 6 ser prê 1 ml</v>
      </c>
      <c r="F108" s="110"/>
      <c r="G108" s="110" t="str">
        <f>+Médicaments!R126</f>
        <v>IU</v>
      </c>
      <c r="H108" s="110">
        <f>+Médicaments!H126</f>
        <v>0</v>
      </c>
      <c r="I108" s="110">
        <f>+Médicaments!I126</f>
        <v>0</v>
      </c>
    </row>
    <row r="109" spans="1:9">
      <c r="A109" s="260">
        <f>+'Page d''accueil'!$C$16</f>
        <v>0</v>
      </c>
      <c r="B109" s="110" t="str">
        <f>+Médicaments!L127</f>
        <v>B03XA01_nr</v>
      </c>
      <c r="C109" s="110" t="str">
        <f>+Médicaments!B127</f>
        <v>B03XA01</v>
      </c>
      <c r="D109" s="110" t="str">
        <f>+Médicaments!C127</f>
        <v xml:space="preserve">Epoétine </v>
      </c>
      <c r="E109" s="110" t="str">
        <f>+Médicaments!F127</f>
        <v>ABSEAMED sol inj 2000 UI/ml 6 ser prê 1 ml</v>
      </c>
      <c r="F109" s="110"/>
      <c r="G109" s="110" t="str">
        <f>+Médicaments!R127</f>
        <v>IU</v>
      </c>
      <c r="H109" s="110">
        <f>+Médicaments!H127</f>
        <v>0</v>
      </c>
      <c r="I109" s="110">
        <f>+Médicaments!I127</f>
        <v>0</v>
      </c>
    </row>
    <row r="110" spans="1:9">
      <c r="A110" s="260">
        <f>+'Page d''accueil'!$C$16</f>
        <v>0</v>
      </c>
      <c r="B110" s="110" t="str">
        <f>+Médicaments!L128</f>
        <v>B03XA01_nr</v>
      </c>
      <c r="C110" s="110" t="str">
        <f>+Médicaments!B128</f>
        <v>B03XA01</v>
      </c>
      <c r="D110" s="110" t="str">
        <f>+Médicaments!C128</f>
        <v xml:space="preserve">Epoétine </v>
      </c>
      <c r="E110" s="110" t="str">
        <f>+Médicaments!F128</f>
        <v>ABSEAMED sol inj 3000 IE/0.3ml 6 ser prê 0.3 ml</v>
      </c>
      <c r="F110" s="110"/>
      <c r="G110" s="110" t="str">
        <f>+Médicaments!R128</f>
        <v>IU</v>
      </c>
      <c r="H110" s="110">
        <f>+Médicaments!H128</f>
        <v>0</v>
      </c>
      <c r="I110" s="110">
        <f>+Médicaments!I128</f>
        <v>0</v>
      </c>
    </row>
    <row r="111" spans="1:9">
      <c r="A111" s="260">
        <f>+'Page d''accueil'!$C$16</f>
        <v>0</v>
      </c>
      <c r="B111" s="110" t="str">
        <f>+Médicaments!L129</f>
        <v>B03XA01_nr</v>
      </c>
      <c r="C111" s="110" t="str">
        <f>+Médicaments!B129</f>
        <v>B03XA01</v>
      </c>
      <c r="D111" s="110" t="str">
        <f>+Médicaments!C129</f>
        <v xml:space="preserve">Epoétine </v>
      </c>
      <c r="E111" s="110" t="str">
        <f>+Médicaments!F129</f>
        <v>ABSEAMED sol inj 4000 IE/0.4ml 6 ser prê 0.4 ml</v>
      </c>
      <c r="F111" s="110"/>
      <c r="G111" s="110" t="str">
        <f>+Médicaments!R129</f>
        <v>IU</v>
      </c>
      <c r="H111" s="110">
        <f>+Médicaments!H129</f>
        <v>0</v>
      </c>
      <c r="I111" s="110">
        <f>+Médicaments!I129</f>
        <v>0</v>
      </c>
    </row>
    <row r="112" spans="1:9">
      <c r="A112" s="260">
        <f>+'Page d''accueil'!$C$16</f>
        <v>0</v>
      </c>
      <c r="B112" s="110" t="str">
        <f>+Médicaments!L130</f>
        <v>B03XA01_nr</v>
      </c>
      <c r="C112" s="110" t="str">
        <f>+Médicaments!B130</f>
        <v>B03XA01</v>
      </c>
      <c r="D112" s="110" t="str">
        <f>+Médicaments!C130</f>
        <v xml:space="preserve">Epoétine </v>
      </c>
      <c r="E112" s="110" t="str">
        <f>+Médicaments!F130</f>
        <v>ABSEAMED sol inj 5000 IE/0.5ml 6 ser prê 0.5 ml</v>
      </c>
      <c r="F112" s="110"/>
      <c r="G112" s="110" t="str">
        <f>+Médicaments!R130</f>
        <v>IU</v>
      </c>
      <c r="H112" s="110">
        <f>+Médicaments!H130</f>
        <v>0</v>
      </c>
      <c r="I112" s="110">
        <f>+Médicaments!I130</f>
        <v>0</v>
      </c>
    </row>
    <row r="113" spans="1:9">
      <c r="A113" s="260">
        <f>+'Page d''accueil'!$C$16</f>
        <v>0</v>
      </c>
      <c r="B113" s="110" t="str">
        <f>+Médicaments!L131</f>
        <v>B03XA01_nr</v>
      </c>
      <c r="C113" s="110" t="str">
        <f>+Médicaments!B131</f>
        <v>B03XA01</v>
      </c>
      <c r="D113" s="110" t="str">
        <f>+Médicaments!C131</f>
        <v xml:space="preserve">Epoétine </v>
      </c>
      <c r="E113" s="110" t="str">
        <f>+Médicaments!F131</f>
        <v>ABSEAMED sol inj 6000 IE/0.6ml 6 ser prê 0.6 ml</v>
      </c>
      <c r="F113" s="110"/>
      <c r="G113" s="110" t="str">
        <f>+Médicaments!R131</f>
        <v>IU</v>
      </c>
      <c r="H113" s="110">
        <f>+Médicaments!H131</f>
        <v>0</v>
      </c>
      <c r="I113" s="110">
        <f>+Médicaments!I131</f>
        <v>0</v>
      </c>
    </row>
    <row r="114" spans="1:9">
      <c r="A114" s="260">
        <f>+'Page d''accueil'!$C$16</f>
        <v>0</v>
      </c>
      <c r="B114" s="110" t="str">
        <f>+Médicaments!L132</f>
        <v>B03XA01_nr</v>
      </c>
      <c r="C114" s="110" t="str">
        <f>+Médicaments!B132</f>
        <v>B03XA01</v>
      </c>
      <c r="D114" s="110" t="str">
        <f>+Médicaments!C132</f>
        <v xml:space="preserve">Epoétine </v>
      </c>
      <c r="E114" s="110" t="str">
        <f>+Médicaments!F132</f>
        <v>ABSEAMED sol inj 8000 IE/0.8ml 6 ser prê 0.8 ml</v>
      </c>
      <c r="F114" s="110"/>
      <c r="G114" s="110" t="str">
        <f>+Médicaments!R132</f>
        <v>IU</v>
      </c>
      <c r="H114" s="110">
        <f>+Médicaments!H132</f>
        <v>0</v>
      </c>
      <c r="I114" s="110">
        <f>+Médicaments!I132</f>
        <v>0</v>
      </c>
    </row>
    <row r="115" spans="1:9">
      <c r="A115" s="260">
        <f>+'Page d''accueil'!$C$16</f>
        <v>0</v>
      </c>
      <c r="B115" s="110" t="str">
        <f>+Médicaments!L133</f>
        <v>B03XA01_nr</v>
      </c>
      <c r="C115" s="110" t="str">
        <f>+Médicaments!B133</f>
        <v>B03XA01</v>
      </c>
      <c r="D115" s="110" t="str">
        <f>+Médicaments!C133</f>
        <v xml:space="preserve">Epoétine </v>
      </c>
      <c r="E115" s="110" t="str">
        <f>+Médicaments!F133</f>
        <v>BINOCRIT sol inj 1000 IE/0.5ml 6 ser prê 0.5 ml</v>
      </c>
      <c r="F115" s="110"/>
      <c r="G115" s="110" t="str">
        <f>+Médicaments!R133</f>
        <v>IU</v>
      </c>
      <c r="H115" s="110">
        <f>+Médicaments!H133</f>
        <v>0</v>
      </c>
      <c r="I115" s="110">
        <f>+Médicaments!I133</f>
        <v>0</v>
      </c>
    </row>
    <row r="116" spans="1:9">
      <c r="A116" s="260">
        <f>+'Page d''accueil'!$C$16</f>
        <v>0</v>
      </c>
      <c r="B116" s="110" t="str">
        <f>+Médicaments!L134</f>
        <v>B03XA01_nr</v>
      </c>
      <c r="C116" s="110" t="str">
        <f>+Médicaments!B134</f>
        <v>B03XA01</v>
      </c>
      <c r="D116" s="110" t="str">
        <f>+Médicaments!C134</f>
        <v xml:space="preserve">Epoétine </v>
      </c>
      <c r="E116" s="110" t="str">
        <f>+Médicaments!F134</f>
        <v>BINOCRIT sol inj 10000 UI/ml 6 ser prê 1 ml</v>
      </c>
      <c r="F116" s="110"/>
      <c r="G116" s="110" t="str">
        <f>+Médicaments!R134</f>
        <v>IU</v>
      </c>
      <c r="H116" s="110">
        <f>+Médicaments!H134</f>
        <v>0</v>
      </c>
      <c r="I116" s="110">
        <f>+Médicaments!I134</f>
        <v>0</v>
      </c>
    </row>
    <row r="117" spans="1:9">
      <c r="A117" s="260">
        <f>+'Page d''accueil'!$C$16</f>
        <v>0</v>
      </c>
      <c r="B117" s="110" t="str">
        <f>+Médicaments!L135</f>
        <v>B03XA01_nr</v>
      </c>
      <c r="C117" s="110" t="str">
        <f>+Médicaments!B135</f>
        <v>B03XA01</v>
      </c>
      <c r="D117" s="110" t="str">
        <f>+Médicaments!C135</f>
        <v xml:space="preserve">Epoétine </v>
      </c>
      <c r="E117" s="110" t="str">
        <f>+Médicaments!F135</f>
        <v>BINOCRIT sol inj 2000 UI/ml 6 ser prê 1 ml</v>
      </c>
      <c r="F117" s="110"/>
      <c r="G117" s="110" t="str">
        <f>+Médicaments!R135</f>
        <v>IU</v>
      </c>
      <c r="H117" s="110">
        <f>+Médicaments!H135</f>
        <v>0</v>
      </c>
      <c r="I117" s="110">
        <f>+Médicaments!I135</f>
        <v>0</v>
      </c>
    </row>
    <row r="118" spans="1:9">
      <c r="A118" s="260">
        <f>+'Page d''accueil'!$C$16</f>
        <v>0</v>
      </c>
      <c r="B118" s="110" t="str">
        <f>+Médicaments!L136</f>
        <v>B03XA01_nr</v>
      </c>
      <c r="C118" s="110" t="str">
        <f>+Médicaments!B136</f>
        <v>B03XA01</v>
      </c>
      <c r="D118" s="110" t="str">
        <f>+Médicaments!C136</f>
        <v xml:space="preserve">Epoétine </v>
      </c>
      <c r="E118" s="110" t="str">
        <f>+Médicaments!F136</f>
        <v>BINOCRIT sol inj 3000 IE/0.3ml 6 ser prê 0.3 ml</v>
      </c>
      <c r="F118" s="110"/>
      <c r="G118" s="110" t="str">
        <f>+Médicaments!R136</f>
        <v>IU</v>
      </c>
      <c r="H118" s="110">
        <f>+Médicaments!H136</f>
        <v>0</v>
      </c>
      <c r="I118" s="110">
        <f>+Médicaments!I136</f>
        <v>0</v>
      </c>
    </row>
    <row r="119" spans="1:9">
      <c r="A119" s="260">
        <f>+'Page d''accueil'!$C$16</f>
        <v>0</v>
      </c>
      <c r="B119" s="110" t="str">
        <f>+Médicaments!L137</f>
        <v>B03XA01_nr</v>
      </c>
      <c r="C119" s="110" t="str">
        <f>+Médicaments!B137</f>
        <v>B03XA01</v>
      </c>
      <c r="D119" s="110" t="str">
        <f>+Médicaments!C137</f>
        <v xml:space="preserve">Epoétine </v>
      </c>
      <c r="E119" s="110" t="str">
        <f>+Médicaments!F137</f>
        <v>BINOCRIT sol inj 4000 IE/0.4ml 6 ser prê 0.4 ml</v>
      </c>
      <c r="F119" s="110"/>
      <c r="G119" s="110" t="str">
        <f>+Médicaments!R137</f>
        <v>IU</v>
      </c>
      <c r="H119" s="110">
        <f>+Médicaments!H137</f>
        <v>0</v>
      </c>
      <c r="I119" s="110">
        <f>+Médicaments!I137</f>
        <v>0</v>
      </c>
    </row>
    <row r="120" spans="1:9">
      <c r="A120" s="260">
        <f>+'Page d''accueil'!$C$16</f>
        <v>0</v>
      </c>
      <c r="B120" s="110" t="str">
        <f>+Médicaments!L138</f>
        <v>B03XA01_nr</v>
      </c>
      <c r="C120" s="110" t="str">
        <f>+Médicaments!B138</f>
        <v>B03XA01</v>
      </c>
      <c r="D120" s="110" t="str">
        <f>+Médicaments!C138</f>
        <v xml:space="preserve">Epoétine </v>
      </c>
      <c r="E120" s="110" t="str">
        <f>+Médicaments!F138</f>
        <v>BINOCRIT sol inj 5000 IE/0.5ml 6 ser prê 0.5 ml</v>
      </c>
      <c r="F120" s="110"/>
      <c r="G120" s="110" t="str">
        <f>+Médicaments!R138</f>
        <v>IU</v>
      </c>
      <c r="H120" s="110">
        <f>+Médicaments!H138</f>
        <v>0</v>
      </c>
      <c r="I120" s="110">
        <f>+Médicaments!I138</f>
        <v>0</v>
      </c>
    </row>
    <row r="121" spans="1:9">
      <c r="A121" s="260">
        <f>+'Page d''accueil'!$C$16</f>
        <v>0</v>
      </c>
      <c r="B121" s="110" t="str">
        <f>+Médicaments!L139</f>
        <v>B03XA01_nr</v>
      </c>
      <c r="C121" s="110" t="str">
        <f>+Médicaments!B139</f>
        <v>B03XA01</v>
      </c>
      <c r="D121" s="110" t="str">
        <f>+Médicaments!C139</f>
        <v xml:space="preserve">Epoétine </v>
      </c>
      <c r="E121" s="110" t="str">
        <f>+Médicaments!F139</f>
        <v>BINOCRIT sol inj 6000 IE/0.6ml 6 ser prê 0.6 ml</v>
      </c>
      <c r="F121" s="110"/>
      <c r="G121" s="110" t="str">
        <f>+Médicaments!R139</f>
        <v>IU</v>
      </c>
      <c r="H121" s="110">
        <f>+Médicaments!H139</f>
        <v>0</v>
      </c>
      <c r="I121" s="110">
        <f>+Médicaments!I139</f>
        <v>0</v>
      </c>
    </row>
    <row r="122" spans="1:9">
      <c r="A122" s="260">
        <f>+'Page d''accueil'!$C$16</f>
        <v>0</v>
      </c>
      <c r="B122" s="110" t="str">
        <f>+Médicaments!L140</f>
        <v>B03XA01_nr</v>
      </c>
      <c r="C122" s="110" t="str">
        <f>+Médicaments!B140</f>
        <v>B03XA01</v>
      </c>
      <c r="D122" s="110" t="str">
        <f>+Médicaments!C140</f>
        <v xml:space="preserve">Epoétine </v>
      </c>
      <c r="E122" s="110" t="str">
        <f>+Médicaments!F140</f>
        <v>BINOCRIT sol inj 7000 IE/0.7ml 6 ser prê 0.7 ml</v>
      </c>
      <c r="F122" s="110"/>
      <c r="G122" s="110" t="str">
        <f>+Médicaments!R140</f>
        <v>IU</v>
      </c>
      <c r="H122" s="110">
        <f>+Médicaments!H140</f>
        <v>0</v>
      </c>
      <c r="I122" s="110">
        <f>+Médicaments!I140</f>
        <v>0</v>
      </c>
    </row>
    <row r="123" spans="1:9">
      <c r="A123" s="260">
        <f>+'Page d''accueil'!$C$16</f>
        <v>0</v>
      </c>
      <c r="B123" s="110" t="str">
        <f>+Médicaments!L141</f>
        <v>B03XA01_nr</v>
      </c>
      <c r="C123" s="110" t="str">
        <f>+Médicaments!B141</f>
        <v>B03XA01</v>
      </c>
      <c r="D123" s="110" t="str">
        <f>+Médicaments!C141</f>
        <v xml:space="preserve">Epoétine </v>
      </c>
      <c r="E123" s="110" t="str">
        <f>+Médicaments!F141</f>
        <v>BINOCRIT sol inj 8000 IE/0.8ml 6 ser prê 0.8 ml</v>
      </c>
      <c r="F123" s="110"/>
      <c r="G123" s="110" t="str">
        <f>+Médicaments!R141</f>
        <v>IU</v>
      </c>
      <c r="H123" s="110">
        <f>+Médicaments!H141</f>
        <v>0</v>
      </c>
      <c r="I123" s="110">
        <f>+Médicaments!I141</f>
        <v>0</v>
      </c>
    </row>
    <row r="124" spans="1:9">
      <c r="A124" s="260">
        <f>+'Page d''accueil'!$C$16</f>
        <v>0</v>
      </c>
      <c r="B124" s="110" t="str">
        <f>+Médicaments!L142</f>
        <v>B03XA01_nr</v>
      </c>
      <c r="C124" s="110" t="str">
        <f>+Médicaments!B142</f>
        <v>B03XA01</v>
      </c>
      <c r="D124" s="110" t="str">
        <f>+Médicaments!C142</f>
        <v xml:space="preserve">Epoétine </v>
      </c>
      <c r="E124" s="110" t="str">
        <f>+Médicaments!F142</f>
        <v>BINOCRIT sol inj 9000 IE/0.9ml 6 ser prê 0.9 ml</v>
      </c>
      <c r="F124" s="110"/>
      <c r="G124" s="110" t="str">
        <f>+Médicaments!R142</f>
        <v>IU</v>
      </c>
      <c r="H124" s="110">
        <f>+Médicaments!H142</f>
        <v>0</v>
      </c>
      <c r="I124" s="110">
        <f>+Médicaments!I142</f>
        <v>0</v>
      </c>
    </row>
    <row r="125" spans="1:9">
      <c r="A125" s="260">
        <f>+'Page d''accueil'!$C$16</f>
        <v>0</v>
      </c>
      <c r="B125" s="110" t="str">
        <f>+Médicaments!L143</f>
        <v>B03XA01_nr</v>
      </c>
      <c r="C125" s="110" t="str">
        <f>+Médicaments!B143</f>
        <v>B03XA01</v>
      </c>
      <c r="D125" s="110" t="str">
        <f>+Médicaments!C143</f>
        <v xml:space="preserve">Epoétine </v>
      </c>
      <c r="E125" s="110" t="str">
        <f>+Médicaments!F143</f>
        <v>EPOTHETA Teva sol inj 1000 UI/0.5ml ser prê 6 pce</v>
      </c>
      <c r="F125" s="110"/>
      <c r="G125" s="110" t="str">
        <f>+Médicaments!R143</f>
        <v>IU</v>
      </c>
      <c r="H125" s="110">
        <f>+Médicaments!H143</f>
        <v>0</v>
      </c>
      <c r="I125" s="110">
        <f>+Médicaments!I143</f>
        <v>0</v>
      </c>
    </row>
    <row r="126" spans="1:9">
      <c r="A126" s="260">
        <f>+'Page d''accueil'!$C$16</f>
        <v>0</v>
      </c>
      <c r="B126" s="110" t="str">
        <f>+Médicaments!L144</f>
        <v>B03XA01_nr</v>
      </c>
      <c r="C126" s="110" t="str">
        <f>+Médicaments!B144</f>
        <v>B03XA01</v>
      </c>
      <c r="D126" s="110" t="str">
        <f>+Médicaments!C144</f>
        <v xml:space="preserve">Epoétine </v>
      </c>
      <c r="E126" s="110" t="str">
        <f>+Médicaments!F144</f>
        <v>EPOTHETA Teva sol inj 10000 UI/ml ser prê 6 pce</v>
      </c>
      <c r="F126" s="110"/>
      <c r="G126" s="110" t="str">
        <f>+Médicaments!R144</f>
        <v>IU</v>
      </c>
      <c r="H126" s="110">
        <f>+Médicaments!H144</f>
        <v>0</v>
      </c>
      <c r="I126" s="110">
        <f>+Médicaments!I144</f>
        <v>0</v>
      </c>
    </row>
    <row r="127" spans="1:9">
      <c r="A127" s="260">
        <f>+'Page d''accueil'!$C$16</f>
        <v>0</v>
      </c>
      <c r="B127" s="110" t="str">
        <f>+Médicaments!L145</f>
        <v>B03XA01_nr</v>
      </c>
      <c r="C127" s="110" t="str">
        <f>+Médicaments!B145</f>
        <v>B03XA01</v>
      </c>
      <c r="D127" s="110" t="str">
        <f>+Médicaments!C145</f>
        <v xml:space="preserve">Epoétine </v>
      </c>
      <c r="E127" s="110" t="str">
        <f>+Médicaments!F145</f>
        <v>EPOTHETA Teva sol inj 2000 UI/0.5ml ser prê 6 pce</v>
      </c>
      <c r="F127" s="110"/>
      <c r="G127" s="110" t="str">
        <f>+Médicaments!R145</f>
        <v>IU</v>
      </c>
      <c r="H127" s="110">
        <f>+Médicaments!H145</f>
        <v>0</v>
      </c>
      <c r="I127" s="110">
        <f>+Médicaments!I145</f>
        <v>0</v>
      </c>
    </row>
    <row r="128" spans="1:9">
      <c r="A128" s="260">
        <f>+'Page d''accueil'!$C$16</f>
        <v>0</v>
      </c>
      <c r="B128" s="110" t="str">
        <f>+Médicaments!L146</f>
        <v>B03XA01_nr</v>
      </c>
      <c r="C128" s="110" t="str">
        <f>+Médicaments!B146</f>
        <v>B03XA01</v>
      </c>
      <c r="D128" s="110" t="str">
        <f>+Médicaments!C146</f>
        <v xml:space="preserve">Epoétine </v>
      </c>
      <c r="E128" s="110" t="str">
        <f>+Médicaments!F146</f>
        <v>EPOTHETA Teva sol inj 20000 UI/ml ser prê 4 pce</v>
      </c>
      <c r="F128" s="110"/>
      <c r="G128" s="110" t="str">
        <f>+Médicaments!R146</f>
        <v>IU</v>
      </c>
      <c r="H128" s="110">
        <f>+Médicaments!H146</f>
        <v>0</v>
      </c>
      <c r="I128" s="110">
        <f>+Médicaments!I146</f>
        <v>0</v>
      </c>
    </row>
    <row r="129" spans="1:9">
      <c r="A129" s="260">
        <f>+'Page d''accueil'!$C$16</f>
        <v>0</v>
      </c>
      <c r="B129" s="110" t="str">
        <f>+Médicaments!L147</f>
        <v>B03XA01_nr</v>
      </c>
      <c r="C129" s="110" t="str">
        <f>+Médicaments!B147</f>
        <v>B03XA01</v>
      </c>
      <c r="D129" s="110" t="str">
        <f>+Médicaments!C147</f>
        <v xml:space="preserve">Epoétine </v>
      </c>
      <c r="E129" s="110" t="str">
        <f>+Médicaments!F147</f>
        <v>EPOTHETA Teva sol inj 3000 UI/0.5ml ser prê 6 pce</v>
      </c>
      <c r="F129" s="110"/>
      <c r="G129" s="110" t="str">
        <f>+Médicaments!R147</f>
        <v>IU</v>
      </c>
      <c r="H129" s="110">
        <f>+Médicaments!H147</f>
        <v>0</v>
      </c>
      <c r="I129" s="110">
        <f>+Médicaments!I147</f>
        <v>0</v>
      </c>
    </row>
    <row r="130" spans="1:9">
      <c r="A130" s="260">
        <f>+'Page d''accueil'!$C$16</f>
        <v>0</v>
      </c>
      <c r="B130" s="110" t="str">
        <f>+Médicaments!L148</f>
        <v>B03XA01_nr</v>
      </c>
      <c r="C130" s="110" t="str">
        <f>+Médicaments!B148</f>
        <v>B03XA01</v>
      </c>
      <c r="D130" s="110" t="str">
        <f>+Médicaments!C148</f>
        <v xml:space="preserve">Epoétine </v>
      </c>
      <c r="E130" s="110" t="str">
        <f>+Médicaments!F148</f>
        <v>EPOTHETA Teva sol inj 30000 UI/ml ser prê 4 pce</v>
      </c>
      <c r="F130" s="110"/>
      <c r="G130" s="110" t="str">
        <f>+Médicaments!R148</f>
        <v>IU</v>
      </c>
      <c r="H130" s="110">
        <f>+Médicaments!H148</f>
        <v>0</v>
      </c>
      <c r="I130" s="110">
        <f>+Médicaments!I148</f>
        <v>0</v>
      </c>
    </row>
    <row r="131" spans="1:9">
      <c r="A131" s="260">
        <f>+'Page d''accueil'!$C$16</f>
        <v>0</v>
      </c>
      <c r="B131" s="110" t="str">
        <f>+Médicaments!L149</f>
        <v>B03XA01_nr</v>
      </c>
      <c r="C131" s="110" t="str">
        <f>+Médicaments!B149</f>
        <v>B03XA01</v>
      </c>
      <c r="D131" s="110" t="str">
        <f>+Médicaments!C149</f>
        <v xml:space="preserve">Epoétine </v>
      </c>
      <c r="E131" s="110" t="str">
        <f>+Médicaments!F149</f>
        <v>EPOTHETA Teva sol inj 4000 UI/0.5ml ser prê 6 pce</v>
      </c>
      <c r="F131" s="110"/>
      <c r="G131" s="110" t="str">
        <f>+Médicaments!R149</f>
        <v>IU</v>
      </c>
      <c r="H131" s="110">
        <f>+Médicaments!H149</f>
        <v>0</v>
      </c>
      <c r="I131" s="110">
        <f>+Médicaments!I149</f>
        <v>0</v>
      </c>
    </row>
    <row r="132" spans="1:9">
      <c r="A132" s="260">
        <f>+'Page d''accueil'!$C$16</f>
        <v>0</v>
      </c>
      <c r="B132" s="110" t="str">
        <f>+Médicaments!L150</f>
        <v>B03XA01_nr</v>
      </c>
      <c r="C132" s="110" t="str">
        <f>+Médicaments!B150</f>
        <v>B03XA01</v>
      </c>
      <c r="D132" s="110" t="str">
        <f>+Médicaments!C150</f>
        <v xml:space="preserve">Epoétine </v>
      </c>
      <c r="E132" s="110" t="str">
        <f>+Médicaments!F150</f>
        <v>EPOTHETA Teva sol inj 5000 UI/0.5ml ser prê 6 pce</v>
      </c>
      <c r="F132" s="110"/>
      <c r="G132" s="110" t="str">
        <f>+Médicaments!R150</f>
        <v>IU</v>
      </c>
      <c r="H132" s="110">
        <f>+Médicaments!H150</f>
        <v>0</v>
      </c>
      <c r="I132" s="110">
        <f>+Médicaments!I150</f>
        <v>0</v>
      </c>
    </row>
    <row r="133" spans="1:9">
      <c r="A133" s="260">
        <f>+'Page d''accueil'!$C$16</f>
        <v>0</v>
      </c>
      <c r="B133" s="110" t="str">
        <f>+Médicaments!L151</f>
        <v>B03XA01_nr</v>
      </c>
      <c r="C133" s="110" t="str">
        <f>+Médicaments!B151</f>
        <v>B03XA01</v>
      </c>
      <c r="D133" s="110" t="str">
        <f>+Médicaments!C151</f>
        <v xml:space="preserve">Epoétine </v>
      </c>
      <c r="E133" s="110" t="str">
        <f>+Médicaments!F151</f>
        <v>EPREX 1000 IE/0.5ml (Protecs) 6 ser prê 0.5 ml</v>
      </c>
      <c r="F133" s="110"/>
      <c r="G133" s="110" t="str">
        <f>+Médicaments!R151</f>
        <v>IU</v>
      </c>
      <c r="H133" s="110">
        <f>+Médicaments!H151</f>
        <v>0</v>
      </c>
      <c r="I133" s="110">
        <f>+Médicaments!I151</f>
        <v>0</v>
      </c>
    </row>
    <row r="134" spans="1:9">
      <c r="A134" s="260">
        <f>+'Page d''accueil'!$C$16</f>
        <v>0</v>
      </c>
      <c r="B134" s="110" t="str">
        <f>+Médicaments!L152</f>
        <v>B03XA01_nr</v>
      </c>
      <c r="C134" s="110" t="str">
        <f>+Médicaments!B152</f>
        <v>B03XA01</v>
      </c>
      <c r="D134" s="110" t="str">
        <f>+Médicaments!C152</f>
        <v xml:space="preserve">Epoétine </v>
      </c>
      <c r="E134" s="110" t="str">
        <f>+Médicaments!F152</f>
        <v>EPREX 10000 UI/ml (Protecs) 6 ser prê 1 ml</v>
      </c>
      <c r="F134" s="110"/>
      <c r="G134" s="110" t="str">
        <f>+Médicaments!R152</f>
        <v>IU</v>
      </c>
      <c r="H134" s="110">
        <f>+Médicaments!H152</f>
        <v>0</v>
      </c>
      <c r="I134" s="110">
        <f>+Médicaments!I152</f>
        <v>0</v>
      </c>
    </row>
    <row r="135" spans="1:9">
      <c r="A135" s="260">
        <f>+'Page d''accueil'!$C$16</f>
        <v>0</v>
      </c>
      <c r="B135" s="110" t="str">
        <f>+Médicaments!L153</f>
        <v>B03XA01_nr</v>
      </c>
      <c r="C135" s="110" t="str">
        <f>+Médicaments!B153</f>
        <v>B03XA01</v>
      </c>
      <c r="D135" s="110" t="str">
        <f>+Médicaments!C153</f>
        <v xml:space="preserve">Epoétine </v>
      </c>
      <c r="E135" s="110" t="str">
        <f>+Médicaments!F153</f>
        <v>EPREX 2000 IE/0.5ml (Protecs) 6 ser prê 0.5 ml</v>
      </c>
      <c r="F135" s="110"/>
      <c r="G135" s="110" t="str">
        <f>+Médicaments!R153</f>
        <v>IU</v>
      </c>
      <c r="H135" s="110">
        <f>+Médicaments!H153</f>
        <v>0</v>
      </c>
      <c r="I135" s="110">
        <f>+Médicaments!I153</f>
        <v>0</v>
      </c>
    </row>
    <row r="136" spans="1:9">
      <c r="A136" s="260">
        <f>+'Page d''accueil'!$C$16</f>
        <v>0</v>
      </c>
      <c r="B136" s="110" t="str">
        <f>+Médicaments!L154</f>
        <v>B03XA01_nr</v>
      </c>
      <c r="C136" s="110" t="str">
        <f>+Médicaments!B154</f>
        <v>B03XA01</v>
      </c>
      <c r="D136" s="110" t="str">
        <f>+Médicaments!C154</f>
        <v xml:space="preserve">Epoétine </v>
      </c>
      <c r="E136" s="110" t="str">
        <f>+Médicaments!F154</f>
        <v>EPREX 20000 IE/0.5ml (Protecs) ser prê 0.5 ml</v>
      </c>
      <c r="F136" s="110"/>
      <c r="G136" s="110" t="str">
        <f>+Médicaments!R154</f>
        <v>IU</v>
      </c>
      <c r="H136" s="110">
        <f>+Médicaments!H154</f>
        <v>0</v>
      </c>
      <c r="I136" s="110">
        <f>+Médicaments!I154</f>
        <v>0</v>
      </c>
    </row>
    <row r="137" spans="1:9">
      <c r="A137" s="260">
        <f>+'Page d''accueil'!$C$16</f>
        <v>0</v>
      </c>
      <c r="B137" s="110" t="str">
        <f>+Médicaments!L155</f>
        <v>B03XA01_nr</v>
      </c>
      <c r="C137" s="110" t="str">
        <f>+Médicaments!B155</f>
        <v>B03XA01</v>
      </c>
      <c r="D137" s="110" t="str">
        <f>+Médicaments!C155</f>
        <v xml:space="preserve">Epoétine </v>
      </c>
      <c r="E137" s="110" t="str">
        <f>+Médicaments!F155</f>
        <v>EPREX 3000 IE/0.3ml (Protecs) 6 ser prê 0.3 ml</v>
      </c>
      <c r="F137" s="110"/>
      <c r="G137" s="110" t="str">
        <f>+Médicaments!R155</f>
        <v>IU</v>
      </c>
      <c r="H137" s="110">
        <f>+Médicaments!H155</f>
        <v>0</v>
      </c>
      <c r="I137" s="110">
        <f>+Médicaments!I155</f>
        <v>0</v>
      </c>
    </row>
    <row r="138" spans="1:9">
      <c r="A138" s="260">
        <f>+'Page d''accueil'!$C$16</f>
        <v>0</v>
      </c>
      <c r="B138" s="110" t="str">
        <f>+Médicaments!L156</f>
        <v>B03XA01_nr</v>
      </c>
      <c r="C138" s="110" t="str">
        <f>+Médicaments!B156</f>
        <v>B03XA01</v>
      </c>
      <c r="D138" s="110" t="str">
        <f>+Médicaments!C156</f>
        <v xml:space="preserve">Epoétine </v>
      </c>
      <c r="E138" s="110" t="str">
        <f>+Médicaments!F156</f>
        <v>EPREX 30000 IE/0.75ml (Protecs) ser prê 0.75 ml</v>
      </c>
      <c r="F138" s="110"/>
      <c r="G138" s="110" t="str">
        <f>+Médicaments!R156</f>
        <v>IU</v>
      </c>
      <c r="H138" s="110">
        <f>+Médicaments!H156</f>
        <v>0</v>
      </c>
      <c r="I138" s="110">
        <f>+Médicaments!I156</f>
        <v>0</v>
      </c>
    </row>
    <row r="139" spans="1:9">
      <c r="A139" s="260">
        <f>+'Page d''accueil'!$C$16</f>
        <v>0</v>
      </c>
      <c r="B139" s="110" t="str">
        <f>+Médicaments!L157</f>
        <v>B03XA01_nr</v>
      </c>
      <c r="C139" s="110" t="str">
        <f>+Médicaments!B157</f>
        <v>B03XA01</v>
      </c>
      <c r="D139" s="110" t="str">
        <f>+Médicaments!C157</f>
        <v xml:space="preserve">Epoétine </v>
      </c>
      <c r="E139" s="110" t="str">
        <f>+Médicaments!F157</f>
        <v>EPREX 4000 IE/0.4ml (Protecs) 6 ser prê 0.4 ml</v>
      </c>
      <c r="F139" s="110"/>
      <c r="G139" s="110" t="str">
        <f>+Médicaments!R157</f>
        <v>IU</v>
      </c>
      <c r="H139" s="110">
        <f>+Médicaments!H157</f>
        <v>0</v>
      </c>
      <c r="I139" s="110">
        <f>+Médicaments!I157</f>
        <v>0</v>
      </c>
    </row>
    <row r="140" spans="1:9">
      <c r="A140" s="260">
        <f>+'Page d''accueil'!$C$16</f>
        <v>0</v>
      </c>
      <c r="B140" s="110" t="str">
        <f>+Médicaments!L158</f>
        <v>B03XA01_nr</v>
      </c>
      <c r="C140" s="110" t="str">
        <f>+Médicaments!B158</f>
        <v>B03XA01</v>
      </c>
      <c r="D140" s="110" t="str">
        <f>+Médicaments!C158</f>
        <v xml:space="preserve">Epoétine </v>
      </c>
      <c r="E140" s="110" t="str">
        <f>+Médicaments!F158</f>
        <v>EPREX 40000 UI/ml (Protecs) ser prê 1 ml</v>
      </c>
      <c r="F140" s="110"/>
      <c r="G140" s="110" t="str">
        <f>+Médicaments!R158</f>
        <v>IU</v>
      </c>
      <c r="H140" s="110">
        <f>+Médicaments!H158</f>
        <v>0</v>
      </c>
      <c r="I140" s="110">
        <f>+Médicaments!I158</f>
        <v>0</v>
      </c>
    </row>
    <row r="141" spans="1:9">
      <c r="A141" s="260">
        <f>+'Page d''accueil'!$C$16</f>
        <v>0</v>
      </c>
      <c r="B141" s="110" t="str">
        <f>+Médicaments!L159</f>
        <v>B03XA01_nr</v>
      </c>
      <c r="C141" s="110" t="str">
        <f>+Médicaments!B159</f>
        <v>B03XA01</v>
      </c>
      <c r="D141" s="110" t="str">
        <f>+Médicaments!C159</f>
        <v xml:space="preserve">Epoétine </v>
      </c>
      <c r="E141" s="110" t="str">
        <f>+Médicaments!F159</f>
        <v>EPREX 5000 IE/0.5ml (Protecs) 6 ser prê 0.5 ml</v>
      </c>
      <c r="F141" s="110"/>
      <c r="G141" s="110" t="str">
        <f>+Médicaments!R159</f>
        <v>IU</v>
      </c>
      <c r="H141" s="110">
        <f>+Médicaments!H159</f>
        <v>0</v>
      </c>
      <c r="I141" s="110">
        <f>+Médicaments!I159</f>
        <v>0</v>
      </c>
    </row>
    <row r="142" spans="1:9">
      <c r="A142" s="260">
        <f>+'Page d''accueil'!$C$16</f>
        <v>0</v>
      </c>
      <c r="B142" s="110" t="str">
        <f>+Médicaments!L160</f>
        <v>B03XA01_nr</v>
      </c>
      <c r="C142" s="110" t="str">
        <f>+Médicaments!B160</f>
        <v>B03XA01</v>
      </c>
      <c r="D142" s="110" t="str">
        <f>+Médicaments!C160</f>
        <v xml:space="preserve">Epoétine </v>
      </c>
      <c r="E142" s="110" t="str">
        <f>+Médicaments!F160</f>
        <v>EPREX 6000 IE/0.6ml (Protecs) 6 ser prê 0.6 ml</v>
      </c>
      <c r="F142" s="110"/>
      <c r="G142" s="110" t="str">
        <f>+Médicaments!R160</f>
        <v>IU</v>
      </c>
      <c r="H142" s="110">
        <f>+Médicaments!H160</f>
        <v>0</v>
      </c>
      <c r="I142" s="110">
        <f>+Médicaments!I160</f>
        <v>0</v>
      </c>
    </row>
    <row r="143" spans="1:9">
      <c r="A143" s="260">
        <f>+'Page d''accueil'!$C$16</f>
        <v>0</v>
      </c>
      <c r="B143" s="110" t="str">
        <f>+Médicaments!L161</f>
        <v>B03XA01_nr</v>
      </c>
      <c r="C143" s="110" t="str">
        <f>+Médicaments!B161</f>
        <v>B03XA01</v>
      </c>
      <c r="D143" s="110" t="str">
        <f>+Médicaments!C161</f>
        <v xml:space="preserve">Epoétine </v>
      </c>
      <c r="E143" s="110" t="str">
        <f>+Médicaments!F161</f>
        <v>EPREX 8000 IE/0.8ml (Protecs) 6 ser prê 0.8 ml</v>
      </c>
      <c r="F143" s="110"/>
      <c r="G143" s="110" t="str">
        <f>+Médicaments!R161</f>
        <v>IU</v>
      </c>
      <c r="H143" s="110">
        <f>+Médicaments!H161</f>
        <v>0</v>
      </c>
      <c r="I143" s="110">
        <f>+Médicaments!I161</f>
        <v>0</v>
      </c>
    </row>
    <row r="144" spans="1:9">
      <c r="A144" s="260">
        <f>+'Page d''accueil'!$C$16</f>
        <v>0</v>
      </c>
      <c r="B144" s="110" t="str">
        <f>+Médicaments!L162</f>
        <v>B03XA01_nr</v>
      </c>
      <c r="C144" s="110" t="str">
        <f>+Médicaments!B162</f>
        <v>B03XA01</v>
      </c>
      <c r="D144" s="110" t="str">
        <f>+Médicaments!C162</f>
        <v xml:space="preserve">Epoétine </v>
      </c>
      <c r="E144" s="110" t="str">
        <f>+Médicaments!F162</f>
        <v>RECORMON PS sol inj 10000 U/0.6ml ser prê 6 pce</v>
      </c>
      <c r="F144" s="110"/>
      <c r="G144" s="110" t="str">
        <f>+Médicaments!R162</f>
        <v>IU</v>
      </c>
      <c r="H144" s="110">
        <f>+Médicaments!H162</f>
        <v>0</v>
      </c>
      <c r="I144" s="110">
        <f>+Médicaments!I162</f>
        <v>0</v>
      </c>
    </row>
    <row r="145" spans="1:9">
      <c r="A145" s="260">
        <f>+'Page d''accueil'!$C$16</f>
        <v>0</v>
      </c>
      <c r="B145" s="110" t="str">
        <f>+Médicaments!L163</f>
        <v>B03XA01_nr</v>
      </c>
      <c r="C145" s="110" t="str">
        <f>+Médicaments!B163</f>
        <v>B03XA01</v>
      </c>
      <c r="D145" s="110" t="str">
        <f>+Médicaments!C163</f>
        <v xml:space="preserve">Epoétine </v>
      </c>
      <c r="E145" s="110" t="str">
        <f>+Médicaments!F163</f>
        <v>RECORMON PS sol inj 2000 U/0.3ml ser prê 6 pce</v>
      </c>
      <c r="F145" s="110"/>
      <c r="G145" s="110" t="str">
        <f>+Médicaments!R163</f>
        <v>IU</v>
      </c>
      <c r="H145" s="110">
        <f>+Médicaments!H163</f>
        <v>0</v>
      </c>
      <c r="I145" s="110">
        <f>+Médicaments!I163</f>
        <v>0</v>
      </c>
    </row>
    <row r="146" spans="1:9">
      <c r="A146" s="260">
        <f>+'Page d''accueil'!$C$16</f>
        <v>0</v>
      </c>
      <c r="B146" s="110" t="str">
        <f>+Médicaments!L164</f>
        <v>B03XA01_nr</v>
      </c>
      <c r="C146" s="110" t="str">
        <f>+Médicaments!B164</f>
        <v>B03XA01</v>
      </c>
      <c r="D146" s="110" t="str">
        <f>+Médicaments!C164</f>
        <v xml:space="preserve">Epoétine </v>
      </c>
      <c r="E146" s="110" t="str">
        <f>+Médicaments!F164</f>
        <v>RECORMON PS sol inj 3000 U/0.3ml ser prê 6 pce</v>
      </c>
      <c r="F146" s="110"/>
      <c r="G146" s="110" t="str">
        <f>+Médicaments!R164</f>
        <v>IU</v>
      </c>
      <c r="H146" s="110">
        <f>+Médicaments!H164</f>
        <v>0</v>
      </c>
      <c r="I146" s="110">
        <f>+Médicaments!I164</f>
        <v>0</v>
      </c>
    </row>
    <row r="147" spans="1:9">
      <c r="A147" s="260">
        <f>+'Page d''accueil'!$C$16</f>
        <v>0</v>
      </c>
      <c r="B147" s="110" t="str">
        <f>+Médicaments!L165</f>
        <v>B03XA01_nr</v>
      </c>
      <c r="C147" s="110" t="str">
        <f>+Médicaments!B165</f>
        <v>B03XA01</v>
      </c>
      <c r="D147" s="110" t="str">
        <f>+Médicaments!C165</f>
        <v xml:space="preserve">Epoétine </v>
      </c>
      <c r="E147" s="110" t="str">
        <f>+Médicaments!F165</f>
        <v>RECORMON PS sol inj 30000 U/0.6ml ser prê 4 pce</v>
      </c>
      <c r="F147" s="110"/>
      <c r="G147" s="110" t="str">
        <f>+Médicaments!R165</f>
        <v>IU</v>
      </c>
      <c r="H147" s="110">
        <f>+Médicaments!H165</f>
        <v>0</v>
      </c>
      <c r="I147" s="110">
        <f>+Médicaments!I165</f>
        <v>0</v>
      </c>
    </row>
    <row r="148" spans="1:9">
      <c r="A148" s="260">
        <f>+'Page d''accueil'!$C$16</f>
        <v>0</v>
      </c>
      <c r="B148" s="110" t="str">
        <f>+Médicaments!L166</f>
        <v>B03XA01_nr</v>
      </c>
      <c r="C148" s="110" t="str">
        <f>+Médicaments!B166</f>
        <v>B03XA01</v>
      </c>
      <c r="D148" s="110" t="str">
        <f>+Médicaments!C166</f>
        <v xml:space="preserve">Epoétine </v>
      </c>
      <c r="E148" s="110" t="str">
        <f>+Médicaments!F166</f>
        <v>RECORMON PS sol inj 4000 U/0.3ml ser prê 6 pce</v>
      </c>
      <c r="F148" s="110"/>
      <c r="G148" s="110" t="str">
        <f>+Médicaments!R166</f>
        <v>IU</v>
      </c>
      <c r="H148" s="110">
        <f>+Médicaments!H166</f>
        <v>0</v>
      </c>
      <c r="I148" s="110">
        <f>+Médicaments!I166</f>
        <v>0</v>
      </c>
    </row>
    <row r="149" spans="1:9">
      <c r="A149" s="260">
        <f>+'Page d''accueil'!$C$16</f>
        <v>0</v>
      </c>
      <c r="B149" s="110" t="str">
        <f>+Médicaments!L167</f>
        <v>B03XA01_nr</v>
      </c>
      <c r="C149" s="110" t="str">
        <f>+Médicaments!B167</f>
        <v>B03XA01</v>
      </c>
      <c r="D149" s="110" t="str">
        <f>+Médicaments!C167</f>
        <v xml:space="preserve">Epoétine </v>
      </c>
      <c r="E149" s="110" t="str">
        <f>+Médicaments!F167</f>
        <v>RECORMON PS sol inj 5000 U/0.3ml ser prê 6 pce</v>
      </c>
      <c r="F149" s="110"/>
      <c r="G149" s="110" t="str">
        <f>+Médicaments!R167</f>
        <v>IU</v>
      </c>
      <c r="H149" s="110">
        <f>+Médicaments!H167</f>
        <v>0</v>
      </c>
      <c r="I149" s="110">
        <f>+Médicaments!I167</f>
        <v>0</v>
      </c>
    </row>
    <row r="150" spans="1:9">
      <c r="A150" s="260">
        <f>+'Page d''accueil'!$C$16</f>
        <v>0</v>
      </c>
      <c r="B150" s="110" t="str">
        <f>+Médicaments!L168</f>
        <v>B03XA01_nr</v>
      </c>
      <c r="C150" s="110" t="str">
        <f>+Médicaments!B168</f>
        <v>B03XA01</v>
      </c>
      <c r="D150" s="110" t="str">
        <f>+Médicaments!C168</f>
        <v xml:space="preserve">Epoétine </v>
      </c>
      <c r="E150" s="110" t="str">
        <f>+Médicaments!F168</f>
        <v>RECORMON PS sol inj 6000 U/0.3ml ser prê 6 pce</v>
      </c>
      <c r="F150" s="110"/>
      <c r="G150" s="110" t="str">
        <f>+Médicaments!R168</f>
        <v>IU</v>
      </c>
      <c r="H150" s="110">
        <f>+Médicaments!H168</f>
        <v>0</v>
      </c>
      <c r="I150" s="110">
        <f>+Médicaments!I168</f>
        <v>0</v>
      </c>
    </row>
    <row r="151" spans="1:9">
      <c r="A151" s="260">
        <f>+'Page d''accueil'!$C$16</f>
        <v>0</v>
      </c>
      <c r="B151" s="110" t="str">
        <f>+Médicaments!L169</f>
        <v>B03XA02_nr</v>
      </c>
      <c r="C151" s="110" t="str">
        <f>+Médicaments!B169</f>
        <v>B03XA02</v>
      </c>
      <c r="D151" s="110" t="str">
        <f>+Médicaments!C169</f>
        <v>Darbépoétine alfa</v>
      </c>
      <c r="E151" s="110" t="str">
        <f>+Médicaments!F169</f>
        <v>ARANESP 100 mcg a système protection ser prê 4 pce</v>
      </c>
      <c r="F151" s="110"/>
      <c r="G151" s="110" t="str">
        <f>+Médicaments!R169</f>
        <v>mcg</v>
      </c>
      <c r="H151" s="110">
        <f>+Médicaments!H169</f>
        <v>0</v>
      </c>
      <c r="I151" s="110">
        <f>+Médicaments!I169</f>
        <v>0</v>
      </c>
    </row>
    <row r="152" spans="1:9">
      <c r="A152" s="260">
        <f>+'Page d''accueil'!$C$16</f>
        <v>0</v>
      </c>
      <c r="B152" s="110" t="str">
        <f>+Médicaments!L170</f>
        <v>B03XA02_nr</v>
      </c>
      <c r="C152" s="110" t="str">
        <f>+Médicaments!B170</f>
        <v>B03XA02</v>
      </c>
      <c r="D152" s="110" t="str">
        <f>+Médicaments!C170</f>
        <v>Darbépoétine alfa</v>
      </c>
      <c r="E152" s="110" t="str">
        <f>+Médicaments!F170</f>
        <v>ARANESP 130 mcg a système protection ser prê 4 pce</v>
      </c>
      <c r="F152" s="110"/>
      <c r="G152" s="110" t="str">
        <f>+Médicaments!R170</f>
        <v>mcg</v>
      </c>
      <c r="H152" s="110">
        <f>+Médicaments!H170</f>
        <v>0</v>
      </c>
      <c r="I152" s="110">
        <f>+Médicaments!I170</f>
        <v>0</v>
      </c>
    </row>
    <row r="153" spans="1:9">
      <c r="A153" s="260">
        <f>+'Page d''accueil'!$C$16</f>
        <v>0</v>
      </c>
      <c r="B153" s="110" t="str">
        <f>+Médicaments!L171</f>
        <v>B03XA02_nr</v>
      </c>
      <c r="C153" s="110" t="str">
        <f>+Médicaments!B171</f>
        <v>B03XA02</v>
      </c>
      <c r="D153" s="110" t="str">
        <f>+Médicaments!C171</f>
        <v>Darbépoétine alfa</v>
      </c>
      <c r="E153" s="110" t="str">
        <f>+Médicaments!F171</f>
        <v>ARANESP 150 mcg a système protection ser prê 4 pce</v>
      </c>
      <c r="F153" s="110"/>
      <c r="G153" s="110" t="str">
        <f>+Médicaments!R171</f>
        <v>mcg</v>
      </c>
      <c r="H153" s="110">
        <f>+Médicaments!H171</f>
        <v>0</v>
      </c>
      <c r="I153" s="110">
        <f>+Médicaments!I171</f>
        <v>0</v>
      </c>
    </row>
    <row r="154" spans="1:9">
      <c r="A154" s="260">
        <f>+'Page d''accueil'!$C$16</f>
        <v>0</v>
      </c>
      <c r="B154" s="110" t="str">
        <f>+Médicaments!L172</f>
        <v>B03XA02_nr</v>
      </c>
      <c r="C154" s="110" t="str">
        <f>+Médicaments!B172</f>
        <v>B03XA02</v>
      </c>
      <c r="D154" s="110" t="str">
        <f>+Médicaments!C172</f>
        <v>Darbépoétine alfa</v>
      </c>
      <c r="E154" s="110" t="str">
        <f>+Médicaments!F172</f>
        <v>ARANESP 20 mcg a système protection ser prê 4 pce</v>
      </c>
      <c r="F154" s="110"/>
      <c r="G154" s="110" t="str">
        <f>+Médicaments!R172</f>
        <v>mcg</v>
      </c>
      <c r="H154" s="110">
        <f>+Médicaments!H172</f>
        <v>0</v>
      </c>
      <c r="I154" s="110">
        <f>+Médicaments!I172</f>
        <v>0</v>
      </c>
    </row>
    <row r="155" spans="1:9">
      <c r="A155" s="260">
        <f>+'Page d''accueil'!$C$16</f>
        <v>0</v>
      </c>
      <c r="B155" s="110" t="str">
        <f>+Médicaments!L173</f>
        <v>B03XA02_nr</v>
      </c>
      <c r="C155" s="110" t="str">
        <f>+Médicaments!B173</f>
        <v>B03XA02</v>
      </c>
      <c r="D155" s="110" t="str">
        <f>+Médicaments!C173</f>
        <v>Darbépoétine alfa</v>
      </c>
      <c r="E155" s="110" t="str">
        <f>+Médicaments!F173</f>
        <v>ARANESP 30 mcg a système protection ser prê 4 pce</v>
      </c>
      <c r="F155" s="110"/>
      <c r="G155" s="110" t="str">
        <f>+Médicaments!R173</f>
        <v>mcg</v>
      </c>
      <c r="H155" s="110">
        <f>+Médicaments!H173</f>
        <v>0</v>
      </c>
      <c r="I155" s="110">
        <f>+Médicaments!I173</f>
        <v>0</v>
      </c>
    </row>
    <row r="156" spans="1:9">
      <c r="A156" s="260">
        <f>+'Page d''accueil'!$C$16</f>
        <v>0</v>
      </c>
      <c r="B156" s="110" t="str">
        <f>+Médicaments!L174</f>
        <v>B03XA02_nr</v>
      </c>
      <c r="C156" s="110" t="str">
        <f>+Médicaments!B174</f>
        <v>B03XA02</v>
      </c>
      <c r="D156" s="110" t="str">
        <f>+Médicaments!C174</f>
        <v>Darbépoétine alfa</v>
      </c>
      <c r="E156" s="110" t="str">
        <f>+Médicaments!F174</f>
        <v>ARANESP 300 mcg a système protection ser prê</v>
      </c>
      <c r="F156" s="110"/>
      <c r="G156" s="110" t="str">
        <f>+Médicaments!R174</f>
        <v>mcg</v>
      </c>
      <c r="H156" s="110">
        <f>+Médicaments!H174</f>
        <v>0</v>
      </c>
      <c r="I156" s="110">
        <f>+Médicaments!I174</f>
        <v>0</v>
      </c>
    </row>
    <row r="157" spans="1:9">
      <c r="A157" s="260">
        <f>+'Page d''accueil'!$C$16</f>
        <v>0</v>
      </c>
      <c r="B157" s="110" t="str">
        <f>+Médicaments!L175</f>
        <v>B03XA02_nr</v>
      </c>
      <c r="C157" s="110" t="str">
        <f>+Médicaments!B175</f>
        <v>B03XA02</v>
      </c>
      <c r="D157" s="110" t="str">
        <f>+Médicaments!C175</f>
        <v>Darbépoétine alfa</v>
      </c>
      <c r="E157" s="110" t="str">
        <f>+Médicaments!F175</f>
        <v>ARANESP 40 mcg a système protection ser prê 4 pce</v>
      </c>
      <c r="F157" s="110"/>
      <c r="G157" s="110" t="str">
        <f>+Médicaments!R175</f>
        <v>mcg</v>
      </c>
      <c r="H157" s="110">
        <f>+Médicaments!H175</f>
        <v>0</v>
      </c>
      <c r="I157" s="110">
        <f>+Médicaments!I175</f>
        <v>0</v>
      </c>
    </row>
    <row r="158" spans="1:9">
      <c r="A158" s="260">
        <f>+'Page d''accueil'!$C$16</f>
        <v>0</v>
      </c>
      <c r="B158" s="110" t="str">
        <f>+Médicaments!L176</f>
        <v>B03XA02_nr</v>
      </c>
      <c r="C158" s="110" t="str">
        <f>+Médicaments!B176</f>
        <v>B03XA02</v>
      </c>
      <c r="D158" s="110" t="str">
        <f>+Médicaments!C176</f>
        <v>Darbépoétine alfa</v>
      </c>
      <c r="E158" s="110" t="str">
        <f>+Médicaments!F176</f>
        <v>ARANESP 50 mcg a système protection ser prê 4 pce</v>
      </c>
      <c r="F158" s="110"/>
      <c r="G158" s="110" t="str">
        <f>+Médicaments!R176</f>
        <v>mcg</v>
      </c>
      <c r="H158" s="110">
        <f>+Médicaments!H176</f>
        <v>0</v>
      </c>
      <c r="I158" s="110">
        <f>+Médicaments!I176</f>
        <v>0</v>
      </c>
    </row>
    <row r="159" spans="1:9">
      <c r="A159" s="260">
        <f>+'Page d''accueil'!$C$16</f>
        <v>0</v>
      </c>
      <c r="B159" s="110" t="str">
        <f>+Médicaments!L177</f>
        <v>B03XA02_nr</v>
      </c>
      <c r="C159" s="110" t="str">
        <f>+Médicaments!B177</f>
        <v>B03XA02</v>
      </c>
      <c r="D159" s="110" t="str">
        <f>+Médicaments!C177</f>
        <v>Darbépoétine alfa</v>
      </c>
      <c r="E159" s="110" t="str">
        <f>+Médicaments!F177</f>
        <v>ARANESP 500 mcg a système protection ser prê</v>
      </c>
      <c r="F159" s="110"/>
      <c r="G159" s="110" t="str">
        <f>+Médicaments!R177</f>
        <v>mcg</v>
      </c>
      <c r="H159" s="110">
        <f>+Médicaments!H177</f>
        <v>0</v>
      </c>
      <c r="I159" s="110">
        <f>+Médicaments!I177</f>
        <v>0</v>
      </c>
    </row>
    <row r="160" spans="1:9">
      <c r="A160" s="260">
        <f>+'Page d''accueil'!$C$16</f>
        <v>0</v>
      </c>
      <c r="B160" s="110" t="str">
        <f>+Médicaments!L178</f>
        <v>B03XA02_nr</v>
      </c>
      <c r="C160" s="110" t="str">
        <f>+Médicaments!B178</f>
        <v>B03XA02</v>
      </c>
      <c r="D160" s="110" t="str">
        <f>+Médicaments!C178</f>
        <v>Darbépoétine alfa</v>
      </c>
      <c r="E160" s="110" t="str">
        <f>+Médicaments!F178</f>
        <v>ARANESP 60 mcg a système protection ser prê 4 pce</v>
      </c>
      <c r="F160" s="110"/>
      <c r="G160" s="110" t="str">
        <f>+Médicaments!R178</f>
        <v>mcg</v>
      </c>
      <c r="H160" s="110">
        <f>+Médicaments!H178</f>
        <v>0</v>
      </c>
      <c r="I160" s="110">
        <f>+Médicaments!I178</f>
        <v>0</v>
      </c>
    </row>
    <row r="161" spans="1:9">
      <c r="A161" s="260">
        <f>+'Page d''accueil'!$C$16</f>
        <v>0</v>
      </c>
      <c r="B161" s="110" t="str">
        <f>+Médicaments!L179</f>
        <v>B03XA02_nr</v>
      </c>
      <c r="C161" s="110" t="str">
        <f>+Médicaments!B179</f>
        <v>B03XA02</v>
      </c>
      <c r="D161" s="110" t="str">
        <f>+Médicaments!C179</f>
        <v>Darbépoétine alfa</v>
      </c>
      <c r="E161" s="110" t="str">
        <f>+Médicaments!F179</f>
        <v>ARANESP 80 mcg a système protection ser prê 4 pce</v>
      </c>
      <c r="F161" s="110"/>
      <c r="G161" s="110" t="str">
        <f>+Médicaments!R179</f>
        <v>mcg</v>
      </c>
      <c r="H161" s="110">
        <f>+Médicaments!H179</f>
        <v>0</v>
      </c>
      <c r="I161" s="110">
        <f>+Médicaments!I179</f>
        <v>0</v>
      </c>
    </row>
    <row r="162" spans="1:9">
      <c r="A162" s="260">
        <f>+'Page d''accueil'!$C$16</f>
        <v>0</v>
      </c>
      <c r="B162" s="110" t="str">
        <f>+Médicaments!L180</f>
        <v>B03XA02_nr</v>
      </c>
      <c r="C162" s="110" t="str">
        <f>+Médicaments!B180</f>
        <v>B03XA02</v>
      </c>
      <c r="D162" s="110" t="str">
        <f>+Médicaments!C180</f>
        <v>Darbépoétine alfa</v>
      </c>
      <c r="E162" s="110" t="str">
        <f>+Médicaments!F180</f>
        <v>ARANESP sol inj 10 mcg ser prê 4 pce</v>
      </c>
      <c r="F162" s="110"/>
      <c r="G162" s="110" t="str">
        <f>+Médicaments!R180</f>
        <v>mcg</v>
      </c>
      <c r="H162" s="110">
        <f>+Médicaments!H180</f>
        <v>0</v>
      </c>
      <c r="I162" s="110">
        <f>+Médicaments!I180</f>
        <v>0</v>
      </c>
    </row>
    <row r="163" spans="1:9">
      <c r="A163" s="260">
        <f>+'Page d''accueil'!$C$16</f>
        <v>0</v>
      </c>
      <c r="B163" s="110" t="str">
        <f>+Médicaments!L181</f>
        <v>B03XA02_nr</v>
      </c>
      <c r="C163" s="110" t="str">
        <f>+Médicaments!B181</f>
        <v>B03XA02</v>
      </c>
      <c r="D163" s="110" t="str">
        <f>+Médicaments!C181</f>
        <v>Darbépoétine alfa</v>
      </c>
      <c r="E163" s="110" t="str">
        <f>+Médicaments!F181</f>
        <v>ARANESP sol inj 100 mcg ser prê 4 pce</v>
      </c>
      <c r="F163" s="110"/>
      <c r="G163" s="110" t="str">
        <f>+Médicaments!R181</f>
        <v>mcg</v>
      </c>
      <c r="H163" s="110">
        <f>+Médicaments!H181</f>
        <v>0</v>
      </c>
      <c r="I163" s="110">
        <f>+Médicaments!I181</f>
        <v>0</v>
      </c>
    </row>
    <row r="164" spans="1:9">
      <c r="A164" s="260">
        <f>+'Page d''accueil'!$C$16</f>
        <v>0</v>
      </c>
      <c r="B164" s="110" t="str">
        <f>+Médicaments!L182</f>
        <v>B03XA02_nr</v>
      </c>
      <c r="C164" s="110" t="str">
        <f>+Médicaments!B182</f>
        <v>B03XA02</v>
      </c>
      <c r="D164" s="110" t="str">
        <f>+Médicaments!C182</f>
        <v>Darbépoétine alfa</v>
      </c>
      <c r="E164" s="110" t="str">
        <f>+Médicaments!F182</f>
        <v>ARANESP sol inj 130 mcg ser prê 4 pce</v>
      </c>
      <c r="F164" s="110"/>
      <c r="G164" s="110" t="str">
        <f>+Médicaments!R182</f>
        <v>mcg</v>
      </c>
      <c r="H164" s="110">
        <f>+Médicaments!H182</f>
        <v>0</v>
      </c>
      <c r="I164" s="110">
        <f>+Médicaments!I182</f>
        <v>0</v>
      </c>
    </row>
    <row r="165" spans="1:9">
      <c r="A165" s="260">
        <f>+'Page d''accueil'!$C$16</f>
        <v>0</v>
      </c>
      <c r="B165" s="110" t="str">
        <f>+Médicaments!L183</f>
        <v>B03XA02_nr</v>
      </c>
      <c r="C165" s="110" t="str">
        <f>+Médicaments!B183</f>
        <v>B03XA02</v>
      </c>
      <c r="D165" s="110" t="str">
        <f>+Médicaments!C183</f>
        <v>Darbépoétine alfa</v>
      </c>
      <c r="E165" s="110" t="str">
        <f>+Médicaments!F183</f>
        <v>ARANESP sol inj 150 mcg ser prê 4 pce</v>
      </c>
      <c r="F165" s="110"/>
      <c r="G165" s="110" t="str">
        <f>+Médicaments!R183</f>
        <v>mcg</v>
      </c>
      <c r="H165" s="110">
        <f>+Médicaments!H183</f>
        <v>0</v>
      </c>
      <c r="I165" s="110">
        <f>+Médicaments!I183</f>
        <v>0</v>
      </c>
    </row>
    <row r="166" spans="1:9">
      <c r="A166" s="260">
        <f>+'Page d''accueil'!$C$16</f>
        <v>0</v>
      </c>
      <c r="B166" s="110" t="str">
        <f>+Médicaments!L184</f>
        <v>B03XA02_nr</v>
      </c>
      <c r="C166" s="110" t="str">
        <f>+Médicaments!B184</f>
        <v>B03XA02</v>
      </c>
      <c r="D166" s="110" t="str">
        <f>+Médicaments!C184</f>
        <v>Darbépoétine alfa</v>
      </c>
      <c r="E166" s="110" t="str">
        <f>+Médicaments!F184</f>
        <v>ARANESP sol inj 20 mcg ser prê 4 pce</v>
      </c>
      <c r="F166" s="110"/>
      <c r="G166" s="110" t="str">
        <f>+Médicaments!R184</f>
        <v>mcg</v>
      </c>
      <c r="H166" s="110">
        <f>+Médicaments!H184</f>
        <v>0</v>
      </c>
      <c r="I166" s="110">
        <f>+Médicaments!I184</f>
        <v>0</v>
      </c>
    </row>
    <row r="167" spans="1:9">
      <c r="A167" s="260">
        <f>+'Page d''accueil'!$C$16</f>
        <v>0</v>
      </c>
      <c r="B167" s="110" t="str">
        <f>+Médicaments!L185</f>
        <v>B03XA02_nr</v>
      </c>
      <c r="C167" s="110" t="str">
        <f>+Médicaments!B185</f>
        <v>B03XA02</v>
      </c>
      <c r="D167" s="110" t="str">
        <f>+Médicaments!C185</f>
        <v>Darbépoétine alfa</v>
      </c>
      <c r="E167" s="110" t="str">
        <f>+Médicaments!F185</f>
        <v>ARANESP sol inj 30 mcg ser prê 4 pce</v>
      </c>
      <c r="F167" s="110"/>
      <c r="G167" s="110" t="str">
        <f>+Médicaments!R185</f>
        <v>mcg</v>
      </c>
      <c r="H167" s="110">
        <f>+Médicaments!H185</f>
        <v>0</v>
      </c>
      <c r="I167" s="110">
        <f>+Médicaments!I185</f>
        <v>0</v>
      </c>
    </row>
    <row r="168" spans="1:9">
      <c r="A168" s="260">
        <f>+'Page d''accueil'!$C$16</f>
        <v>0</v>
      </c>
      <c r="B168" s="110" t="str">
        <f>+Médicaments!L186</f>
        <v>B03XA02_nr</v>
      </c>
      <c r="C168" s="110" t="str">
        <f>+Médicaments!B186</f>
        <v>B03XA02</v>
      </c>
      <c r="D168" s="110" t="str">
        <f>+Médicaments!C186</f>
        <v>Darbépoétine alfa</v>
      </c>
      <c r="E168" s="110" t="str">
        <f>+Médicaments!F186</f>
        <v>ARANESP sol inj 300 mcg ser prê</v>
      </c>
      <c r="F168" s="110"/>
      <c r="G168" s="110" t="str">
        <f>+Médicaments!R186</f>
        <v>mcg</v>
      </c>
      <c r="H168" s="110">
        <f>+Médicaments!H186</f>
        <v>0</v>
      </c>
      <c r="I168" s="110">
        <f>+Médicaments!I186</f>
        <v>0</v>
      </c>
    </row>
    <row r="169" spans="1:9">
      <c r="A169" s="260">
        <f>+'Page d''accueil'!$C$16</f>
        <v>0</v>
      </c>
      <c r="B169" s="110" t="str">
        <f>+Médicaments!L187</f>
        <v>B03XA02_nr</v>
      </c>
      <c r="C169" s="110" t="str">
        <f>+Médicaments!B187</f>
        <v>B03XA02</v>
      </c>
      <c r="D169" s="110" t="str">
        <f>+Médicaments!C187</f>
        <v>Darbépoétine alfa</v>
      </c>
      <c r="E169" s="110" t="str">
        <f>+Médicaments!F187</f>
        <v>ARANESP sol inj 40 mcg ser prê 4 pce</v>
      </c>
      <c r="F169" s="110"/>
      <c r="G169" s="110" t="str">
        <f>+Médicaments!R187</f>
        <v>mcg</v>
      </c>
      <c r="H169" s="110">
        <f>+Médicaments!H187</f>
        <v>0</v>
      </c>
      <c r="I169" s="110">
        <f>+Médicaments!I187</f>
        <v>0</v>
      </c>
    </row>
    <row r="170" spans="1:9">
      <c r="A170" s="260">
        <f>+'Page d''accueil'!$C$16</f>
        <v>0</v>
      </c>
      <c r="B170" s="110" t="str">
        <f>+Médicaments!L188</f>
        <v>B03XA02_nr</v>
      </c>
      <c r="C170" s="110" t="str">
        <f>+Médicaments!B188</f>
        <v>B03XA02</v>
      </c>
      <c r="D170" s="110" t="str">
        <f>+Médicaments!C188</f>
        <v>Darbépoétine alfa</v>
      </c>
      <c r="E170" s="110" t="str">
        <f>+Médicaments!F188</f>
        <v>ARANESP sol inj 50 mcg ser prê 4 pce</v>
      </c>
      <c r="F170" s="110"/>
      <c r="G170" s="110" t="str">
        <f>+Médicaments!R188</f>
        <v>mcg</v>
      </c>
      <c r="H170" s="110">
        <f>+Médicaments!H188</f>
        <v>0</v>
      </c>
      <c r="I170" s="110">
        <f>+Médicaments!I188</f>
        <v>0</v>
      </c>
    </row>
    <row r="171" spans="1:9">
      <c r="A171" s="260">
        <f>+'Page d''accueil'!$C$16</f>
        <v>0</v>
      </c>
      <c r="B171" s="110" t="str">
        <f>+Médicaments!L189</f>
        <v>B03XA02_nr</v>
      </c>
      <c r="C171" s="110" t="str">
        <f>+Médicaments!B189</f>
        <v>B03XA02</v>
      </c>
      <c r="D171" s="110" t="str">
        <f>+Médicaments!C189</f>
        <v>Darbépoétine alfa</v>
      </c>
      <c r="E171" s="110" t="str">
        <f>+Médicaments!F189</f>
        <v>ARANESP sol inj 500 mcg ser prê</v>
      </c>
      <c r="F171" s="110"/>
      <c r="G171" s="110" t="str">
        <f>+Médicaments!R189</f>
        <v>mcg</v>
      </c>
      <c r="H171" s="110">
        <f>+Médicaments!H189</f>
        <v>0</v>
      </c>
      <c r="I171" s="110">
        <f>+Médicaments!I189</f>
        <v>0</v>
      </c>
    </row>
    <row r="172" spans="1:9">
      <c r="A172" s="260">
        <f>+'Page d''accueil'!$C$16</f>
        <v>0</v>
      </c>
      <c r="B172" s="110" t="str">
        <f>+Médicaments!L190</f>
        <v>B03XA02_nr</v>
      </c>
      <c r="C172" s="110" t="str">
        <f>+Médicaments!B190</f>
        <v>B03XA02</v>
      </c>
      <c r="D172" s="110" t="str">
        <f>+Médicaments!C190</f>
        <v>Darbépoétine alfa</v>
      </c>
      <c r="E172" s="110" t="str">
        <f>+Médicaments!F190</f>
        <v>ARANESP sol inj 60 mcg ser prê 4 pce</v>
      </c>
      <c r="F172" s="110"/>
      <c r="G172" s="110" t="str">
        <f>+Médicaments!R190</f>
        <v>mcg</v>
      </c>
      <c r="H172" s="110">
        <f>+Médicaments!H190</f>
        <v>0</v>
      </c>
      <c r="I172" s="110">
        <f>+Médicaments!I190</f>
        <v>0</v>
      </c>
    </row>
    <row r="173" spans="1:9">
      <c r="A173" s="260">
        <f>+'Page d''accueil'!$C$16</f>
        <v>0</v>
      </c>
      <c r="B173" s="110" t="str">
        <f>+Médicaments!L191</f>
        <v>B03XA02_nr</v>
      </c>
      <c r="C173" s="110" t="str">
        <f>+Médicaments!B191</f>
        <v>B03XA02</v>
      </c>
      <c r="D173" s="110" t="str">
        <f>+Médicaments!C191</f>
        <v>Darbépoétine alfa</v>
      </c>
      <c r="E173" s="110" t="str">
        <f>+Médicaments!F191</f>
        <v>ARANESP sol inj 80 mcg ser prê 4 pce</v>
      </c>
      <c r="F173" s="110"/>
      <c r="G173" s="110" t="str">
        <f>+Médicaments!R191</f>
        <v>mcg</v>
      </c>
      <c r="H173" s="110">
        <f>+Médicaments!H191</f>
        <v>0</v>
      </c>
      <c r="I173" s="110">
        <f>+Médicaments!I191</f>
        <v>0</v>
      </c>
    </row>
    <row r="174" spans="1:9">
      <c r="A174" s="260">
        <f>+'Page d''accueil'!$C$16</f>
        <v>0</v>
      </c>
      <c r="B174" s="110" t="str">
        <f>+Médicaments!L192</f>
        <v>B03XA02_nr</v>
      </c>
      <c r="C174" s="110" t="str">
        <f>+Médicaments!B192</f>
        <v>B03XA02</v>
      </c>
      <c r="D174" s="110" t="str">
        <f>+Médicaments!C192</f>
        <v>Darbépoétine alfa</v>
      </c>
      <c r="E174" s="110" t="str">
        <f>+Médicaments!F192</f>
        <v>ARANESP Sure Click Pen sol inj 100 mcg</v>
      </c>
      <c r="F174" s="110"/>
      <c r="G174" s="110" t="str">
        <f>+Médicaments!R192</f>
        <v>mcg</v>
      </c>
      <c r="H174" s="110">
        <f>+Médicaments!H192</f>
        <v>0</v>
      </c>
      <c r="I174" s="110">
        <f>+Médicaments!I192</f>
        <v>0</v>
      </c>
    </row>
    <row r="175" spans="1:9">
      <c r="A175" s="260">
        <f>+'Page d''accueil'!$C$16</f>
        <v>0</v>
      </c>
      <c r="B175" s="110" t="str">
        <f>+Médicaments!L193</f>
        <v>B03XA02_nr</v>
      </c>
      <c r="C175" s="110" t="str">
        <f>+Médicaments!B193</f>
        <v>B03XA02</v>
      </c>
      <c r="D175" s="110" t="str">
        <f>+Médicaments!C193</f>
        <v>Darbépoétine alfa</v>
      </c>
      <c r="E175" s="110" t="str">
        <f>+Médicaments!F193</f>
        <v>ARANESP Sure Click Pen sol inj 20 mcg</v>
      </c>
      <c r="F175" s="110"/>
      <c r="G175" s="110" t="str">
        <f>+Médicaments!R193</f>
        <v>mcg</v>
      </c>
      <c r="H175" s="110">
        <f>+Médicaments!H193</f>
        <v>0</v>
      </c>
      <c r="I175" s="110">
        <f>+Médicaments!I193</f>
        <v>0</v>
      </c>
    </row>
    <row r="176" spans="1:9">
      <c r="A176" s="260">
        <f>+'Page d''accueil'!$C$16</f>
        <v>0</v>
      </c>
      <c r="B176" s="110" t="str">
        <f>+Médicaments!L194</f>
        <v>B03XA02_nr</v>
      </c>
      <c r="C176" s="110" t="str">
        <f>+Médicaments!B194</f>
        <v>B03XA02</v>
      </c>
      <c r="D176" s="110" t="str">
        <f>+Médicaments!C194</f>
        <v>Darbépoétine alfa</v>
      </c>
      <c r="E176" s="110" t="str">
        <f>+Médicaments!F194</f>
        <v>ARANESP Sure Click Pen sol inj 40 mcg</v>
      </c>
      <c r="F176" s="110"/>
      <c r="G176" s="110" t="str">
        <f>+Médicaments!R194</f>
        <v>mcg</v>
      </c>
      <c r="H176" s="110">
        <f>+Médicaments!H194</f>
        <v>0</v>
      </c>
      <c r="I176" s="110">
        <f>+Médicaments!I194</f>
        <v>0</v>
      </c>
    </row>
    <row r="177" spans="1:9">
      <c r="A177" s="260">
        <f>+'Page d''accueil'!$C$16</f>
        <v>0</v>
      </c>
      <c r="B177" s="110" t="str">
        <f>+Médicaments!L195</f>
        <v>B03XA02_nr</v>
      </c>
      <c r="C177" s="110" t="str">
        <f>+Médicaments!B195</f>
        <v>B03XA02</v>
      </c>
      <c r="D177" s="110" t="str">
        <f>+Médicaments!C195</f>
        <v>Darbépoétine alfa</v>
      </c>
      <c r="E177" s="110" t="str">
        <f>+Médicaments!F195</f>
        <v>ARANESP Sure Click Pen sol inj 500 mcg</v>
      </c>
      <c r="F177" s="110"/>
      <c r="G177" s="110" t="str">
        <f>+Médicaments!R195</f>
        <v>mcg</v>
      </c>
      <c r="H177" s="110">
        <f>+Médicaments!H195</f>
        <v>0</v>
      </c>
      <c r="I177" s="110">
        <f>+Médicaments!I195</f>
        <v>0</v>
      </c>
    </row>
    <row r="178" spans="1:9">
      <c r="A178" s="260">
        <f>+'Page d''accueil'!$C$16</f>
        <v>0</v>
      </c>
      <c r="B178" s="110" t="str">
        <f>+Médicaments!L196</f>
        <v>B03XA02_nr</v>
      </c>
      <c r="C178" s="110" t="str">
        <f>+Médicaments!B196</f>
        <v>B03XA02</v>
      </c>
      <c r="D178" s="110" t="str">
        <f>+Médicaments!C196</f>
        <v>Darbépoétine alfa</v>
      </c>
      <c r="E178" s="110" t="str">
        <f>+Médicaments!F196</f>
        <v>ARANESP Sure Click Pen sol inj 60 mcg</v>
      </c>
      <c r="F178" s="110"/>
      <c r="G178" s="110" t="str">
        <f>+Médicaments!R196</f>
        <v>mcg</v>
      </c>
      <c r="H178" s="110">
        <f>+Médicaments!H196</f>
        <v>0</v>
      </c>
      <c r="I178" s="110">
        <f>+Médicaments!I196</f>
        <v>0</v>
      </c>
    </row>
    <row r="179" spans="1:9">
      <c r="A179" s="260">
        <f>+'Page d''accueil'!$C$16</f>
        <v>0</v>
      </c>
      <c r="B179" s="110" t="str">
        <f>+Médicaments!L197</f>
        <v>B03XA03_nr</v>
      </c>
      <c r="C179" s="110" t="str">
        <f>+Médicaments!B197</f>
        <v>B03XA03</v>
      </c>
      <c r="D179" s="110" t="str">
        <f>+Médicaments!C197</f>
        <v>Methoxy-PEG-Epoetin beta</v>
      </c>
      <c r="E179" s="110" t="str">
        <f>+Médicaments!F197</f>
        <v>MIRCERA FSP sol inj 100 mcg/0.3 ml ser prê</v>
      </c>
      <c r="F179" s="110"/>
      <c r="G179" s="110" t="str">
        <f>+Médicaments!R197</f>
        <v>mcg</v>
      </c>
      <c r="H179" s="110">
        <f>+Médicaments!H197</f>
        <v>0</v>
      </c>
      <c r="I179" s="110">
        <f>+Médicaments!I197</f>
        <v>0</v>
      </c>
    </row>
    <row r="180" spans="1:9">
      <c r="A180" s="260">
        <f>+'Page d''accueil'!$C$16</f>
        <v>0</v>
      </c>
      <c r="B180" s="110" t="str">
        <f>+Médicaments!L198</f>
        <v>B03XA03_nr</v>
      </c>
      <c r="C180" s="110" t="str">
        <f>+Médicaments!B198</f>
        <v>B03XA03</v>
      </c>
      <c r="D180" s="110" t="str">
        <f>+Médicaments!C198</f>
        <v>Methoxy-PEG-Epoetin beta</v>
      </c>
      <c r="E180" s="110" t="str">
        <f>+Médicaments!F198</f>
        <v>MIRCERA FSP sol inj 120 mcg/0.3 ml ser prê</v>
      </c>
      <c r="F180" s="110"/>
      <c r="G180" s="110" t="str">
        <f>+Médicaments!R198</f>
        <v>mcg</v>
      </c>
      <c r="H180" s="110">
        <f>+Médicaments!H198</f>
        <v>0</v>
      </c>
      <c r="I180" s="110">
        <f>+Médicaments!I198</f>
        <v>0</v>
      </c>
    </row>
    <row r="181" spans="1:9">
      <c r="A181" s="260">
        <f>+'Page d''accueil'!$C$16</f>
        <v>0</v>
      </c>
      <c r="B181" s="110" t="str">
        <f>+Médicaments!L199</f>
        <v>B03XA03_nr</v>
      </c>
      <c r="C181" s="110" t="str">
        <f>+Médicaments!B199</f>
        <v>B03XA03</v>
      </c>
      <c r="D181" s="110" t="str">
        <f>+Médicaments!C199</f>
        <v>Methoxy-PEG-Epoetin beta</v>
      </c>
      <c r="E181" s="110" t="str">
        <f>+Médicaments!F199</f>
        <v>MIRCERA FSP sol inj 150 mcg/0.3 ml ser prê</v>
      </c>
      <c r="F181" s="110"/>
      <c r="G181" s="110" t="str">
        <f>+Médicaments!R199</f>
        <v>mcg</v>
      </c>
      <c r="H181" s="110">
        <f>+Médicaments!H199</f>
        <v>0</v>
      </c>
      <c r="I181" s="110">
        <f>+Médicaments!I199</f>
        <v>0</v>
      </c>
    </row>
    <row r="182" spans="1:9">
      <c r="A182" s="260">
        <f>+'Page d''accueil'!$C$16</f>
        <v>0</v>
      </c>
      <c r="B182" s="110" t="str">
        <f>+Médicaments!L200</f>
        <v>B03XA03_nr</v>
      </c>
      <c r="C182" s="110" t="str">
        <f>+Médicaments!B200</f>
        <v>B03XA03</v>
      </c>
      <c r="D182" s="110" t="str">
        <f>+Médicaments!C200</f>
        <v>Methoxy-PEG-Epoetin beta</v>
      </c>
      <c r="E182" s="110" t="str">
        <f>+Médicaments!F200</f>
        <v>MIRCERA FSP sol inj 200 mcg/0.3 ml ser prê</v>
      </c>
      <c r="F182" s="110"/>
      <c r="G182" s="110" t="str">
        <f>+Médicaments!R200</f>
        <v>mcg</v>
      </c>
      <c r="H182" s="110">
        <f>+Médicaments!H200</f>
        <v>0</v>
      </c>
      <c r="I182" s="110">
        <f>+Médicaments!I200</f>
        <v>0</v>
      </c>
    </row>
    <row r="183" spans="1:9">
      <c r="A183" s="260">
        <f>+'Page d''accueil'!$C$16</f>
        <v>0</v>
      </c>
      <c r="B183" s="110" t="str">
        <f>+Médicaments!L201</f>
        <v>B03XA03_nr</v>
      </c>
      <c r="C183" s="110" t="str">
        <f>+Médicaments!B201</f>
        <v>B03XA03</v>
      </c>
      <c r="D183" s="110" t="str">
        <f>+Médicaments!C201</f>
        <v>Methoxy-PEG-Epoetin beta</v>
      </c>
      <c r="E183" s="110" t="str">
        <f>+Médicaments!F201</f>
        <v>MIRCERA FSP sol inj 250 mcg/0.3 ml ser prê</v>
      </c>
      <c r="F183" s="110"/>
      <c r="G183" s="110" t="str">
        <f>+Médicaments!R201</f>
        <v>mcg</v>
      </c>
      <c r="H183" s="110">
        <f>+Médicaments!H201</f>
        <v>0</v>
      </c>
      <c r="I183" s="110">
        <f>+Médicaments!I201</f>
        <v>0</v>
      </c>
    </row>
    <row r="184" spans="1:9">
      <c r="A184" s="260">
        <f>+'Page d''accueil'!$C$16</f>
        <v>0</v>
      </c>
      <c r="B184" s="110" t="str">
        <f>+Médicaments!L202</f>
        <v>B03XA03_nr</v>
      </c>
      <c r="C184" s="110" t="str">
        <f>+Médicaments!B202</f>
        <v>B03XA03</v>
      </c>
      <c r="D184" s="110" t="str">
        <f>+Médicaments!C202</f>
        <v>Methoxy-PEG-Epoetin beta</v>
      </c>
      <c r="E184" s="110" t="str">
        <f>+Médicaments!F202</f>
        <v>MIRCERA FSP sol inj 30 mcg/0.3 ml ser prê</v>
      </c>
      <c r="F184" s="110"/>
      <c r="G184" s="110" t="str">
        <f>+Médicaments!R202</f>
        <v>mcg</v>
      </c>
      <c r="H184" s="110">
        <f>+Médicaments!H202</f>
        <v>0</v>
      </c>
      <c r="I184" s="110">
        <f>+Médicaments!I202</f>
        <v>0</v>
      </c>
    </row>
    <row r="185" spans="1:9">
      <c r="A185" s="260">
        <f>+'Page d''accueil'!$C$16</f>
        <v>0</v>
      </c>
      <c r="B185" s="110" t="str">
        <f>+Médicaments!L203</f>
        <v>B03XA03_nr</v>
      </c>
      <c r="C185" s="110" t="str">
        <f>+Médicaments!B203</f>
        <v>B03XA03</v>
      </c>
      <c r="D185" s="110" t="str">
        <f>+Médicaments!C203</f>
        <v>Methoxy-PEG-Epoetin beta</v>
      </c>
      <c r="E185" s="110" t="str">
        <f>+Médicaments!F203</f>
        <v>MIRCERA FSP sol inj 360 mcg/0.6 ml ser prê</v>
      </c>
      <c r="F185" s="110"/>
      <c r="G185" s="110" t="str">
        <f>+Médicaments!R203</f>
        <v>mcg</v>
      </c>
      <c r="H185" s="110">
        <f>+Médicaments!H203</f>
        <v>0</v>
      </c>
      <c r="I185" s="110">
        <f>+Médicaments!I203</f>
        <v>0</v>
      </c>
    </row>
    <row r="186" spans="1:9">
      <c r="A186" s="260">
        <f>+'Page d''accueil'!$C$16</f>
        <v>0</v>
      </c>
      <c r="B186" s="110" t="str">
        <f>+Médicaments!L204</f>
        <v>B03XA03_nr</v>
      </c>
      <c r="C186" s="110" t="str">
        <f>+Médicaments!B204</f>
        <v>B03XA03</v>
      </c>
      <c r="D186" s="110" t="str">
        <f>+Médicaments!C204</f>
        <v>Methoxy-PEG-Epoetin beta</v>
      </c>
      <c r="E186" s="110" t="str">
        <f>+Médicaments!F204</f>
        <v>MIRCERA FSP sol inj 50 mcg/0.3 ml ser prê</v>
      </c>
      <c r="F186" s="110"/>
      <c r="G186" s="110" t="str">
        <f>+Médicaments!R204</f>
        <v>mcg</v>
      </c>
      <c r="H186" s="110">
        <f>+Médicaments!H204</f>
        <v>0</v>
      </c>
      <c r="I186" s="110">
        <f>+Médicaments!I204</f>
        <v>0</v>
      </c>
    </row>
    <row r="187" spans="1:9">
      <c r="A187" s="260">
        <f>+'Page d''accueil'!$C$16</f>
        <v>0</v>
      </c>
      <c r="B187" s="110" t="str">
        <f>+Médicaments!L205</f>
        <v>B03XA03_nr</v>
      </c>
      <c r="C187" s="110" t="str">
        <f>+Médicaments!B205</f>
        <v>B03XA03</v>
      </c>
      <c r="D187" s="110" t="str">
        <f>+Médicaments!C205</f>
        <v>Methoxy-PEG-Epoetin beta</v>
      </c>
      <c r="E187" s="110" t="str">
        <f>+Médicaments!F205</f>
        <v>MIRCERA FSP sol inj 75 mcg/0.3 ml ser prê</v>
      </c>
      <c r="F187" s="110"/>
      <c r="G187" s="110" t="str">
        <f>+Médicaments!R205</f>
        <v>mcg</v>
      </c>
      <c r="H187" s="110">
        <f>+Médicaments!H205</f>
        <v>0</v>
      </c>
      <c r="I187" s="110">
        <f>+Médicaments!I205</f>
        <v>0</v>
      </c>
    </row>
    <row r="188" spans="1:9">
      <c r="A188" s="260">
        <f>+'Page d''accueil'!$C$16</f>
        <v>0</v>
      </c>
      <c r="B188" s="110" t="str">
        <f>+Médicaments!L206</f>
        <v>B06AC01_nr</v>
      </c>
      <c r="C188" s="110" t="str">
        <f>+Médicaments!B206</f>
        <v>B06AC01</v>
      </c>
      <c r="D188" s="110" t="str">
        <f>+Médicaments!C206</f>
        <v>Inhibiteur de la C1-Esterase</v>
      </c>
      <c r="E188" s="110" t="str">
        <f>+Médicaments!F206</f>
        <v>BERINERT subst sèche 500 UI/10ml c solv</v>
      </c>
      <c r="F188" s="110"/>
      <c r="G188" s="110" t="str">
        <f>+Médicaments!R206</f>
        <v>IU</v>
      </c>
      <c r="H188" s="110">
        <f>+Médicaments!H206</f>
        <v>0</v>
      </c>
      <c r="I188" s="110">
        <f>+Médicaments!I206</f>
        <v>0</v>
      </c>
    </row>
    <row r="189" spans="1:9">
      <c r="A189" s="260">
        <f>+'Page d''accueil'!$C$16</f>
        <v>0</v>
      </c>
      <c r="B189" s="110" t="str">
        <f>+Médicaments!L207</f>
        <v>B06AC02_nr</v>
      </c>
      <c r="C189" s="110" t="str">
        <f>+Médicaments!B207</f>
        <v>B06AC02</v>
      </c>
      <c r="D189" s="110" t="str">
        <f>+Médicaments!C207</f>
        <v>Icatibant</v>
      </c>
      <c r="E189" s="110" t="str">
        <f>+Médicaments!F207</f>
        <v>FIRAZYR sol inj 30 mg/3ml ser prê 3 ml</v>
      </c>
      <c r="F189" s="110"/>
      <c r="G189" s="110" t="str">
        <f>+Médicaments!R207</f>
        <v>mg</v>
      </c>
      <c r="H189" s="110">
        <f>+Médicaments!H207</f>
        <v>0</v>
      </c>
      <c r="I189" s="110">
        <f>+Médicaments!I207</f>
        <v>0</v>
      </c>
    </row>
    <row r="190" spans="1:9">
      <c r="A190" s="260">
        <f>+'Page d''accueil'!$C$16</f>
        <v>0</v>
      </c>
      <c r="B190" s="110" t="str">
        <f>+Médicaments!L208</f>
        <v>C01CX08_nr</v>
      </c>
      <c r="C190" s="110" t="str">
        <f>+Médicaments!B208</f>
        <v>C01CX08</v>
      </c>
      <c r="D190" s="110" t="str">
        <f>+Médicaments!C208</f>
        <v>Levosimendan</v>
      </c>
      <c r="E190" s="110" t="str">
        <f>+Médicaments!F208</f>
        <v>SIMDAX conc perf 12.5 mg/5ml flac 5 ml</v>
      </c>
      <c r="F190" s="110"/>
      <c r="G190" s="110" t="str">
        <f>+Médicaments!R208</f>
        <v>mg</v>
      </c>
      <c r="H190" s="110">
        <f>+Médicaments!H208</f>
        <v>0</v>
      </c>
      <c r="I190" s="110">
        <f>+Médicaments!I208</f>
        <v>0</v>
      </c>
    </row>
    <row r="191" spans="1:9">
      <c r="A191" s="260">
        <f>+'Page d''accueil'!$C$16</f>
        <v>0</v>
      </c>
      <c r="B191" s="110" t="str">
        <f>+Médicaments!L209</f>
        <v>C01EA01_nr</v>
      </c>
      <c r="C191" s="110" t="str">
        <f>+Médicaments!B209</f>
        <v>C01EA01</v>
      </c>
      <c r="D191" s="110" t="str">
        <f>+Médicaments!C209</f>
        <v>Alprostadil</v>
      </c>
      <c r="E191" s="110" t="str">
        <f>+Médicaments!F209</f>
        <v>PROSTIN VR conc perf 500 mcg/ml 5 amp 1 ml</v>
      </c>
      <c r="F191" s="110"/>
      <c r="G191" s="110" t="str">
        <f>+Médicaments!R209</f>
        <v>mcg</v>
      </c>
      <c r="H191" s="110">
        <f>+Médicaments!H209</f>
        <v>0</v>
      </c>
      <c r="I191" s="110">
        <f>+Médicaments!I209</f>
        <v>0</v>
      </c>
    </row>
    <row r="192" spans="1:9">
      <c r="A192" s="260">
        <f>+'Page d''accueil'!$C$16</f>
        <v>0</v>
      </c>
      <c r="B192" s="110" t="str">
        <f>+Médicaments!L210</f>
        <v>C02KX01_nr</v>
      </c>
      <c r="C192" s="110" t="str">
        <f>+Médicaments!B210</f>
        <v>C02KX01</v>
      </c>
      <c r="D192" s="110" t="str">
        <f>+Médicaments!C210</f>
        <v>Bosentan</v>
      </c>
      <c r="E192" s="110" t="str">
        <f>+Médicaments!F210</f>
        <v>TRACLEER cpr disp 32 mg 56 pce</v>
      </c>
      <c r="F192" s="110"/>
      <c r="G192" s="110" t="str">
        <f>+Médicaments!R210</f>
        <v>mg</v>
      </c>
      <c r="H192" s="110">
        <f>+Médicaments!H210</f>
        <v>0</v>
      </c>
      <c r="I192" s="110">
        <f>+Médicaments!I210</f>
        <v>0</v>
      </c>
    </row>
    <row r="193" spans="1:9">
      <c r="A193" s="260">
        <f>+'Page d''accueil'!$C$16</f>
        <v>0</v>
      </c>
      <c r="B193" s="110" t="str">
        <f>+Médicaments!L211</f>
        <v>C02KX01_nr</v>
      </c>
      <c r="C193" s="110" t="str">
        <f>+Médicaments!B211</f>
        <v>C02KX01</v>
      </c>
      <c r="D193" s="110" t="str">
        <f>+Médicaments!C211</f>
        <v>Bosentan</v>
      </c>
      <c r="E193" s="110" t="str">
        <f>+Médicaments!F211</f>
        <v>TRACLEER cpr pell 125 mg 56 pce</v>
      </c>
      <c r="F193" s="110"/>
      <c r="G193" s="110" t="str">
        <f>+Médicaments!R211</f>
        <v>mg</v>
      </c>
      <c r="H193" s="110">
        <f>+Médicaments!H211</f>
        <v>0</v>
      </c>
      <c r="I193" s="110">
        <f>+Médicaments!I211</f>
        <v>0</v>
      </c>
    </row>
    <row r="194" spans="1:9">
      <c r="A194" s="260">
        <f>+'Page d''accueil'!$C$16</f>
        <v>0</v>
      </c>
      <c r="B194" s="110" t="str">
        <f>+Médicaments!L212</f>
        <v>C02KX01_nr</v>
      </c>
      <c r="C194" s="110" t="str">
        <f>+Médicaments!B212</f>
        <v>C02KX01</v>
      </c>
      <c r="D194" s="110" t="str">
        <f>+Médicaments!C212</f>
        <v>Bosentan</v>
      </c>
      <c r="E194" s="110" t="str">
        <f>+Médicaments!F212</f>
        <v>TRACLEER cpr pell 62.5 mg 56 pce</v>
      </c>
      <c r="F194" s="110"/>
      <c r="G194" s="110" t="str">
        <f>+Médicaments!R212</f>
        <v>mg</v>
      </c>
      <c r="H194" s="110">
        <f>+Médicaments!H212</f>
        <v>0</v>
      </c>
      <c r="I194" s="110">
        <f>+Médicaments!I212</f>
        <v>0</v>
      </c>
    </row>
    <row r="195" spans="1:9">
      <c r="A195" s="260">
        <f>+'Page d''accueil'!$C$16</f>
        <v>0</v>
      </c>
      <c r="B195" s="110" t="str">
        <f>+Médicaments!L213</f>
        <v>C02KX02_nr</v>
      </c>
      <c r="C195" s="110" t="str">
        <f>+Médicaments!B213</f>
        <v>C02KX02</v>
      </c>
      <c r="D195" s="110" t="str">
        <f>+Médicaments!C213</f>
        <v>Ambrisentan</v>
      </c>
      <c r="E195" s="110" t="str">
        <f>+Médicaments!F213</f>
        <v>VOLIBRIS cpr pell 10 mg 30 pce</v>
      </c>
      <c r="F195" s="110"/>
      <c r="G195" s="110" t="str">
        <f>+Médicaments!R213</f>
        <v>mg</v>
      </c>
      <c r="H195" s="110">
        <f>+Médicaments!H213</f>
        <v>0</v>
      </c>
      <c r="I195" s="110">
        <f>+Médicaments!I213</f>
        <v>0</v>
      </c>
    </row>
    <row r="196" spans="1:9">
      <c r="A196" s="260">
        <f>+'Page d''accueil'!$C$16</f>
        <v>0</v>
      </c>
      <c r="B196" s="110" t="str">
        <f>+Médicaments!L214</f>
        <v>C02KX02_nr</v>
      </c>
      <c r="C196" s="110" t="str">
        <f>+Médicaments!B214</f>
        <v>C02KX02</v>
      </c>
      <c r="D196" s="110" t="str">
        <f>+Médicaments!C214</f>
        <v>Ambrisentan</v>
      </c>
      <c r="E196" s="110" t="str">
        <f>+Médicaments!F214</f>
        <v>VOLIBRIS cpr pell 5 mg 30 pce</v>
      </c>
      <c r="F196" s="110"/>
      <c r="G196" s="110" t="str">
        <f>+Médicaments!R214</f>
        <v>mg</v>
      </c>
      <c r="H196" s="110">
        <f>+Médicaments!H214</f>
        <v>0</v>
      </c>
      <c r="I196" s="110">
        <f>+Médicaments!I214</f>
        <v>0</v>
      </c>
    </row>
    <row r="197" spans="1:9">
      <c r="A197" s="260">
        <f>+'Page d''accueil'!$C$16</f>
        <v>0</v>
      </c>
      <c r="B197" s="110" t="str">
        <f>+Médicaments!L215</f>
        <v>G04BE03_nr</v>
      </c>
      <c r="C197" s="110" t="str">
        <f>+Médicaments!B215</f>
        <v>G04BE03</v>
      </c>
      <c r="D197" s="110" t="str">
        <f>+Médicaments!C215</f>
        <v>Sildenafil</v>
      </c>
      <c r="E197" s="110" t="str">
        <f>+Médicaments!F215</f>
        <v>REVATIO cpr pell 20 mg 90 pce</v>
      </c>
      <c r="F197" s="110"/>
      <c r="G197" s="110" t="str">
        <f>+Médicaments!R215</f>
        <v>mg</v>
      </c>
      <c r="H197" s="110">
        <f>+Médicaments!H215</f>
        <v>0</v>
      </c>
      <c r="I197" s="110">
        <f>+Médicaments!I215</f>
        <v>0</v>
      </c>
    </row>
    <row r="198" spans="1:9">
      <c r="A198" s="260">
        <f>+'Page d''accueil'!$C$16</f>
        <v>0</v>
      </c>
      <c r="B198" s="110" t="str">
        <f>+Médicaments!L216</f>
        <v>G04BE03_nr</v>
      </c>
      <c r="C198" s="110" t="str">
        <f>+Médicaments!B216</f>
        <v>G04BE03</v>
      </c>
      <c r="D198" s="110" t="str">
        <f>+Médicaments!C216</f>
        <v>Sildenafil</v>
      </c>
      <c r="E198" s="110" t="str">
        <f>+Médicaments!F216</f>
        <v>REVATIO sol inj 10 mg/12.5ml flac</v>
      </c>
      <c r="F198" s="110"/>
      <c r="G198" s="110" t="str">
        <f>+Médicaments!R216</f>
        <v>mg</v>
      </c>
      <c r="H198" s="110">
        <f>+Médicaments!H216</f>
        <v>0</v>
      </c>
      <c r="I198" s="110">
        <f>+Médicaments!I216</f>
        <v>0</v>
      </c>
    </row>
    <row r="199" spans="1:9">
      <c r="A199" s="260">
        <f>+'Page d''accueil'!$C$16</f>
        <v>0</v>
      </c>
      <c r="B199" s="110" t="str">
        <f>+Médicaments!L217</f>
        <v>H01BA04_nr</v>
      </c>
      <c r="C199" s="110" t="str">
        <f>+Médicaments!B217</f>
        <v>H01BA04</v>
      </c>
      <c r="D199" s="110" t="str">
        <f>+Médicaments!C217</f>
        <v>Terlipressine</v>
      </c>
      <c r="E199" s="110" t="str">
        <f>+Médicaments!F217</f>
        <v>GLYPRESSINE subst sèche 1 mg c solv amp 5 pce</v>
      </c>
      <c r="F199" s="110"/>
      <c r="G199" s="110" t="str">
        <f>+Médicaments!R217</f>
        <v>mg</v>
      </c>
      <c r="H199" s="110">
        <f>+Médicaments!H217</f>
        <v>0</v>
      </c>
      <c r="I199" s="110">
        <f>+Médicaments!I217</f>
        <v>0</v>
      </c>
    </row>
    <row r="200" spans="1:9">
      <c r="A200" s="260">
        <f>+'Page d''accueil'!$C$16</f>
        <v>0</v>
      </c>
      <c r="B200" s="110" t="str">
        <f>+Médicaments!L218</f>
        <v>H01BA04_nr</v>
      </c>
      <c r="C200" s="110" t="str">
        <f>+Médicaments!B218</f>
        <v>H01BA04</v>
      </c>
      <c r="D200" s="110" t="str">
        <f>+Médicaments!C218</f>
        <v>Terlipressine</v>
      </c>
      <c r="E200" s="110" t="str">
        <f>+Médicaments!F218</f>
        <v>HAEMOPRESSIN subst sèche 1 mg c solv flac 5 pce</v>
      </c>
      <c r="F200" s="110"/>
      <c r="G200" s="110" t="str">
        <f>+Médicaments!R218</f>
        <v>mg</v>
      </c>
      <c r="H200" s="110">
        <f>+Médicaments!H218</f>
        <v>0</v>
      </c>
      <c r="I200" s="110">
        <f>+Médicaments!I218</f>
        <v>0</v>
      </c>
    </row>
    <row r="201" spans="1:9">
      <c r="A201" s="260">
        <f>+'Page d''accueil'!$C$16</f>
        <v>0</v>
      </c>
      <c r="B201" s="110" t="str">
        <f>+Médicaments!L219</f>
        <v>H01CB02_nr</v>
      </c>
      <c r="C201" s="110" t="str">
        <f>+Médicaments!B219</f>
        <v>H01CB02</v>
      </c>
      <c r="D201" s="110" t="str">
        <f>+Médicaments!C219</f>
        <v>Octreotidum</v>
      </c>
      <c r="E201" s="110" t="str">
        <f>+Médicaments!F219</f>
        <v>SANDOSTATINE LAR subst sèche 10 mg c sol ser prê</v>
      </c>
      <c r="F201" s="110"/>
      <c r="G201" s="110" t="str">
        <f>+Médicaments!R219</f>
        <v>mg</v>
      </c>
      <c r="H201" s="110">
        <f>+Médicaments!H219</f>
        <v>0</v>
      </c>
      <c r="I201" s="110">
        <f>+Médicaments!I219</f>
        <v>0</v>
      </c>
    </row>
    <row r="202" spans="1:9">
      <c r="A202" s="260">
        <f>+'Page d''accueil'!$C$16</f>
        <v>0</v>
      </c>
      <c r="B202" s="110" t="str">
        <f>+Médicaments!L220</f>
        <v>H01CB02_nr</v>
      </c>
      <c r="C202" s="110" t="str">
        <f>+Médicaments!B220</f>
        <v>H01CB02</v>
      </c>
      <c r="D202" s="110" t="str">
        <f>+Médicaments!C220</f>
        <v>Octreotidum</v>
      </c>
      <c r="E202" s="110" t="str">
        <f>+Médicaments!F220</f>
        <v>SANDOSTATINE LAR subst sèche 20 mg c sol ser prê</v>
      </c>
      <c r="F202" s="110"/>
      <c r="G202" s="110" t="str">
        <f>+Médicaments!R220</f>
        <v>mg</v>
      </c>
      <c r="H202" s="110">
        <f>+Médicaments!H220</f>
        <v>0</v>
      </c>
      <c r="I202" s="110">
        <f>+Médicaments!I220</f>
        <v>0</v>
      </c>
    </row>
    <row r="203" spans="1:9">
      <c r="A203" s="260">
        <f>+'Page d''accueil'!$C$16</f>
        <v>0</v>
      </c>
      <c r="B203" s="110" t="str">
        <f>+Médicaments!L221</f>
        <v>H01CB02_nr</v>
      </c>
      <c r="C203" s="110" t="str">
        <f>+Médicaments!B221</f>
        <v>H01CB02</v>
      </c>
      <c r="D203" s="110" t="str">
        <f>+Médicaments!C221</f>
        <v>Octreotidum</v>
      </c>
      <c r="E203" s="110" t="str">
        <f>+Médicaments!F221</f>
        <v>SANDOSTATINE LAR subst sèche 30 mg c sol ser prê</v>
      </c>
      <c r="F203" s="110"/>
      <c r="G203" s="110" t="str">
        <f>+Médicaments!R221</f>
        <v>mg</v>
      </c>
      <c r="H203" s="110">
        <f>+Médicaments!H221</f>
        <v>0</v>
      </c>
      <c r="I203" s="110">
        <f>+Médicaments!I221</f>
        <v>0</v>
      </c>
    </row>
    <row r="204" spans="1:9">
      <c r="A204" s="260">
        <f>+'Page d''accueil'!$C$16</f>
        <v>0</v>
      </c>
      <c r="B204" s="110" t="str">
        <f>+Médicaments!L222</f>
        <v>J01XX08_nr</v>
      </c>
      <c r="C204" s="110" t="str">
        <f>+Médicaments!B222</f>
        <v>J01XX08</v>
      </c>
      <c r="D204" s="110" t="str">
        <f>+Médicaments!C222</f>
        <v>Linezolid</v>
      </c>
      <c r="E204" s="110" t="str">
        <f>+Médicaments!F222</f>
        <v>ZYVOXID cpr pell 600 mg 10 pce</v>
      </c>
      <c r="F204" s="110"/>
      <c r="G204" s="110" t="str">
        <f>+Médicaments!R222</f>
        <v>mg</v>
      </c>
      <c r="H204" s="110">
        <f>+Médicaments!H222</f>
        <v>0</v>
      </c>
      <c r="I204" s="110">
        <f>+Médicaments!I222</f>
        <v>0</v>
      </c>
    </row>
    <row r="205" spans="1:9">
      <c r="A205" s="260">
        <f>+'Page d''accueil'!$C$16</f>
        <v>0</v>
      </c>
      <c r="B205" s="110" t="str">
        <f>+Médicaments!L223</f>
        <v>J01XX08_nr</v>
      </c>
      <c r="C205" s="110" t="str">
        <f>+Médicaments!B223</f>
        <v>J01XX08</v>
      </c>
      <c r="D205" s="110" t="str">
        <f>+Médicaments!C223</f>
        <v>Linezolid</v>
      </c>
      <c r="E205" s="110" t="str">
        <f>+Médicaments!F223</f>
        <v>ZYVOXID sol perf 2 mg/ml 10 freeflex 300 ml</v>
      </c>
      <c r="F205" s="110"/>
      <c r="G205" s="110" t="str">
        <f>+Médicaments!R223</f>
        <v>mg</v>
      </c>
      <c r="H205" s="110">
        <f>+Médicaments!H223</f>
        <v>0</v>
      </c>
      <c r="I205" s="110">
        <f>+Médicaments!I223</f>
        <v>0</v>
      </c>
    </row>
    <row r="206" spans="1:9">
      <c r="A206" s="260">
        <f>+'Page d''accueil'!$C$16</f>
        <v>0</v>
      </c>
      <c r="B206" s="110" t="str">
        <f>+Médicaments!L224</f>
        <v>J01XX08_nr</v>
      </c>
      <c r="C206" s="110" t="str">
        <f>+Médicaments!B224</f>
        <v>J01XX08</v>
      </c>
      <c r="D206" s="110" t="str">
        <f>+Médicaments!C224</f>
        <v>Linezolid</v>
      </c>
      <c r="E206" s="110" t="str">
        <f>+Médicaments!F224</f>
        <v>ZYVOXID susp 20 mg/ml fl 150 ml</v>
      </c>
      <c r="F206" s="110"/>
      <c r="G206" s="110" t="str">
        <f>+Médicaments!R224</f>
        <v>mg</v>
      </c>
      <c r="H206" s="110">
        <f>+Médicaments!H224</f>
        <v>0</v>
      </c>
      <c r="I206" s="110">
        <f>+Médicaments!I224</f>
        <v>0</v>
      </c>
    </row>
    <row r="207" spans="1:9">
      <c r="A207" s="260">
        <f>+'Page d''accueil'!$C$16</f>
        <v>0</v>
      </c>
      <c r="B207" s="110" t="str">
        <f>+Médicaments!L225</f>
        <v>J01XX09_nr</v>
      </c>
      <c r="C207" s="110" t="str">
        <f>+Médicaments!B225</f>
        <v>J01XX09</v>
      </c>
      <c r="D207" s="110" t="str">
        <f>+Médicaments!C225</f>
        <v>Daptomycin</v>
      </c>
      <c r="E207" s="110" t="str">
        <f>+Médicaments!F225</f>
        <v>CUBICIN subst sèche 350 mg flac</v>
      </c>
      <c r="F207" s="110"/>
      <c r="G207" s="110" t="str">
        <f>+Médicaments!R225</f>
        <v>mg</v>
      </c>
      <c r="H207" s="110">
        <f>+Médicaments!H225</f>
        <v>0</v>
      </c>
      <c r="I207" s="110">
        <f>+Médicaments!I225</f>
        <v>0</v>
      </c>
    </row>
    <row r="208" spans="1:9">
      <c r="A208" s="260">
        <f>+'Page d''accueil'!$C$16</f>
        <v>0</v>
      </c>
      <c r="B208" s="110" t="str">
        <f>+Médicaments!L226</f>
        <v>J01XX09_nr</v>
      </c>
      <c r="C208" s="110" t="str">
        <f>+Médicaments!B226</f>
        <v>J01XX09</v>
      </c>
      <c r="D208" s="110" t="str">
        <f>+Médicaments!C226</f>
        <v>Daptomycin</v>
      </c>
      <c r="E208" s="110" t="str">
        <f>+Médicaments!F226</f>
        <v>CUBICIN subst sèche 500 mg flac</v>
      </c>
      <c r="F208" s="110"/>
      <c r="G208" s="110" t="str">
        <f>+Médicaments!R226</f>
        <v>mg</v>
      </c>
      <c r="H208" s="110">
        <f>+Médicaments!H226</f>
        <v>0</v>
      </c>
      <c r="I208" s="110">
        <f>+Médicaments!I226</f>
        <v>0</v>
      </c>
    </row>
    <row r="209" spans="1:9">
      <c r="A209" s="260">
        <f>+'Page d''accueil'!$C$16</f>
        <v>0</v>
      </c>
      <c r="B209" s="110" t="str">
        <f>+Médicaments!L227</f>
        <v>J02AA01_nr</v>
      </c>
      <c r="C209" s="110" t="str">
        <f>+Médicaments!B227</f>
        <v>J02AA01</v>
      </c>
      <c r="D209" s="110" t="str">
        <f>+Médicaments!C227</f>
        <v>Amphotéricine B</v>
      </c>
      <c r="E209" s="110" t="str">
        <f>+Médicaments!F227</f>
        <v>AMBISOME subst sèche 50 mg flac</v>
      </c>
      <c r="F209" s="110"/>
      <c r="G209" s="110" t="str">
        <f>+Médicaments!R227</f>
        <v>mg</v>
      </c>
      <c r="H209" s="110">
        <f>+Médicaments!H227</f>
        <v>0</v>
      </c>
      <c r="I209" s="110">
        <f>+Médicaments!I227</f>
        <v>0</v>
      </c>
    </row>
    <row r="210" spans="1:9">
      <c r="A210" s="260">
        <f>+'Page d''accueil'!$C$16</f>
        <v>0</v>
      </c>
      <c r="B210" s="110" t="str">
        <f>+Médicaments!L228</f>
        <v>J02AA01_nr</v>
      </c>
      <c r="C210" s="110" t="str">
        <f>+Médicaments!B228</f>
        <v>J02AA01</v>
      </c>
      <c r="D210" s="110" t="str">
        <f>+Médicaments!C228</f>
        <v>Amphotéricine B</v>
      </c>
      <c r="E210" s="110" t="str">
        <f>+Médicaments!F228</f>
        <v>AMBISOME subst sèche 50 mg flac 10 pce</v>
      </c>
      <c r="F210" s="110"/>
      <c r="G210" s="110" t="str">
        <f>+Médicaments!R228</f>
        <v>mg</v>
      </c>
      <c r="H210" s="110">
        <f>+Médicaments!H228</f>
        <v>0</v>
      </c>
      <c r="I210" s="110">
        <f>+Médicaments!I228</f>
        <v>0</v>
      </c>
    </row>
    <row r="211" spans="1:9">
      <c r="A211" s="260">
        <f>+'Page d''accueil'!$C$16</f>
        <v>0</v>
      </c>
      <c r="B211" s="110" t="str">
        <f>+Médicaments!L229</f>
        <v>J02AC03_O</v>
      </c>
      <c r="C211" s="110" t="str">
        <f>+Médicaments!B229</f>
        <v>J02AC03</v>
      </c>
      <c r="D211" s="110" t="str">
        <f>+Médicaments!C229</f>
        <v>Voriconazole</v>
      </c>
      <c r="E211" s="110" t="str">
        <f>+Médicaments!F229</f>
        <v>VFEND cpr pell 200 mg 28 pce</v>
      </c>
      <c r="F211" s="110"/>
      <c r="G211" s="110" t="str">
        <f>+Médicaments!R229</f>
        <v>mg</v>
      </c>
      <c r="H211" s="110">
        <f>+Médicaments!H229</f>
        <v>0</v>
      </c>
      <c r="I211" s="110">
        <f>+Médicaments!I229</f>
        <v>0</v>
      </c>
    </row>
    <row r="212" spans="1:9">
      <c r="A212" s="260">
        <f>+'Page d''accueil'!$C$16</f>
        <v>0</v>
      </c>
      <c r="B212" s="110" t="str">
        <f>+Médicaments!L230</f>
        <v>J02AC03_O</v>
      </c>
      <c r="C212" s="110" t="str">
        <f>+Médicaments!B230</f>
        <v>J02AC03</v>
      </c>
      <c r="D212" s="110" t="str">
        <f>+Médicaments!C230</f>
        <v>Voriconazole</v>
      </c>
      <c r="E212" s="110" t="str">
        <f>+Médicaments!F230</f>
        <v>VFEND cpr pell 50 mg 56 pce</v>
      </c>
      <c r="F212" s="110"/>
      <c r="G212" s="110" t="str">
        <f>+Médicaments!R230</f>
        <v>mg</v>
      </c>
      <c r="H212" s="110">
        <f>+Médicaments!H230</f>
        <v>0</v>
      </c>
      <c r="I212" s="110">
        <f>+Médicaments!I230</f>
        <v>0</v>
      </c>
    </row>
    <row r="213" spans="1:9">
      <c r="A213" s="260">
        <f>+'Page d''accueil'!$C$16</f>
        <v>0</v>
      </c>
      <c r="B213" s="110" t="str">
        <f>+Médicaments!L231</f>
        <v>J02AC03_O</v>
      </c>
      <c r="C213" s="110" t="str">
        <f>+Médicaments!B231</f>
        <v>J02AC03</v>
      </c>
      <c r="D213" s="110" t="str">
        <f>+Médicaments!C231</f>
        <v>Voriconazole</v>
      </c>
      <c r="E213" s="110" t="str">
        <f>+Médicaments!F231</f>
        <v>VFEND pdr 40 mg/ml pour susp 70 ml</v>
      </c>
      <c r="F213" s="110"/>
      <c r="G213" s="110" t="str">
        <f>+Médicaments!R231</f>
        <v>mg</v>
      </c>
      <c r="H213" s="110">
        <f>+Médicaments!H231</f>
        <v>0</v>
      </c>
      <c r="I213" s="110">
        <f>+Médicaments!I231</f>
        <v>0</v>
      </c>
    </row>
    <row r="214" spans="1:9">
      <c r="A214" s="260">
        <f>+'Page d''accueil'!$C$16</f>
        <v>0</v>
      </c>
      <c r="B214" s="110" t="str">
        <f>+Médicaments!L232</f>
        <v>J02AC03_IV</v>
      </c>
      <c r="C214" s="110" t="str">
        <f>+Médicaments!B232</f>
        <v>J02AC03</v>
      </c>
      <c r="D214" s="110" t="str">
        <f>+Médicaments!C232</f>
        <v>Voriconazole</v>
      </c>
      <c r="E214" s="110" t="str">
        <f>+Médicaments!F232</f>
        <v>VFEND subst sèche 200 mg amp</v>
      </c>
      <c r="F214" s="110"/>
      <c r="G214" s="110" t="str">
        <f>+Médicaments!R232</f>
        <v>mg</v>
      </c>
      <c r="H214" s="110">
        <f>+Médicaments!H232</f>
        <v>0</v>
      </c>
      <c r="I214" s="110">
        <f>+Médicaments!I232</f>
        <v>0</v>
      </c>
    </row>
    <row r="215" spans="1:9">
      <c r="A215" s="260">
        <f>+'Page d''accueil'!$C$16</f>
        <v>0</v>
      </c>
      <c r="B215" s="110" t="str">
        <f>+Médicaments!L233</f>
        <v>J02AC04_nr</v>
      </c>
      <c r="C215" s="110" t="str">
        <f>+Médicaments!B233</f>
        <v>J02AC04</v>
      </c>
      <c r="D215" s="110" t="str">
        <f>+Médicaments!C233</f>
        <v>Posaconazole</v>
      </c>
      <c r="E215" s="110" t="str">
        <f>+Médicaments!F233</f>
        <v>NOXAFIL susp 40 mg/ml fl 105 ml</v>
      </c>
      <c r="F215" s="110"/>
      <c r="G215" s="110" t="str">
        <f>+Médicaments!R233</f>
        <v>mg</v>
      </c>
      <c r="H215" s="110">
        <f>+Médicaments!H233</f>
        <v>0</v>
      </c>
      <c r="I215" s="110">
        <f>+Médicaments!I233</f>
        <v>0</v>
      </c>
    </row>
    <row r="216" spans="1:9">
      <c r="A216" s="260">
        <f>+'Page d''accueil'!$C$16</f>
        <v>0</v>
      </c>
      <c r="B216" s="110" t="str">
        <f>+Médicaments!L234</f>
        <v>J02AC04_nr</v>
      </c>
      <c r="C216" s="110" t="str">
        <f>+Médicaments!B234</f>
        <v>J02AC04</v>
      </c>
      <c r="D216" s="110" t="str">
        <f>+Médicaments!C234</f>
        <v>Posaconazole</v>
      </c>
      <c r="E216" s="110" t="str">
        <f>+Médicaments!F234</f>
        <v>NOXAFIL cpr 100 mg 24 pce</v>
      </c>
      <c r="F216" s="110"/>
      <c r="G216" s="110" t="str">
        <f>+Médicaments!R234</f>
        <v>mg</v>
      </c>
      <c r="H216" s="110">
        <f>+Médicaments!H234</f>
        <v>0</v>
      </c>
      <c r="I216" s="110">
        <f>+Médicaments!I234</f>
        <v>0</v>
      </c>
    </row>
    <row r="217" spans="1:9">
      <c r="A217" s="260">
        <f>+'Page d''accueil'!$C$16</f>
        <v>0</v>
      </c>
      <c r="B217" s="110" t="str">
        <f>+Médicaments!L235</f>
        <v>J02AC04_nr</v>
      </c>
      <c r="C217" s="110" t="str">
        <f>+Médicaments!B235</f>
        <v>J02AC04</v>
      </c>
      <c r="D217" s="110" t="str">
        <f>+Médicaments!C235</f>
        <v>Posaconazole</v>
      </c>
      <c r="E217" s="110" t="str">
        <f>+Médicaments!F235</f>
        <v>NOXAFIL cpr 100 mg 96 pce</v>
      </c>
      <c r="F217" s="110"/>
      <c r="G217" s="110" t="str">
        <f>+Médicaments!R235</f>
        <v>mg</v>
      </c>
      <c r="H217" s="110">
        <f>+Médicaments!H235</f>
        <v>0</v>
      </c>
      <c r="I217" s="110">
        <f>+Médicaments!I235</f>
        <v>0</v>
      </c>
    </row>
    <row r="218" spans="1:9">
      <c r="A218" s="260">
        <f>+'Page d''accueil'!$C$16</f>
        <v>0</v>
      </c>
      <c r="B218" s="110" t="str">
        <f>+Médicaments!L236</f>
        <v>J02AX04_nr</v>
      </c>
      <c r="C218" s="110" t="str">
        <f>+Médicaments!B236</f>
        <v>J02AX04</v>
      </c>
      <c r="D218" s="110" t="str">
        <f>+Médicaments!C236</f>
        <v>Caspofungine</v>
      </c>
      <c r="E218" s="110" t="str">
        <f>+Médicaments!F236</f>
        <v>CANCIDAS subst sèche 50 mg flac</v>
      </c>
      <c r="F218" s="110"/>
      <c r="G218" s="110" t="str">
        <f>+Médicaments!R236</f>
        <v>mg</v>
      </c>
      <c r="H218" s="110">
        <f>+Médicaments!H236</f>
        <v>0</v>
      </c>
      <c r="I218" s="110">
        <f>+Médicaments!I236</f>
        <v>0</v>
      </c>
    </row>
    <row r="219" spans="1:9">
      <c r="A219" s="260">
        <f>+'Page d''accueil'!$C$16</f>
        <v>0</v>
      </c>
      <c r="B219" s="110" t="str">
        <f>+Médicaments!L237</f>
        <v>J02AX04_nr</v>
      </c>
      <c r="C219" s="110" t="str">
        <f>+Médicaments!B237</f>
        <v>J02AX04</v>
      </c>
      <c r="D219" s="110" t="str">
        <f>+Médicaments!C237</f>
        <v>Caspofungine</v>
      </c>
      <c r="E219" s="110" t="str">
        <f>+Médicaments!F237</f>
        <v>CANCIDAS subst sèche 70 mg flac</v>
      </c>
      <c r="F219" s="110"/>
      <c r="G219" s="110" t="str">
        <f>+Médicaments!R237</f>
        <v>mg</v>
      </c>
      <c r="H219" s="110">
        <f>+Médicaments!H237</f>
        <v>0</v>
      </c>
      <c r="I219" s="110">
        <f>+Médicaments!I237</f>
        <v>0</v>
      </c>
    </row>
    <row r="220" spans="1:9">
      <c r="A220" s="260">
        <f>+'Page d''accueil'!$C$16</f>
        <v>0</v>
      </c>
      <c r="B220" s="110" t="str">
        <f>+Médicaments!L238</f>
        <v>J02AX05_nr</v>
      </c>
      <c r="C220" s="110" t="str">
        <f>+Médicaments!B238</f>
        <v>J02AX05</v>
      </c>
      <c r="D220" s="110" t="str">
        <f>+Médicaments!C238</f>
        <v>Micafungin</v>
      </c>
      <c r="E220" s="110" t="str">
        <f>+Médicaments!F238</f>
        <v>MYCAMINE subst sèche 100 mg flac</v>
      </c>
      <c r="F220" s="110"/>
      <c r="G220" s="110" t="str">
        <f>+Médicaments!R238</f>
        <v>mg</v>
      </c>
      <c r="H220" s="110">
        <f>+Médicaments!H238</f>
        <v>0</v>
      </c>
      <c r="I220" s="110">
        <f>+Médicaments!I238</f>
        <v>0</v>
      </c>
    </row>
    <row r="221" spans="1:9">
      <c r="A221" s="260">
        <f>+'Page d''accueil'!$C$16</f>
        <v>0</v>
      </c>
      <c r="B221" s="110" t="str">
        <f>+Médicaments!L239</f>
        <v>J02AX05_nr</v>
      </c>
      <c r="C221" s="110" t="str">
        <f>+Médicaments!B239</f>
        <v>J02AX05</v>
      </c>
      <c r="D221" s="110" t="str">
        <f>+Médicaments!C239</f>
        <v>Micafungin</v>
      </c>
      <c r="E221" s="110" t="str">
        <f>+Médicaments!F239</f>
        <v>MYCAMINE subst sèche 50 mg flac</v>
      </c>
      <c r="F221" s="110"/>
      <c r="G221" s="110" t="str">
        <f>+Médicaments!R239</f>
        <v>mg</v>
      </c>
      <c r="H221" s="110">
        <f>+Médicaments!H239</f>
        <v>0</v>
      </c>
      <c r="I221" s="110">
        <f>+Médicaments!I239</f>
        <v>0</v>
      </c>
    </row>
    <row r="222" spans="1:9">
      <c r="A222" s="260">
        <f>+'Page d''accueil'!$C$16</f>
        <v>0</v>
      </c>
      <c r="B222" s="110" t="str">
        <f>+Médicaments!L240</f>
        <v>J02AX06_nr</v>
      </c>
      <c r="C222" s="110" t="str">
        <f>+Médicaments!B240</f>
        <v>J02AX06</v>
      </c>
      <c r="D222" s="110" t="str">
        <f>+Médicaments!C240</f>
        <v>Anidulafungine</v>
      </c>
      <c r="E222" s="110" t="str">
        <f>+Médicaments!F240</f>
        <v>ECALTA subst sèche 100 mg flac</v>
      </c>
      <c r="F222" s="110"/>
      <c r="G222" s="110" t="str">
        <f>+Médicaments!R240</f>
        <v>mg</v>
      </c>
      <c r="H222" s="110">
        <f>+Médicaments!H240</f>
        <v>0</v>
      </c>
      <c r="I222" s="110">
        <f>+Médicaments!I240</f>
        <v>0</v>
      </c>
    </row>
    <row r="223" spans="1:9">
      <c r="A223" s="260">
        <f>+'Page d''accueil'!$C$16</f>
        <v>0</v>
      </c>
      <c r="B223" s="110" t="str">
        <f>+Médicaments!L241</f>
        <v>J05AB14_nr</v>
      </c>
      <c r="C223" s="110" t="str">
        <f>+Médicaments!B241</f>
        <v>J05AB14</v>
      </c>
      <c r="D223" s="110" t="str">
        <f>+Médicaments!C241</f>
        <v>Valganciclovir</v>
      </c>
      <c r="E223" s="110" t="str">
        <f>+Médicaments!F241</f>
        <v>VALCYTE cpr pell 450 mg 60 pce</v>
      </c>
      <c r="F223" s="110"/>
      <c r="G223" s="110" t="str">
        <f>+Médicaments!R241</f>
        <v>mg</v>
      </c>
      <c r="H223" s="110">
        <f>+Médicaments!H241</f>
        <v>0</v>
      </c>
      <c r="I223" s="110">
        <f>+Médicaments!I241</f>
        <v>0</v>
      </c>
    </row>
    <row r="224" spans="1:9">
      <c r="A224" s="260">
        <f>+'Page d''accueil'!$C$16</f>
        <v>0</v>
      </c>
      <c r="B224" s="110" t="str">
        <f>+Médicaments!L242</f>
        <v>J05AB14_nr</v>
      </c>
      <c r="C224" s="110" t="str">
        <f>+Médicaments!B242</f>
        <v>J05AB14</v>
      </c>
      <c r="D224" s="110" t="str">
        <f>+Médicaments!C242</f>
        <v>Valganciclovir</v>
      </c>
      <c r="E224" s="110" t="str">
        <f>+Médicaments!F242</f>
        <v>VALGANCICLIVIR caps 18 mg 100 pce</v>
      </c>
      <c r="F224" s="110"/>
      <c r="G224" s="110" t="str">
        <f>+Médicaments!R242</f>
        <v>mg</v>
      </c>
      <c r="H224" s="110">
        <f>+Médicaments!H242</f>
        <v>0</v>
      </c>
      <c r="I224" s="110">
        <f>+Médicaments!I242</f>
        <v>0</v>
      </c>
    </row>
    <row r="225" spans="1:9">
      <c r="A225" s="260">
        <f>+'Page d''accueil'!$C$16</f>
        <v>0</v>
      </c>
      <c r="B225" s="110" t="str">
        <f>+Médicaments!L243</f>
        <v>J05AB14_nr</v>
      </c>
      <c r="C225" s="110" t="str">
        <f>+Médicaments!B243</f>
        <v>J05AB14</v>
      </c>
      <c r="D225" s="110" t="str">
        <f>+Médicaments!C243</f>
        <v>Valganciclovir</v>
      </c>
      <c r="E225" s="110" t="str">
        <f>+Médicaments!F243</f>
        <v>VALGANCICLIVIR caps 25 mg 100 pce</v>
      </c>
      <c r="F225" s="110"/>
      <c r="G225" s="110" t="str">
        <f>+Médicaments!R243</f>
        <v>mg</v>
      </c>
      <c r="H225" s="110">
        <f>+Médicaments!H243</f>
        <v>0</v>
      </c>
      <c r="I225" s="110">
        <f>+Médicaments!I243</f>
        <v>0</v>
      </c>
    </row>
    <row r="226" spans="1:9">
      <c r="A226" s="260">
        <f>+'Page d''accueil'!$C$16</f>
        <v>0</v>
      </c>
      <c r="B226" s="110" t="str">
        <f>+Médicaments!L244</f>
        <v>J05AB14_nr</v>
      </c>
      <c r="C226" s="110" t="str">
        <f>+Médicaments!B244</f>
        <v>J05AB14</v>
      </c>
      <c r="D226" s="110" t="str">
        <f>+Médicaments!C244</f>
        <v>Valganciclovir</v>
      </c>
      <c r="E226" s="110" t="str">
        <f>+Médicaments!F244</f>
        <v>VALGANCICLOVIR Mepha Lactab 450 mg 60 pce</v>
      </c>
      <c r="F226" s="110"/>
      <c r="G226" s="110" t="str">
        <f>+Médicaments!R244</f>
        <v>mg</v>
      </c>
      <c r="H226" s="110">
        <f>+Médicaments!H244</f>
        <v>0</v>
      </c>
      <c r="I226" s="110">
        <f>+Médicaments!I244</f>
        <v>0</v>
      </c>
    </row>
    <row r="227" spans="1:9">
      <c r="A227" s="260">
        <f>+'Page d''accueil'!$C$16</f>
        <v>0</v>
      </c>
      <c r="B227" s="110" t="str">
        <f>+Médicaments!L245</f>
        <v>J05AB14_nr</v>
      </c>
      <c r="C227" s="110" t="str">
        <f>+Médicaments!B245</f>
        <v>J05AB14</v>
      </c>
      <c r="D227" s="110" t="str">
        <f>+Médicaments!C245</f>
        <v>Valganciclovir</v>
      </c>
      <c r="E227" s="110" t="str">
        <f>+Médicaments!F245</f>
        <v>VALGANCICLOVIR Sandoz cpr pell 450 mg 60 pce</v>
      </c>
      <c r="F227" s="110"/>
      <c r="G227" s="110" t="str">
        <f>+Médicaments!R245</f>
        <v>mg</v>
      </c>
      <c r="H227" s="110">
        <f>+Médicaments!H245</f>
        <v>0</v>
      </c>
      <c r="I227" s="110">
        <f>+Médicaments!I245</f>
        <v>0</v>
      </c>
    </row>
    <row r="228" spans="1:9">
      <c r="A228" s="260">
        <f>+'Page d''accueil'!$C$16</f>
        <v>0</v>
      </c>
      <c r="B228" s="110" t="str">
        <f>+Médicaments!L246</f>
        <v>J05AD01_nr</v>
      </c>
      <c r="C228" s="110" t="str">
        <f>+Médicaments!B246</f>
        <v>J05AD01</v>
      </c>
      <c r="D228" s="110" t="str">
        <f>+Médicaments!C246</f>
        <v>Foscarnet</v>
      </c>
      <c r="E228" s="110" t="str">
        <f>+Médicaments!F246</f>
        <v>FOSCAVIR sol perf 6000 mg/250ml fl 250 ml</v>
      </c>
      <c r="F228" s="110"/>
      <c r="G228" s="110" t="str">
        <f>+Médicaments!R246</f>
        <v>mg</v>
      </c>
      <c r="H228" s="110">
        <f>+Médicaments!H246</f>
        <v>0</v>
      </c>
      <c r="I228" s="110">
        <f>+Médicaments!I246</f>
        <v>0</v>
      </c>
    </row>
    <row r="229" spans="1:9">
      <c r="A229" s="260">
        <f>+'Page d''accueil'!$C$16</f>
        <v>0</v>
      </c>
      <c r="B229" s="110" t="str">
        <f>+Médicaments!L247</f>
        <v>J05AE11_nr</v>
      </c>
      <c r="C229" s="110" t="str">
        <f>+Médicaments!B247</f>
        <v>J05AE11</v>
      </c>
      <c r="D229" s="110" t="str">
        <f>+Médicaments!C247</f>
        <v>Telapravir</v>
      </c>
      <c r="E229" s="110" t="str">
        <f>+Médicaments!F247</f>
        <v>INCIVO cpr pell 375 mg 4 fl 42 pce</v>
      </c>
      <c r="F229" s="110"/>
      <c r="G229" s="110" t="str">
        <f>+Médicaments!R247</f>
        <v>mg</v>
      </c>
      <c r="H229" s="110">
        <f>+Médicaments!H247</f>
        <v>0</v>
      </c>
      <c r="I229" s="110">
        <f>+Médicaments!I247</f>
        <v>0</v>
      </c>
    </row>
    <row r="230" spans="1:9">
      <c r="A230" s="260">
        <f>+'Page d''accueil'!$C$16</f>
        <v>0</v>
      </c>
      <c r="B230" s="110" t="str">
        <f>+Médicaments!L248</f>
        <v>J05AE11_nr</v>
      </c>
      <c r="C230" s="110" t="str">
        <f>+Médicaments!B248</f>
        <v>J05AE11</v>
      </c>
      <c r="D230" s="110" t="str">
        <f>+Médicaments!C248</f>
        <v>Telapravir</v>
      </c>
      <c r="E230" s="110" t="str">
        <f>+Médicaments!F248</f>
        <v>INCIVO cpr pell 375 mg fl 42 pce</v>
      </c>
      <c r="F230" s="110"/>
      <c r="G230" s="110" t="str">
        <f>+Médicaments!R248</f>
        <v>mg</v>
      </c>
      <c r="H230" s="110">
        <f>+Médicaments!H248</f>
        <v>0</v>
      </c>
      <c r="I230" s="110">
        <f>+Médicaments!I248</f>
        <v>0</v>
      </c>
    </row>
    <row r="231" spans="1:9">
      <c r="A231" s="260">
        <f>+'Page d''accueil'!$C$16</f>
        <v>0</v>
      </c>
      <c r="B231" s="110" t="str">
        <f>+Médicaments!L249</f>
        <v>J05AE12_nr</v>
      </c>
      <c r="C231" s="110" t="str">
        <f>+Médicaments!B249</f>
        <v>J05AE12</v>
      </c>
      <c r="D231" s="110" t="str">
        <f>+Médicaments!C249</f>
        <v xml:space="preserve">Boceprevir </v>
      </c>
      <c r="E231" s="110" t="str">
        <f>+Médicaments!F249</f>
        <v>VICTRELIS caps 200 mg 336 pce</v>
      </c>
      <c r="F231" s="110"/>
      <c r="G231" s="110" t="str">
        <f>+Médicaments!R249</f>
        <v>g</v>
      </c>
      <c r="H231" s="110">
        <f>+Médicaments!H249</f>
        <v>0</v>
      </c>
      <c r="I231" s="110">
        <f>+Médicaments!I249</f>
        <v>0</v>
      </c>
    </row>
    <row r="232" spans="1:9">
      <c r="A232" s="260">
        <f>+'Page d''accueil'!$C$16</f>
        <v>0</v>
      </c>
      <c r="B232" s="110" t="str">
        <f>+Médicaments!L250</f>
        <v>J06BA02_nr</v>
      </c>
      <c r="C232" s="110" t="str">
        <f>+Médicaments!B250</f>
        <v>J06BA02</v>
      </c>
      <c r="D232" s="110" t="str">
        <f>+Médicaments!C250</f>
        <v>Immunoglobuline humaine, polyvalente</v>
      </c>
      <c r="E232" s="110" t="str">
        <f>+Médicaments!F250</f>
        <v>IG VENA Kedrion 5% sol perf 1 g/20ml 20 ml</v>
      </c>
      <c r="F232" s="110"/>
      <c r="G232" s="110" t="str">
        <f>+Médicaments!R250</f>
        <v>g</v>
      </c>
      <c r="H232" s="110">
        <f>+Médicaments!H250</f>
        <v>0</v>
      </c>
      <c r="I232" s="110">
        <f>+Médicaments!I250</f>
        <v>0</v>
      </c>
    </row>
    <row r="233" spans="1:9">
      <c r="A233" s="260">
        <f>+'Page d''accueil'!$C$16</f>
        <v>0</v>
      </c>
      <c r="B233" s="110" t="str">
        <f>+Médicaments!L251</f>
        <v>J06BA02_nr</v>
      </c>
      <c r="C233" s="110" t="str">
        <f>+Médicaments!B251</f>
        <v>J06BA02</v>
      </c>
      <c r="D233" s="110" t="str">
        <f>+Médicaments!C251</f>
        <v>Immunoglobuline humaine, polyvalente</v>
      </c>
      <c r="E233" s="110" t="str">
        <f>+Médicaments!F251</f>
        <v>IG VENA Kedrion 5% sol perf 10 g/200ml fl 200 ml</v>
      </c>
      <c r="F233" s="110"/>
      <c r="G233" s="110" t="str">
        <f>+Médicaments!R251</f>
        <v>g</v>
      </c>
      <c r="H233" s="110">
        <f>+Médicaments!H251</f>
        <v>0</v>
      </c>
      <c r="I233" s="110">
        <f>+Médicaments!I251</f>
        <v>0</v>
      </c>
    </row>
    <row r="234" spans="1:9">
      <c r="A234" s="260">
        <f>+'Page d''accueil'!$C$16</f>
        <v>0</v>
      </c>
      <c r="B234" s="110" t="str">
        <f>+Médicaments!L252</f>
        <v>J06BA02_nr</v>
      </c>
      <c r="C234" s="110" t="str">
        <f>+Médicaments!B252</f>
        <v>J06BA02</v>
      </c>
      <c r="D234" s="110" t="str">
        <f>+Médicaments!C252</f>
        <v>Immunoglobuline humaine, polyvalente</v>
      </c>
      <c r="E234" s="110" t="str">
        <f>+Médicaments!F252</f>
        <v>IG VENA Kedrion 5% sol perf 2.5 g/50ml 50 ml</v>
      </c>
      <c r="F234" s="110"/>
      <c r="G234" s="110" t="str">
        <f>+Médicaments!R252</f>
        <v>g</v>
      </c>
      <c r="H234" s="110">
        <f>+Médicaments!H252</f>
        <v>0</v>
      </c>
      <c r="I234" s="110">
        <f>+Médicaments!I252</f>
        <v>0</v>
      </c>
    </row>
    <row r="235" spans="1:9">
      <c r="A235" s="260">
        <f>+'Page d''accueil'!$C$16</f>
        <v>0</v>
      </c>
      <c r="B235" s="110" t="str">
        <f>+Médicaments!L253</f>
        <v>J06BA02_nr</v>
      </c>
      <c r="C235" s="110" t="str">
        <f>+Médicaments!B253</f>
        <v>J06BA02</v>
      </c>
      <c r="D235" s="110" t="str">
        <f>+Médicaments!C253</f>
        <v>Immunoglobuline humaine, polyvalente</v>
      </c>
      <c r="E235" s="110" t="str">
        <f>+Médicaments!F253</f>
        <v>IG VENA Kedrion 5% sol perf 5 g/100ml fl 100 ml</v>
      </c>
      <c r="F235" s="110"/>
      <c r="G235" s="110" t="str">
        <f>+Médicaments!R253</f>
        <v>g</v>
      </c>
      <c r="H235" s="110">
        <f>+Médicaments!H253</f>
        <v>0</v>
      </c>
      <c r="I235" s="110">
        <f>+Médicaments!I253</f>
        <v>0</v>
      </c>
    </row>
    <row r="236" spans="1:9">
      <c r="A236" s="260">
        <f>+'Page d''accueil'!$C$16</f>
        <v>0</v>
      </c>
      <c r="B236" s="110" t="str">
        <f>+Médicaments!L254</f>
        <v>J06BA02_nr</v>
      </c>
      <c r="C236" s="110" t="str">
        <f>+Médicaments!B254</f>
        <v>J06BA02</v>
      </c>
      <c r="D236" s="110" t="str">
        <f>+Médicaments!C254</f>
        <v>Immunoglobuline humaine, polyvalente</v>
      </c>
      <c r="E236" s="110" t="str">
        <f>+Médicaments!F254</f>
        <v>INTRATECT 10% sol perf 1 g/10ml i.v. flac 10 ml</v>
      </c>
      <c r="F236" s="110"/>
      <c r="G236" s="110" t="str">
        <f>+Médicaments!R254</f>
        <v>g</v>
      </c>
      <c r="H236" s="110">
        <f>+Médicaments!H254</f>
        <v>0</v>
      </c>
      <c r="I236" s="110">
        <f>+Médicaments!I254</f>
        <v>0</v>
      </c>
    </row>
    <row r="237" spans="1:9">
      <c r="A237" s="260">
        <f>+'Page d''accueil'!$C$16</f>
        <v>0</v>
      </c>
      <c r="B237" s="110" t="str">
        <f>+Médicaments!L255</f>
        <v>J06BA02_nr</v>
      </c>
      <c r="C237" s="110" t="str">
        <f>+Médicaments!B255</f>
        <v>J06BA02</v>
      </c>
      <c r="D237" s="110" t="str">
        <f>+Médicaments!C255</f>
        <v>Immunoglobuline humaine, polyvalente</v>
      </c>
      <c r="E237" s="110" t="str">
        <f>+Médicaments!F255</f>
        <v>INTRATECT 10% sol perf 10 g/100ml i.v. 100 ml</v>
      </c>
      <c r="F237" s="110"/>
      <c r="G237" s="110" t="str">
        <f>+Médicaments!R255</f>
        <v>g</v>
      </c>
      <c r="H237" s="110">
        <f>+Médicaments!H255</f>
        <v>0</v>
      </c>
      <c r="I237" s="110">
        <f>+Médicaments!I255</f>
        <v>0</v>
      </c>
    </row>
    <row r="238" spans="1:9">
      <c r="A238" s="260">
        <f>+'Page d''accueil'!$C$16</f>
        <v>0</v>
      </c>
      <c r="B238" s="110" t="str">
        <f>+Médicaments!L256</f>
        <v>J06BA02_nr</v>
      </c>
      <c r="C238" s="110" t="str">
        <f>+Médicaments!B256</f>
        <v>J06BA02</v>
      </c>
      <c r="D238" s="110" t="str">
        <f>+Médicaments!C256</f>
        <v>Immunoglobuline humaine, polyvalente</v>
      </c>
      <c r="E238" s="110" t="str">
        <f>+Médicaments!F256</f>
        <v>INTRATECT 10% sol perf 20 g/200ml i.v. 200 ml</v>
      </c>
      <c r="F238" s="110"/>
      <c r="G238" s="110" t="str">
        <f>+Médicaments!R256</f>
        <v>g</v>
      </c>
      <c r="H238" s="110">
        <f>+Médicaments!H256</f>
        <v>0</v>
      </c>
      <c r="I238" s="110">
        <f>+Médicaments!I256</f>
        <v>0</v>
      </c>
    </row>
    <row r="239" spans="1:9">
      <c r="A239" s="260">
        <f>+'Page d''accueil'!$C$16</f>
        <v>0</v>
      </c>
      <c r="B239" s="110" t="str">
        <f>+Médicaments!L257</f>
        <v>J06BA02_nr</v>
      </c>
      <c r="C239" s="110" t="str">
        <f>+Médicaments!B257</f>
        <v>J06BA02</v>
      </c>
      <c r="D239" s="110" t="str">
        <f>+Médicaments!C257</f>
        <v>Immunoglobuline humaine, polyvalente</v>
      </c>
      <c r="E239" s="110" t="str">
        <f>+Médicaments!F257</f>
        <v>INTRATECT 10% sol perf 5 g/50ml i.v. flac 50 ml</v>
      </c>
      <c r="F239" s="110"/>
      <c r="G239" s="110" t="str">
        <f>+Médicaments!R257</f>
        <v>g</v>
      </c>
      <c r="H239" s="110">
        <f>+Médicaments!H257</f>
        <v>0</v>
      </c>
      <c r="I239" s="110">
        <f>+Médicaments!I257</f>
        <v>0</v>
      </c>
    </row>
    <row r="240" spans="1:9">
      <c r="A240" s="260">
        <f>+'Page d''accueil'!$C$16</f>
        <v>0</v>
      </c>
      <c r="B240" s="110" t="str">
        <f>+Médicaments!L258</f>
        <v>J06BA02_nr</v>
      </c>
      <c r="C240" s="110" t="str">
        <f>+Médicaments!B258</f>
        <v>J06BA02</v>
      </c>
      <c r="D240" s="110" t="str">
        <f>+Médicaments!C258</f>
        <v>Immunoglobuline humaine, polyvalente</v>
      </c>
      <c r="E240" s="110" t="str">
        <f>+Médicaments!F258</f>
        <v>INTRATECT 5% sol perf 1 g/20ml i.v. flac 20 ml</v>
      </c>
      <c r="F240" s="110"/>
      <c r="G240" s="110" t="str">
        <f>+Médicaments!R258</f>
        <v>g</v>
      </c>
      <c r="H240" s="110">
        <f>+Médicaments!H258</f>
        <v>0</v>
      </c>
      <c r="I240" s="110">
        <f>+Médicaments!I258</f>
        <v>0</v>
      </c>
    </row>
    <row r="241" spans="1:9">
      <c r="A241" s="260">
        <f>+'Page d''accueil'!$C$16</f>
        <v>0</v>
      </c>
      <c r="B241" s="110" t="str">
        <f>+Médicaments!L259</f>
        <v>J06BA02_nr</v>
      </c>
      <c r="C241" s="110" t="str">
        <f>+Médicaments!B259</f>
        <v>J06BA02</v>
      </c>
      <c r="D241" s="110" t="str">
        <f>+Médicaments!C259</f>
        <v>Immunoglobuline humaine, polyvalente</v>
      </c>
      <c r="E241" s="110" t="str">
        <f>+Médicaments!F259</f>
        <v>INTRATECT 5% sol perf 10 g/200ml i.v. 200 ml</v>
      </c>
      <c r="F241" s="110"/>
      <c r="G241" s="110" t="str">
        <f>+Médicaments!R259</f>
        <v>g</v>
      </c>
      <c r="H241" s="110">
        <f>+Médicaments!H259</f>
        <v>0</v>
      </c>
      <c r="I241" s="110">
        <f>+Médicaments!I259</f>
        <v>0</v>
      </c>
    </row>
    <row r="242" spans="1:9">
      <c r="A242" s="260">
        <f>+'Page d''accueil'!$C$16</f>
        <v>0</v>
      </c>
      <c r="B242" s="110" t="str">
        <f>+Médicaments!L260</f>
        <v>J06BA02_nr</v>
      </c>
      <c r="C242" s="110" t="str">
        <f>+Médicaments!B260</f>
        <v>J06BA02</v>
      </c>
      <c r="D242" s="110" t="str">
        <f>+Médicaments!C260</f>
        <v>Immunoglobuline humaine, polyvalente</v>
      </c>
      <c r="E242" s="110" t="str">
        <f>+Médicaments!F260</f>
        <v>INTRATECT 5% sol perf 2.5 g/50ml i.v. 50 ml</v>
      </c>
      <c r="F242" s="110"/>
      <c r="G242" s="110" t="str">
        <f>+Médicaments!R260</f>
        <v>g</v>
      </c>
      <c r="H242" s="110">
        <f>+Médicaments!H260</f>
        <v>0</v>
      </c>
      <c r="I242" s="110">
        <f>+Médicaments!I260</f>
        <v>0</v>
      </c>
    </row>
    <row r="243" spans="1:9">
      <c r="A243" s="260">
        <f>+'Page d''accueil'!$C$16</f>
        <v>0</v>
      </c>
      <c r="B243" s="110" t="str">
        <f>+Médicaments!L261</f>
        <v>J06BA02_nr</v>
      </c>
      <c r="C243" s="110" t="str">
        <f>+Médicaments!B261</f>
        <v>J06BA02</v>
      </c>
      <c r="D243" s="110" t="str">
        <f>+Médicaments!C261</f>
        <v>Immunoglobuline humaine, polyvalente</v>
      </c>
      <c r="E243" s="110" t="str">
        <f>+Médicaments!F261</f>
        <v>INTRATECT 5% sol perf 5 g/100ml i.v. 100 ml</v>
      </c>
      <c r="F243" s="110"/>
      <c r="G243" s="110" t="str">
        <f>+Médicaments!R261</f>
        <v>g</v>
      </c>
      <c r="H243" s="110">
        <f>+Médicaments!H261</f>
        <v>0</v>
      </c>
      <c r="I243" s="110">
        <f>+Médicaments!I261</f>
        <v>0</v>
      </c>
    </row>
    <row r="244" spans="1:9">
      <c r="A244" s="260">
        <f>+'Page d''accueil'!$C$16</f>
        <v>0</v>
      </c>
      <c r="B244" s="110" t="str">
        <f>+Médicaments!L262</f>
        <v>J06BA02_nr</v>
      </c>
      <c r="C244" s="110" t="str">
        <f>+Médicaments!B262</f>
        <v>J06BA02</v>
      </c>
      <c r="D244" s="110" t="str">
        <f>+Médicaments!C262</f>
        <v>Immunoglobuline humaine, polyvalente</v>
      </c>
      <c r="E244" s="110" t="str">
        <f>+Médicaments!F262</f>
        <v>INTRATECT sol perf 1 g/20ml i.v. flac 20 ml</v>
      </c>
      <c r="F244" s="110"/>
      <c r="G244" s="110" t="str">
        <f>+Médicaments!R262</f>
        <v>g</v>
      </c>
      <c r="H244" s="110">
        <f>+Médicaments!H262</f>
        <v>0</v>
      </c>
      <c r="I244" s="110">
        <f>+Médicaments!I262</f>
        <v>0</v>
      </c>
    </row>
    <row r="245" spans="1:9">
      <c r="A245" s="260">
        <f>+'Page d''accueil'!$C$16</f>
        <v>0</v>
      </c>
      <c r="B245" s="110" t="str">
        <f>+Médicaments!L263</f>
        <v>J06BA02_nr</v>
      </c>
      <c r="C245" s="110" t="str">
        <f>+Médicaments!B263</f>
        <v>J06BA02</v>
      </c>
      <c r="D245" s="110" t="str">
        <f>+Médicaments!C263</f>
        <v>Immunoglobuline humaine, polyvalente</v>
      </c>
      <c r="E245" s="110" t="str">
        <f>+Médicaments!F263</f>
        <v>INTRATECT sol perf 10 g/200ml i.v. flac 200 ml</v>
      </c>
      <c r="F245" s="110"/>
      <c r="G245" s="110" t="str">
        <f>+Médicaments!R263</f>
        <v>g</v>
      </c>
      <c r="H245" s="110">
        <f>+Médicaments!H263</f>
        <v>0</v>
      </c>
      <c r="I245" s="110">
        <f>+Médicaments!I263</f>
        <v>0</v>
      </c>
    </row>
    <row r="246" spans="1:9">
      <c r="A246" s="260">
        <f>+'Page d''accueil'!$C$16</f>
        <v>0</v>
      </c>
      <c r="B246" s="110" t="str">
        <f>+Médicaments!L264</f>
        <v>J06BA02_nr</v>
      </c>
      <c r="C246" s="110" t="str">
        <f>+Médicaments!B264</f>
        <v>J06BA02</v>
      </c>
      <c r="D246" s="110" t="str">
        <f>+Médicaments!C264</f>
        <v>Immunoglobuline humaine, polyvalente</v>
      </c>
      <c r="E246" s="110" t="str">
        <f>+Médicaments!F264</f>
        <v>INTRATECT sol perf 2.5 g/50ml i.v. flac 50 ml</v>
      </c>
      <c r="F246" s="110"/>
      <c r="G246" s="110" t="str">
        <f>+Médicaments!R264</f>
        <v>g</v>
      </c>
      <c r="H246" s="110">
        <f>+Médicaments!H264</f>
        <v>0</v>
      </c>
      <c r="I246" s="110">
        <f>+Médicaments!I264</f>
        <v>0</v>
      </c>
    </row>
    <row r="247" spans="1:9">
      <c r="A247" s="260">
        <f>+'Page d''accueil'!$C$16</f>
        <v>0</v>
      </c>
      <c r="B247" s="110" t="str">
        <f>+Médicaments!L265</f>
        <v>J06BA02_nr</v>
      </c>
      <c r="C247" s="110" t="str">
        <f>+Médicaments!B265</f>
        <v>J06BA02</v>
      </c>
      <c r="D247" s="110" t="str">
        <f>+Médicaments!C265</f>
        <v>Immunoglobuline humaine, polyvalente</v>
      </c>
      <c r="E247" s="110" t="str">
        <f>+Médicaments!F265</f>
        <v>INTRATECT sol perf 5 g/100ml i.v. flac 100 ml</v>
      </c>
      <c r="F247" s="110"/>
      <c r="G247" s="110" t="str">
        <f>+Médicaments!R265</f>
        <v>g</v>
      </c>
      <c r="H247" s="110">
        <f>+Médicaments!H265</f>
        <v>0</v>
      </c>
      <c r="I247" s="110">
        <f>+Médicaments!I265</f>
        <v>0</v>
      </c>
    </row>
    <row r="248" spans="1:9">
      <c r="A248" s="260">
        <f>+'Page d''accueil'!$C$16</f>
        <v>0</v>
      </c>
      <c r="B248" s="110" t="str">
        <f>+Médicaments!L266</f>
        <v>J06BA02_nr</v>
      </c>
      <c r="C248" s="110" t="str">
        <f>+Médicaments!B266</f>
        <v>J06BA02</v>
      </c>
      <c r="D248" s="110" t="str">
        <f>+Médicaments!C266</f>
        <v>Immunoglobuline humaine, polyvalente</v>
      </c>
      <c r="E248" s="110" t="str">
        <f>+Médicaments!F266</f>
        <v>KIOVIG sol perf 1 g/10ml i.v. flac 10 ml</v>
      </c>
      <c r="F248" s="110"/>
      <c r="G248" s="110" t="str">
        <f>+Médicaments!R266</f>
        <v>g</v>
      </c>
      <c r="H248" s="110">
        <f>+Médicaments!H266</f>
        <v>0</v>
      </c>
      <c r="I248" s="110">
        <f>+Médicaments!I266</f>
        <v>0</v>
      </c>
    </row>
    <row r="249" spans="1:9">
      <c r="A249" s="260">
        <f>+'Page d''accueil'!$C$16</f>
        <v>0</v>
      </c>
      <c r="B249" s="110" t="str">
        <f>+Médicaments!L267</f>
        <v>J06BA02_nr</v>
      </c>
      <c r="C249" s="110" t="str">
        <f>+Médicaments!B267</f>
        <v>J06BA02</v>
      </c>
      <c r="D249" s="110" t="str">
        <f>+Médicaments!C267</f>
        <v>Immunoglobuline humaine, polyvalente</v>
      </c>
      <c r="E249" s="110" t="str">
        <f>+Médicaments!F267</f>
        <v>KIOVIG sol perf 10 g/100ml i.v. flac 100 ml</v>
      </c>
      <c r="F249" s="110"/>
      <c r="G249" s="110" t="str">
        <f>+Médicaments!R267</f>
        <v>g</v>
      </c>
      <c r="H249" s="110">
        <f>+Médicaments!H267</f>
        <v>0</v>
      </c>
      <c r="I249" s="110">
        <f>+Médicaments!I267</f>
        <v>0</v>
      </c>
    </row>
    <row r="250" spans="1:9">
      <c r="A250" s="260">
        <f>+'Page d''accueil'!$C$16</f>
        <v>0</v>
      </c>
      <c r="B250" s="110" t="str">
        <f>+Médicaments!L268</f>
        <v>J06BA02_nr</v>
      </c>
      <c r="C250" s="110" t="str">
        <f>+Médicaments!B268</f>
        <v>J06BA02</v>
      </c>
      <c r="D250" s="110" t="str">
        <f>+Médicaments!C268</f>
        <v>Immunoglobuline humaine, polyvalente</v>
      </c>
      <c r="E250" s="110" t="str">
        <f>+Médicaments!F268</f>
        <v>KIOVIG sol perf 2.5 g/25ml i.v. flac 25 ml</v>
      </c>
      <c r="F250" s="110"/>
      <c r="G250" s="110" t="str">
        <f>+Médicaments!R268</f>
        <v>g</v>
      </c>
      <c r="H250" s="110">
        <f>+Médicaments!H268</f>
        <v>0</v>
      </c>
      <c r="I250" s="110">
        <f>+Médicaments!I268</f>
        <v>0</v>
      </c>
    </row>
    <row r="251" spans="1:9">
      <c r="A251" s="260">
        <f>+'Page d''accueil'!$C$16</f>
        <v>0</v>
      </c>
      <c r="B251" s="110" t="str">
        <f>+Médicaments!L269</f>
        <v>J06BA02_nr</v>
      </c>
      <c r="C251" s="110" t="str">
        <f>+Médicaments!B269</f>
        <v>J06BA02</v>
      </c>
      <c r="D251" s="110" t="str">
        <f>+Médicaments!C269</f>
        <v>Immunoglobuline humaine, polyvalente</v>
      </c>
      <c r="E251" s="110" t="str">
        <f>+Médicaments!F269</f>
        <v>KIOVIG sol perf 20 g/200ml i.v. flac 200 ml</v>
      </c>
      <c r="F251" s="110"/>
      <c r="G251" s="110" t="str">
        <f>+Médicaments!R269</f>
        <v>g</v>
      </c>
      <c r="H251" s="110">
        <f>+Médicaments!H269</f>
        <v>0</v>
      </c>
      <c r="I251" s="110">
        <f>+Médicaments!I269</f>
        <v>0</v>
      </c>
    </row>
    <row r="252" spans="1:9">
      <c r="A252" s="260">
        <f>+'Page d''accueil'!$C$16</f>
        <v>0</v>
      </c>
      <c r="B252" s="110" t="str">
        <f>+Médicaments!L270</f>
        <v>J06BA02_nr</v>
      </c>
      <c r="C252" s="110" t="str">
        <f>+Médicaments!B270</f>
        <v>J06BA02</v>
      </c>
      <c r="D252" s="110" t="str">
        <f>+Médicaments!C270</f>
        <v>Immunoglobuline humaine, polyvalente</v>
      </c>
      <c r="E252" s="110" t="str">
        <f>+Médicaments!F270</f>
        <v>KIOVIG sol perf 30 g/300ml i.v. flac 300 ml</v>
      </c>
      <c r="F252" s="110"/>
      <c r="G252" s="110" t="str">
        <f>+Médicaments!R270</f>
        <v>g</v>
      </c>
      <c r="H252" s="110">
        <f>+Médicaments!H270</f>
        <v>0</v>
      </c>
      <c r="I252" s="110">
        <f>+Médicaments!I270</f>
        <v>0</v>
      </c>
    </row>
    <row r="253" spans="1:9">
      <c r="A253" s="260">
        <f>+'Page d''accueil'!$C$16</f>
        <v>0</v>
      </c>
      <c r="B253" s="110" t="str">
        <f>+Médicaments!L271</f>
        <v>J06BA02_nr</v>
      </c>
      <c r="C253" s="110" t="str">
        <f>+Médicaments!B271</f>
        <v>J06BA02</v>
      </c>
      <c r="D253" s="110" t="str">
        <f>+Médicaments!C271</f>
        <v>Immunoglobuline humaine, polyvalente</v>
      </c>
      <c r="E253" s="110" t="str">
        <f>+Médicaments!F271</f>
        <v>KIOVIG sol perf 5 g/50ml i.v. flac 50 ml</v>
      </c>
      <c r="F253" s="110"/>
      <c r="G253" s="110" t="str">
        <f>+Médicaments!R271</f>
        <v>g</v>
      </c>
      <c r="H253" s="110">
        <f>+Médicaments!H271</f>
        <v>0</v>
      </c>
      <c r="I253" s="110">
        <f>+Médicaments!I271</f>
        <v>0</v>
      </c>
    </row>
    <row r="254" spans="1:9">
      <c r="A254" s="260">
        <f>+'Page d''accueil'!$C$16</f>
        <v>0</v>
      </c>
      <c r="B254" s="110" t="str">
        <f>+Médicaments!L272</f>
        <v>J06BA02_nr</v>
      </c>
      <c r="C254" s="110" t="str">
        <f>+Médicaments!B272</f>
        <v>J06BA02</v>
      </c>
      <c r="D254" s="110" t="str">
        <f>+Médicaments!C272</f>
        <v>Immunoglobuline humaine, polyvalente</v>
      </c>
      <c r="E254" s="110" t="str">
        <f>+Médicaments!F272</f>
        <v>OCTAGAM 10% sol perf 10 g/100ml i.v. flac</v>
      </c>
      <c r="F254" s="110"/>
      <c r="G254" s="110" t="str">
        <f>+Médicaments!R272</f>
        <v>g</v>
      </c>
      <c r="H254" s="110">
        <f>+Médicaments!H272</f>
        <v>0</v>
      </c>
      <c r="I254" s="110">
        <f>+Médicaments!I272</f>
        <v>0</v>
      </c>
    </row>
    <row r="255" spans="1:9">
      <c r="A255" s="260">
        <f>+'Page d''accueil'!$C$16</f>
        <v>0</v>
      </c>
      <c r="B255" s="110" t="str">
        <f>+Médicaments!L273</f>
        <v>J06BA02_nr</v>
      </c>
      <c r="C255" s="110" t="str">
        <f>+Médicaments!B273</f>
        <v>J06BA02</v>
      </c>
      <c r="D255" s="110" t="str">
        <f>+Médicaments!C273</f>
        <v>Immunoglobuline humaine, polyvalente</v>
      </c>
      <c r="E255" s="110" t="str">
        <f>+Médicaments!F273</f>
        <v>OCTAGAM 10% sol perf 2 g/20ml i.v. flac</v>
      </c>
      <c r="F255" s="110"/>
      <c r="G255" s="110" t="str">
        <f>+Médicaments!R273</f>
        <v>g</v>
      </c>
      <c r="H255" s="110">
        <f>+Médicaments!H273</f>
        <v>0</v>
      </c>
      <c r="I255" s="110">
        <f>+Médicaments!I273</f>
        <v>0</v>
      </c>
    </row>
    <row r="256" spans="1:9">
      <c r="A256" s="260">
        <f>+'Page d''accueil'!$C$16</f>
        <v>0</v>
      </c>
      <c r="B256" s="110" t="str">
        <f>+Médicaments!L274</f>
        <v>J06BA02_nr</v>
      </c>
      <c r="C256" s="110" t="str">
        <f>+Médicaments!B274</f>
        <v>J06BA02</v>
      </c>
      <c r="D256" s="110" t="str">
        <f>+Médicaments!C274</f>
        <v>Immunoglobuline humaine, polyvalente</v>
      </c>
      <c r="E256" s="110" t="str">
        <f>+Médicaments!F274</f>
        <v>OCTAGAM 10% sol perf 20 g/200ml i.v. flac</v>
      </c>
      <c r="F256" s="110"/>
      <c r="G256" s="110" t="str">
        <f>+Médicaments!R274</f>
        <v>g</v>
      </c>
      <c r="H256" s="110">
        <f>+Médicaments!H274</f>
        <v>0</v>
      </c>
      <c r="I256" s="110">
        <f>+Médicaments!I274</f>
        <v>0</v>
      </c>
    </row>
    <row r="257" spans="1:9">
      <c r="A257" s="260">
        <f>+'Page d''accueil'!$C$16</f>
        <v>0</v>
      </c>
      <c r="B257" s="110" t="str">
        <f>+Médicaments!L275</f>
        <v>J06BA02_nr</v>
      </c>
      <c r="C257" s="110" t="str">
        <f>+Médicaments!B275</f>
        <v>J06BA02</v>
      </c>
      <c r="D257" s="110" t="str">
        <f>+Médicaments!C275</f>
        <v>Immunoglobuline humaine, polyvalente</v>
      </c>
      <c r="E257" s="110" t="str">
        <f>+Médicaments!F275</f>
        <v>OCTAGAM 10% sol perf 5 g/50ml i.v. flac</v>
      </c>
      <c r="F257" s="110"/>
      <c r="G257" s="110" t="str">
        <f>+Médicaments!R275</f>
        <v>g</v>
      </c>
      <c r="H257" s="110">
        <f>+Médicaments!H275</f>
        <v>0</v>
      </c>
      <c r="I257" s="110">
        <f>+Médicaments!I275</f>
        <v>0</v>
      </c>
    </row>
    <row r="258" spans="1:9">
      <c r="A258" s="260">
        <f>+'Page d''accueil'!$C$16</f>
        <v>0</v>
      </c>
      <c r="B258" s="110" t="str">
        <f>+Médicaments!L276</f>
        <v>J06BA02_nr</v>
      </c>
      <c r="C258" s="110" t="str">
        <f>+Médicaments!B276</f>
        <v>J06BA02</v>
      </c>
      <c r="D258" s="110" t="str">
        <f>+Médicaments!C276</f>
        <v>Immunoglobuline humaine, polyvalente</v>
      </c>
      <c r="E258" s="110" t="str">
        <f>+Médicaments!F276</f>
        <v>OCTAGAM 5% sol perf 1 g/20ml i.v fl verre 20 ml</v>
      </c>
      <c r="F258" s="110"/>
      <c r="G258" s="110" t="str">
        <f>+Médicaments!R276</f>
        <v>g</v>
      </c>
      <c r="H258" s="110">
        <f>+Médicaments!H276</f>
        <v>0</v>
      </c>
      <c r="I258" s="110">
        <f>+Médicaments!I276</f>
        <v>0</v>
      </c>
    </row>
    <row r="259" spans="1:9">
      <c r="A259" s="260">
        <f>+'Page d''accueil'!$C$16</f>
        <v>0</v>
      </c>
      <c r="B259" s="110" t="str">
        <f>+Médicaments!L277</f>
        <v>J06BA02_nr</v>
      </c>
      <c r="C259" s="110" t="str">
        <f>+Médicaments!B277</f>
        <v>J06BA02</v>
      </c>
      <c r="D259" s="110" t="str">
        <f>+Médicaments!C277</f>
        <v>Immunoglobuline humaine, polyvalente</v>
      </c>
      <c r="E259" s="110" t="str">
        <f>+Médicaments!F277</f>
        <v>OCTAGAM 5% sol perf 10 g/200ml i.v fl verre 200 ml</v>
      </c>
      <c r="F259" s="110"/>
      <c r="G259" s="110" t="str">
        <f>+Médicaments!R277</f>
        <v>g</v>
      </c>
      <c r="H259" s="110">
        <f>+Médicaments!H277</f>
        <v>0</v>
      </c>
      <c r="I259" s="110">
        <f>+Médicaments!I277</f>
        <v>0</v>
      </c>
    </row>
    <row r="260" spans="1:9">
      <c r="A260" s="260">
        <f>+'Page d''accueil'!$C$16</f>
        <v>0</v>
      </c>
      <c r="B260" s="110" t="str">
        <f>+Médicaments!L278</f>
        <v>J06BA02_nr</v>
      </c>
      <c r="C260" s="110" t="str">
        <f>+Médicaments!B278</f>
        <v>J06BA02</v>
      </c>
      <c r="D260" s="110" t="str">
        <f>+Médicaments!C278</f>
        <v>Immunoglobuline humaine, polyvalente</v>
      </c>
      <c r="E260" s="110" t="str">
        <f>+Médicaments!F278</f>
        <v>OCTAGAM 5% sol perf 2.5 g/50ml i.v fl verre 50 ml</v>
      </c>
      <c r="F260" s="110"/>
      <c r="G260" s="110" t="str">
        <f>+Médicaments!R278</f>
        <v>g</v>
      </c>
      <c r="H260" s="110">
        <f>+Médicaments!H278</f>
        <v>0</v>
      </c>
      <c r="I260" s="110">
        <f>+Médicaments!I278</f>
        <v>0</v>
      </c>
    </row>
    <row r="261" spans="1:9">
      <c r="A261" s="260">
        <f>+'Page d''accueil'!$C$16</f>
        <v>0</v>
      </c>
      <c r="B261" s="110" t="str">
        <f>+Médicaments!L279</f>
        <v>J06BA02_nr</v>
      </c>
      <c r="C261" s="110" t="str">
        <f>+Médicaments!B279</f>
        <v>J06BA02</v>
      </c>
      <c r="D261" s="110" t="str">
        <f>+Médicaments!C279</f>
        <v>Immunoglobuline humaine, polyvalente</v>
      </c>
      <c r="E261" s="110" t="str">
        <f>+Médicaments!F279</f>
        <v>OCTAGAM 5% sol perf 5 g/100ml i.v fl verre 100 ml</v>
      </c>
      <c r="F261" s="110"/>
      <c r="G261" s="110" t="str">
        <f>+Médicaments!R279</f>
        <v>g</v>
      </c>
      <c r="H261" s="110">
        <f>+Médicaments!H279</f>
        <v>0</v>
      </c>
      <c r="I261" s="110">
        <f>+Médicaments!I279</f>
        <v>0</v>
      </c>
    </row>
    <row r="262" spans="1:9">
      <c r="A262" s="260">
        <f>+'Page d''accueil'!$C$16</f>
        <v>0</v>
      </c>
      <c r="B262" s="110" t="str">
        <f>+Médicaments!L280</f>
        <v>J06BA02_nr</v>
      </c>
      <c r="C262" s="110" t="str">
        <f>+Médicaments!B280</f>
        <v>J06BA02</v>
      </c>
      <c r="D262" s="110" t="str">
        <f>+Médicaments!C280</f>
        <v>Immunoglobuline humaine, polyvalente</v>
      </c>
      <c r="E262" s="110" t="str">
        <f>+Médicaments!F280</f>
        <v>PRIVIGEN sol perf 10 g/100ml i.v. flac 100 ml</v>
      </c>
      <c r="F262" s="110"/>
      <c r="G262" s="110" t="str">
        <f>+Médicaments!R280</f>
        <v>g</v>
      </c>
      <c r="H262" s="110">
        <f>+Médicaments!H280</f>
        <v>0</v>
      </c>
      <c r="I262" s="110">
        <f>+Médicaments!I280</f>
        <v>0</v>
      </c>
    </row>
    <row r="263" spans="1:9">
      <c r="A263" s="260">
        <f>+'Page d''accueil'!$C$16</f>
        <v>0</v>
      </c>
      <c r="B263" s="110" t="str">
        <f>+Médicaments!L281</f>
        <v>J06BA02_nr</v>
      </c>
      <c r="C263" s="110" t="str">
        <f>+Médicaments!B281</f>
        <v>J06BA02</v>
      </c>
      <c r="D263" s="110" t="str">
        <f>+Médicaments!C281</f>
        <v>Immunoglobuline humaine, polyvalente</v>
      </c>
      <c r="E263" s="110" t="str">
        <f>+Médicaments!F281</f>
        <v>PRIVIGEN sol perf 2.5 g/25ml i.v. flac 25 ml</v>
      </c>
      <c r="F263" s="110"/>
      <c r="G263" s="110" t="str">
        <f>+Médicaments!R281</f>
        <v>g</v>
      </c>
      <c r="H263" s="110">
        <f>+Médicaments!H281</f>
        <v>0</v>
      </c>
      <c r="I263" s="110">
        <f>+Médicaments!I281</f>
        <v>0</v>
      </c>
    </row>
    <row r="264" spans="1:9">
      <c r="A264" s="260">
        <f>+'Page d''accueil'!$C$16</f>
        <v>0</v>
      </c>
      <c r="B264" s="110" t="str">
        <f>+Médicaments!L282</f>
        <v>J06BA02_nr</v>
      </c>
      <c r="C264" s="110" t="str">
        <f>+Médicaments!B282</f>
        <v>J06BA02</v>
      </c>
      <c r="D264" s="110" t="str">
        <f>+Médicaments!C282</f>
        <v>Immunoglobuline humaine, polyvalente</v>
      </c>
      <c r="E264" s="110" t="str">
        <f>+Médicaments!F282</f>
        <v>PRIVIGEN sol perf 20 g/200ml i.v. flac 200 ml</v>
      </c>
      <c r="F264" s="110"/>
      <c r="G264" s="110" t="str">
        <f>+Médicaments!R282</f>
        <v>g</v>
      </c>
      <c r="H264" s="110">
        <f>+Médicaments!H282</f>
        <v>0</v>
      </c>
      <c r="I264" s="110">
        <f>+Médicaments!I282</f>
        <v>0</v>
      </c>
    </row>
    <row r="265" spans="1:9">
      <c r="A265" s="260">
        <f>+'Page d''accueil'!$C$16</f>
        <v>0</v>
      </c>
      <c r="B265" s="110" t="str">
        <f>+Médicaments!L283</f>
        <v>J06BA02_nr</v>
      </c>
      <c r="C265" s="110" t="str">
        <f>+Médicaments!B283</f>
        <v>J06BA02</v>
      </c>
      <c r="D265" s="110" t="str">
        <f>+Médicaments!C283</f>
        <v>Immunoglobuline humaine, polyvalente</v>
      </c>
      <c r="E265" s="110" t="str">
        <f>+Médicaments!F283</f>
        <v>PRIVIGEN sol perf 40 g/400ml i.v. 400 ml</v>
      </c>
      <c r="F265" s="110"/>
      <c r="G265" s="110" t="str">
        <f>+Médicaments!R283</f>
        <v>g</v>
      </c>
      <c r="H265" s="110">
        <f>+Médicaments!H283</f>
        <v>0</v>
      </c>
      <c r="I265" s="110">
        <f>+Médicaments!I283</f>
        <v>0</v>
      </c>
    </row>
    <row r="266" spans="1:9">
      <c r="A266" s="260">
        <f>+'Page d''accueil'!$C$16</f>
        <v>0</v>
      </c>
      <c r="B266" s="110" t="str">
        <f>+Médicaments!L284</f>
        <v>J06BA02_nr</v>
      </c>
      <c r="C266" s="110" t="str">
        <f>+Médicaments!B284</f>
        <v>J06BA02</v>
      </c>
      <c r="D266" s="110" t="str">
        <f>+Médicaments!C284</f>
        <v>Immunoglobuline humaine, polyvalente</v>
      </c>
      <c r="E266" s="110" t="str">
        <f>+Médicaments!F284</f>
        <v>PRIVIGEN sol perf 5 g/50ml i.v. flac 50 ml</v>
      </c>
      <c r="F266" s="110"/>
      <c r="G266" s="110" t="str">
        <f>+Médicaments!R284</f>
        <v>g</v>
      </c>
      <c r="H266" s="110">
        <f>+Médicaments!H284</f>
        <v>0</v>
      </c>
      <c r="I266" s="110">
        <f>+Médicaments!I284</f>
        <v>0</v>
      </c>
    </row>
    <row r="267" spans="1:9">
      <c r="A267" s="260">
        <f>+'Page d''accueil'!$C$16</f>
        <v>0</v>
      </c>
      <c r="B267" s="110" t="str">
        <f>+Médicaments!L285</f>
        <v>J06BB03_nr</v>
      </c>
      <c r="C267" s="110" t="str">
        <f>+Médicaments!B285</f>
        <v>J06BB03</v>
      </c>
      <c r="D267" s="110" t="str">
        <f>+Médicaments!C285</f>
        <v>Immunoglobuline humaine contre le virus varicelle-zona</v>
      </c>
      <c r="E267" s="110" t="str">
        <f>+Médicaments!F285</f>
        <v>VARITECT CP sol perf 125 UI/5ml vial 5 ml</v>
      </c>
      <c r="F267" s="110"/>
      <c r="G267" s="110" t="str">
        <f>+Médicaments!R285</f>
        <v>IU</v>
      </c>
      <c r="H267" s="110">
        <f>+Médicaments!H285</f>
        <v>0</v>
      </c>
      <c r="I267" s="110">
        <f>+Médicaments!I285</f>
        <v>0</v>
      </c>
    </row>
    <row r="268" spans="1:9">
      <c r="A268" s="260">
        <f>+'Page d''accueil'!$C$16</f>
        <v>0</v>
      </c>
      <c r="B268" s="110" t="str">
        <f>+Médicaments!L286</f>
        <v>J06BB03_nr</v>
      </c>
      <c r="C268" s="110" t="str">
        <f>+Médicaments!B286</f>
        <v>J06BB03</v>
      </c>
      <c r="D268" s="110" t="str">
        <f>+Médicaments!C286</f>
        <v>Immunoglobuline humaine contre le virus varicelle-zona</v>
      </c>
      <c r="E268" s="110" t="str">
        <f>+Médicaments!F286</f>
        <v>VARITECT CP sol perf 1250 IE/50ml vial 50 ml</v>
      </c>
      <c r="F268" s="110"/>
      <c r="G268" s="110" t="str">
        <f>+Médicaments!R286</f>
        <v>IU</v>
      </c>
      <c r="H268" s="110">
        <f>+Médicaments!H286</f>
        <v>0</v>
      </c>
      <c r="I268" s="110">
        <f>+Médicaments!I286</f>
        <v>0</v>
      </c>
    </row>
    <row r="269" spans="1:9">
      <c r="A269" s="260">
        <f>+'Page d''accueil'!$C$16</f>
        <v>0</v>
      </c>
      <c r="B269" s="110" t="str">
        <f>+Médicaments!L287</f>
        <v>J06BB03_nr</v>
      </c>
      <c r="C269" s="110" t="str">
        <f>+Médicaments!B287</f>
        <v>J06BB03</v>
      </c>
      <c r="D269" s="110" t="str">
        <f>+Médicaments!C287</f>
        <v>Immunoglobuline humaine contre le virus varicelle-zona</v>
      </c>
      <c r="E269" s="110" t="str">
        <f>+Médicaments!F287</f>
        <v>VARITECT CP sol perf 500 UI/20ml vial 20 ml</v>
      </c>
      <c r="F269" s="110"/>
      <c r="G269" s="110" t="str">
        <f>+Médicaments!R287</f>
        <v>IU</v>
      </c>
      <c r="H269" s="110">
        <f>+Médicaments!H287</f>
        <v>0</v>
      </c>
      <c r="I269" s="110">
        <f>+Médicaments!I287</f>
        <v>0</v>
      </c>
    </row>
    <row r="270" spans="1:9">
      <c r="A270" s="260">
        <f>+'Page d''accueil'!$C$16</f>
        <v>0</v>
      </c>
      <c r="B270" s="110" t="str">
        <f>+Médicaments!L288</f>
        <v>J06BB04_nr</v>
      </c>
      <c r="C270" s="110" t="str">
        <f>+Médicaments!B288</f>
        <v>J06BB04</v>
      </c>
      <c r="D270" s="110" t="str">
        <f>+Médicaments!C288</f>
        <v>Immunoglobuline humaine contre l'hépatite B</v>
      </c>
      <c r="E270" s="110" t="str">
        <f>+Médicaments!F288</f>
        <v>HEPATECT CP sol inj 2000 U/40ml flac 40 ml</v>
      </c>
      <c r="F270" s="110"/>
      <c r="G270" s="110" t="str">
        <f>+Médicaments!R288</f>
        <v>IU</v>
      </c>
      <c r="H270" s="110">
        <f>+Médicaments!H288</f>
        <v>0</v>
      </c>
      <c r="I270" s="110">
        <f>+Médicaments!I288</f>
        <v>0</v>
      </c>
    </row>
    <row r="271" spans="1:9">
      <c r="A271" s="260">
        <f>+'Page d''accueil'!$C$16</f>
        <v>0</v>
      </c>
      <c r="B271" s="110" t="str">
        <f>+Médicaments!L289</f>
        <v>J06BB04_nr</v>
      </c>
      <c r="C271" s="110" t="str">
        <f>+Médicaments!B289</f>
        <v>J06BB04</v>
      </c>
      <c r="D271" s="110" t="str">
        <f>+Médicaments!C289</f>
        <v>Immunoglobuline humaine contre l'hépatite B</v>
      </c>
      <c r="E271" s="110" t="str">
        <f>+Médicaments!F289</f>
        <v>HEPATECT CP sol inj 500 U/10ml amp 10 ml</v>
      </c>
      <c r="F271" s="110"/>
      <c r="G271" s="110" t="str">
        <f>+Médicaments!R289</f>
        <v>IU</v>
      </c>
      <c r="H271" s="110">
        <f>+Médicaments!H289</f>
        <v>0</v>
      </c>
      <c r="I271" s="110">
        <f>+Médicaments!I289</f>
        <v>0</v>
      </c>
    </row>
    <row r="272" spans="1:9">
      <c r="A272" s="260">
        <f>+'Page d''accueil'!$C$16</f>
        <v>0</v>
      </c>
      <c r="B272" s="110" t="str">
        <f>+Médicaments!L290</f>
        <v>J06BB04_nr</v>
      </c>
      <c r="C272" s="110" t="str">
        <f>+Médicaments!B290</f>
        <v>J06BB04</v>
      </c>
      <c r="D272" s="110" t="str">
        <f>+Médicaments!C290</f>
        <v>Immunoglobuline humaine contre l'hépatite B</v>
      </c>
      <c r="E272" s="110" t="str">
        <f>+Médicaments!F290</f>
        <v>HEPATECT CP sol inj 5000 U/100ml flac 100 ml</v>
      </c>
      <c r="F272" s="110"/>
      <c r="G272" s="110" t="str">
        <f>+Médicaments!R290</f>
        <v>IU</v>
      </c>
      <c r="H272" s="110">
        <f>+Médicaments!H290</f>
        <v>0</v>
      </c>
      <c r="I272" s="110">
        <f>+Médicaments!I290</f>
        <v>0</v>
      </c>
    </row>
    <row r="273" spans="1:9">
      <c r="A273" s="260">
        <f>+'Page d''accueil'!$C$16</f>
        <v>0</v>
      </c>
      <c r="B273" s="110" t="str">
        <f>+Médicaments!L291</f>
        <v>J06BB04_nr</v>
      </c>
      <c r="C273" s="110" t="str">
        <f>+Médicaments!B291</f>
        <v>J06BB04</v>
      </c>
      <c r="D273" s="110" t="str">
        <f>+Médicaments!C291</f>
        <v>Immunoglobuline humaine contre l'hépatite B</v>
      </c>
      <c r="E273" s="110" t="str">
        <f>+Médicaments!F291</f>
        <v>HEPATITIS B Behring 1000 UI ser prê 5 ml</v>
      </c>
      <c r="F273" s="110"/>
      <c r="G273" s="110" t="str">
        <f>+Médicaments!R291</f>
        <v>IU</v>
      </c>
      <c r="H273" s="110">
        <f>+Médicaments!H291</f>
        <v>0</v>
      </c>
      <c r="I273" s="110">
        <f>+Médicaments!I291</f>
        <v>0</v>
      </c>
    </row>
    <row r="274" spans="1:9">
      <c r="A274" s="260">
        <f>+'Page d''accueil'!$C$16</f>
        <v>0</v>
      </c>
      <c r="B274" s="110" t="str">
        <f>+Médicaments!L292</f>
        <v>J06BB04_nr</v>
      </c>
      <c r="C274" s="110" t="str">
        <f>+Médicaments!B292</f>
        <v>J06BB04</v>
      </c>
      <c r="D274" s="110" t="str">
        <f>+Médicaments!C292</f>
        <v>Immunoglobuline humaine contre l'hépatite B</v>
      </c>
      <c r="E274" s="110" t="str">
        <f>+Médicaments!F292</f>
        <v>HEPATITIS B Behring 200 UI ser prê 1 ml</v>
      </c>
      <c r="F274" s="110"/>
      <c r="G274" s="110" t="str">
        <f>+Médicaments!R292</f>
        <v>IU</v>
      </c>
      <c r="H274" s="110">
        <f>+Médicaments!H292</f>
        <v>0</v>
      </c>
      <c r="I274" s="110">
        <f>+Médicaments!I292</f>
        <v>0</v>
      </c>
    </row>
    <row r="275" spans="1:9">
      <c r="A275" s="260">
        <f>+'Page d''accueil'!$C$16</f>
        <v>0</v>
      </c>
      <c r="B275" s="110" t="str">
        <f>+Médicaments!L293</f>
        <v>J06BB04_nr</v>
      </c>
      <c r="C275" s="110" t="str">
        <f>+Médicaments!B293</f>
        <v>J06BB04</v>
      </c>
      <c r="D275" s="110" t="str">
        <f>+Médicaments!C293</f>
        <v>Immunoglobuline humaine contre l'hépatite B</v>
      </c>
      <c r="E275" s="110" t="str">
        <f>+Médicaments!F293</f>
        <v>HEPATITIS B-IG Behring 200 UI ser prê</v>
      </c>
      <c r="F275" s="110"/>
      <c r="G275" s="110" t="str">
        <f>+Médicaments!R293</f>
        <v>IU</v>
      </c>
      <c r="H275" s="110">
        <f>+Médicaments!H293</f>
        <v>0</v>
      </c>
      <c r="I275" s="110">
        <f>+Médicaments!I293</f>
        <v>0</v>
      </c>
    </row>
    <row r="276" spans="1:9">
      <c r="A276" s="260">
        <f>+'Page d''accueil'!$C$16</f>
        <v>0</v>
      </c>
      <c r="B276" s="110" t="str">
        <f>+Médicaments!L294</f>
        <v>J06BB04_nr</v>
      </c>
      <c r="C276" s="110" t="str">
        <f>+Médicaments!B294</f>
        <v>J06BB04</v>
      </c>
      <c r="D276" s="110" t="str">
        <f>+Médicaments!C294</f>
        <v>Immunoglobuline humaine contre l'hépatite B</v>
      </c>
      <c r="E276" s="110" t="str">
        <f>+Médicaments!F294</f>
        <v>ZUTECTRA sol inj 500 UI 5 ser prê</v>
      </c>
      <c r="F276" s="110"/>
      <c r="G276" s="110" t="str">
        <f>+Médicaments!R294</f>
        <v>IU</v>
      </c>
      <c r="H276" s="110">
        <f>+Médicaments!H294</f>
        <v>0</v>
      </c>
      <c r="I276" s="110">
        <f>+Médicaments!I294</f>
        <v>0</v>
      </c>
    </row>
    <row r="277" spans="1:9">
      <c r="A277" s="260">
        <f>+'Page d''accueil'!$C$16</f>
        <v>0</v>
      </c>
      <c r="B277" s="110" t="str">
        <f>+Médicaments!L295</f>
        <v>J06BB09_nr</v>
      </c>
      <c r="C277" s="110" t="str">
        <f>+Médicaments!B295</f>
        <v>J06BB09</v>
      </c>
      <c r="D277" s="110" t="str">
        <f>+Médicaments!C295</f>
        <v>Immunoglobuline humaine contre le cytomegalovirus</v>
      </c>
      <c r="E277" s="110" t="str">
        <f>+Médicaments!F295</f>
        <v>CYTOTECT Biotest 1000 U/20ml i.v. amp 20 ml</v>
      </c>
      <c r="F277" s="110"/>
      <c r="G277" s="110" t="str">
        <f>+Médicaments!R295</f>
        <v>U</v>
      </c>
      <c r="H277" s="110">
        <f>+Médicaments!H295</f>
        <v>0</v>
      </c>
      <c r="I277" s="110">
        <f>+Médicaments!I295</f>
        <v>0</v>
      </c>
    </row>
    <row r="278" spans="1:9">
      <c r="A278" s="260">
        <f>+'Page d''accueil'!$C$16</f>
        <v>0</v>
      </c>
      <c r="B278" s="110" t="str">
        <f>+Médicaments!L296</f>
        <v>J06BB09_nr</v>
      </c>
      <c r="C278" s="110" t="str">
        <f>+Médicaments!B296</f>
        <v>J06BB09</v>
      </c>
      <c r="D278" s="110" t="str">
        <f>+Médicaments!C296</f>
        <v>Immunoglobuline humaine contre le cytomegalovirus</v>
      </c>
      <c r="E278" s="110" t="str">
        <f>+Médicaments!F296</f>
        <v>CYTOTECT Biotest 2500 U/50ml i.v. flac 50 ml</v>
      </c>
      <c r="F278" s="110"/>
      <c r="G278" s="110" t="str">
        <f>+Médicaments!R296</f>
        <v>U</v>
      </c>
      <c r="H278" s="110">
        <f>+Médicaments!H296</f>
        <v>0</v>
      </c>
      <c r="I278" s="110">
        <f>+Médicaments!I296</f>
        <v>0</v>
      </c>
    </row>
    <row r="279" spans="1:9">
      <c r="A279" s="260">
        <f>+'Page d''accueil'!$C$16</f>
        <v>0</v>
      </c>
      <c r="B279" s="110" t="str">
        <f>+Médicaments!L297</f>
        <v>J06BB09_nr</v>
      </c>
      <c r="C279" s="110" t="str">
        <f>+Médicaments!B297</f>
        <v>J06BB09</v>
      </c>
      <c r="D279" s="110" t="str">
        <f>+Médicaments!C297</f>
        <v>Immunoglobuline humaine contre le cytomegalovirus</v>
      </c>
      <c r="E279" s="110" t="str">
        <f>+Médicaments!F297</f>
        <v>CYTOTECT Biotest 500 U/10ml i.v. amp 10 ml</v>
      </c>
      <c r="F279" s="110"/>
      <c r="G279" s="110" t="str">
        <f>+Médicaments!R297</f>
        <v>U</v>
      </c>
      <c r="H279" s="110">
        <f>+Médicaments!H297</f>
        <v>0</v>
      </c>
      <c r="I279" s="110">
        <f>+Médicaments!I297</f>
        <v>0</v>
      </c>
    </row>
    <row r="280" spans="1:9">
      <c r="A280" s="260">
        <f>+'Page d''accueil'!$C$16</f>
        <v>0</v>
      </c>
      <c r="B280" s="110" t="str">
        <f>+Médicaments!L298</f>
        <v>J06BB09_nr</v>
      </c>
      <c r="C280" s="110" t="str">
        <f>+Médicaments!B298</f>
        <v>J06BB09</v>
      </c>
      <c r="D280" s="110" t="str">
        <f>+Médicaments!C298</f>
        <v>Immunoglobuline humaine contre le cytomegalovirus</v>
      </c>
      <c r="E280" s="110" t="str">
        <f>+Médicaments!F298</f>
        <v>CYTOTECT CP Biotest sol perf 1000 U/10ml 10 ml</v>
      </c>
      <c r="F280" s="110"/>
      <c r="G280" s="110" t="str">
        <f>+Médicaments!R298</f>
        <v>U</v>
      </c>
      <c r="H280" s="110">
        <f>+Médicaments!H298</f>
        <v>0</v>
      </c>
      <c r="I280" s="110">
        <f>+Médicaments!I298</f>
        <v>0</v>
      </c>
    </row>
    <row r="281" spans="1:9">
      <c r="A281" s="260">
        <f>+'Page d''accueil'!$C$16</f>
        <v>0</v>
      </c>
      <c r="B281" s="110" t="str">
        <f>+Médicaments!L299</f>
        <v>J06BB09_nr</v>
      </c>
      <c r="C281" s="110" t="str">
        <f>+Médicaments!B299</f>
        <v>J06BB09</v>
      </c>
      <c r="D281" s="110" t="str">
        <f>+Médicaments!C299</f>
        <v>Immunoglobuline humaine contre le cytomegalovirus</v>
      </c>
      <c r="E281" s="110" t="str">
        <f>+Médicaments!F299</f>
        <v>CYTOTECT CP Biotest sol perf 5000 U/50ml 50 ml</v>
      </c>
      <c r="F281" s="110"/>
      <c r="G281" s="110" t="str">
        <f>+Médicaments!R299</f>
        <v>U</v>
      </c>
      <c r="H281" s="110">
        <f>+Médicaments!H299</f>
        <v>0</v>
      </c>
      <c r="I281" s="110">
        <f>+Médicaments!I299</f>
        <v>0</v>
      </c>
    </row>
    <row r="282" spans="1:9">
      <c r="A282" s="260">
        <f>+'Page d''accueil'!$C$16</f>
        <v>0</v>
      </c>
      <c r="B282" s="110" t="str">
        <f>+Médicaments!L300</f>
        <v>J06BB16_nr</v>
      </c>
      <c r="C282" s="110" t="str">
        <f>+Médicaments!B300</f>
        <v>J06BB16</v>
      </c>
      <c r="D282" s="110" t="str">
        <f>+Médicaments!C300</f>
        <v>Palivizumab</v>
      </c>
      <c r="E282" s="110" t="str">
        <f>+Médicaments!F300</f>
        <v>SYNAGIS subst sèche 100 mg c solv (ancien) flac</v>
      </c>
      <c r="F282" s="110"/>
      <c r="G282" s="110" t="str">
        <f>+Médicaments!R300</f>
        <v>mg</v>
      </c>
      <c r="H282" s="110">
        <f>+Médicaments!H300</f>
        <v>0</v>
      </c>
      <c r="I282" s="110">
        <f>+Médicaments!I300</f>
        <v>0</v>
      </c>
    </row>
    <row r="283" spans="1:9">
      <c r="A283" s="260">
        <f>+'Page d''accueil'!$C$16</f>
        <v>0</v>
      </c>
      <c r="B283" s="110" t="str">
        <f>+Médicaments!L301</f>
        <v>J06BB16_nr</v>
      </c>
      <c r="C283" s="110" t="str">
        <f>+Médicaments!B301</f>
        <v>J06BB16</v>
      </c>
      <c r="D283" s="110" t="str">
        <f>+Médicaments!C301</f>
        <v>Palivizumab</v>
      </c>
      <c r="E283" s="110" t="str">
        <f>+Médicaments!F301</f>
        <v>SYNAGIS subst sèche 50 mg c solv (ancien) flac</v>
      </c>
      <c r="F283" s="110"/>
      <c r="G283" s="110" t="str">
        <f>+Médicaments!R301</f>
        <v>mg</v>
      </c>
      <c r="H283" s="110">
        <f>+Médicaments!H301</f>
        <v>0</v>
      </c>
      <c r="I283" s="110">
        <f>+Médicaments!I301</f>
        <v>0</v>
      </c>
    </row>
    <row r="284" spans="1:9">
      <c r="A284" s="260">
        <f>+'Page d''accueil'!$C$16</f>
        <v>0</v>
      </c>
      <c r="B284" s="110" t="str">
        <f>+Médicaments!L302</f>
        <v>L01AB01_nr</v>
      </c>
      <c r="C284" s="110" t="str">
        <f>+Médicaments!B302</f>
        <v>L01AB01</v>
      </c>
      <c r="D284" s="110" t="str">
        <f>+Médicaments!C302</f>
        <v>Busulfan</v>
      </c>
      <c r="E284" s="110" t="str">
        <f>+Médicaments!F302</f>
        <v>BUSILVEX conc perf 60 mg/10ml 8 flac 10 ml</v>
      </c>
      <c r="F284" s="110"/>
      <c r="G284" s="110" t="str">
        <f>+Médicaments!R302</f>
        <v>mg</v>
      </c>
      <c r="H284" s="110">
        <f>+Médicaments!H302</f>
        <v>0</v>
      </c>
      <c r="I284" s="110">
        <f>+Médicaments!I302</f>
        <v>0</v>
      </c>
    </row>
    <row r="285" spans="1:9">
      <c r="A285" s="260">
        <f>+'Page d''accueil'!$C$16</f>
        <v>0</v>
      </c>
      <c r="B285" s="110" t="str">
        <f>+Médicaments!L303</f>
        <v>L01AB01_nr</v>
      </c>
      <c r="C285" s="110" t="str">
        <f>+Médicaments!B303</f>
        <v>L01AB01</v>
      </c>
      <c r="D285" s="110" t="str">
        <f>+Médicaments!C303</f>
        <v>Busulfan</v>
      </c>
      <c r="E285" s="110" t="str">
        <f>+Médicaments!F303</f>
        <v>MYLERAN (IMP D) cpr pell 2 mg 100 pce</v>
      </c>
      <c r="F285" s="110"/>
      <c r="G285" s="110" t="str">
        <f>+Médicaments!R303</f>
        <v>mg</v>
      </c>
      <c r="H285" s="110">
        <f>+Médicaments!H303</f>
        <v>0</v>
      </c>
      <c r="I285" s="110">
        <f>+Médicaments!I303</f>
        <v>0</v>
      </c>
    </row>
    <row r="286" spans="1:9">
      <c r="A286" s="260">
        <f>+'Page d''accueil'!$C$16</f>
        <v>0</v>
      </c>
      <c r="B286" s="110" t="str">
        <f>+Médicaments!L304</f>
        <v>L01AX03_nr</v>
      </c>
      <c r="C286" s="110" t="str">
        <f>+Médicaments!B304</f>
        <v>L01AX03</v>
      </c>
      <c r="D286" s="110" t="str">
        <f>+Médicaments!C304</f>
        <v>Témozolomide</v>
      </c>
      <c r="E286" s="110" t="str">
        <f>+Médicaments!F304</f>
        <v>TEMODAL caps 100 mg sach 20 pce</v>
      </c>
      <c r="F286" s="110"/>
      <c r="G286" s="110" t="str">
        <f>+Médicaments!R304</f>
        <v>mg</v>
      </c>
      <c r="H286" s="110">
        <f>+Médicaments!H304</f>
        <v>0</v>
      </c>
      <c r="I286" s="110">
        <f>+Médicaments!I304</f>
        <v>0</v>
      </c>
    </row>
    <row r="287" spans="1:9">
      <c r="A287" s="260">
        <f>+'Page d''accueil'!$C$16</f>
        <v>0</v>
      </c>
      <c r="B287" s="110" t="str">
        <f>+Médicaments!L305</f>
        <v>L01AX03_nr</v>
      </c>
      <c r="C287" s="110" t="str">
        <f>+Médicaments!B305</f>
        <v>L01AX03</v>
      </c>
      <c r="D287" s="110" t="str">
        <f>+Médicaments!C305</f>
        <v>Témozolomide</v>
      </c>
      <c r="E287" s="110" t="str">
        <f>+Médicaments!F305</f>
        <v>TEMODAL caps 100 mg sach 5 pce</v>
      </c>
      <c r="F287" s="110"/>
      <c r="G287" s="110" t="str">
        <f>+Médicaments!R305</f>
        <v>mg</v>
      </c>
      <c r="H287" s="110">
        <f>+Médicaments!H305</f>
        <v>0</v>
      </c>
      <c r="I287" s="110">
        <f>+Médicaments!I305</f>
        <v>0</v>
      </c>
    </row>
    <row r="288" spans="1:9">
      <c r="A288" s="260">
        <f>+'Page d''accueil'!$C$16</f>
        <v>0</v>
      </c>
      <c r="B288" s="110" t="str">
        <f>+Médicaments!L306</f>
        <v>L01AX03_nr</v>
      </c>
      <c r="C288" s="110" t="str">
        <f>+Médicaments!B306</f>
        <v>L01AX03</v>
      </c>
      <c r="D288" s="110" t="str">
        <f>+Médicaments!C306</f>
        <v>Témozolomide</v>
      </c>
      <c r="E288" s="110" t="str">
        <f>+Médicaments!F306</f>
        <v>TEMODAL caps 140 mg sach 20 pce</v>
      </c>
      <c r="F288" s="110"/>
      <c r="G288" s="110" t="str">
        <f>+Médicaments!R306</f>
        <v>mg</v>
      </c>
      <c r="H288" s="110">
        <f>+Médicaments!H306</f>
        <v>0</v>
      </c>
      <c r="I288" s="110">
        <f>+Médicaments!I306</f>
        <v>0</v>
      </c>
    </row>
    <row r="289" spans="1:9">
      <c r="A289" s="260">
        <f>+'Page d''accueil'!$C$16</f>
        <v>0</v>
      </c>
      <c r="B289" s="110" t="str">
        <f>+Médicaments!L307</f>
        <v>L01AX03_nr</v>
      </c>
      <c r="C289" s="110" t="str">
        <f>+Médicaments!B307</f>
        <v>L01AX03</v>
      </c>
      <c r="D289" s="110" t="str">
        <f>+Médicaments!C307</f>
        <v>Témozolomide</v>
      </c>
      <c r="E289" s="110" t="str">
        <f>+Médicaments!F307</f>
        <v>TEMODAL caps 140 mg sach 5 pce</v>
      </c>
      <c r="F289" s="110"/>
      <c r="G289" s="110" t="str">
        <f>+Médicaments!R307</f>
        <v>mg</v>
      </c>
      <c r="H289" s="110">
        <f>+Médicaments!H307</f>
        <v>0</v>
      </c>
      <c r="I289" s="110">
        <f>+Médicaments!I307</f>
        <v>0</v>
      </c>
    </row>
    <row r="290" spans="1:9">
      <c r="A290" s="260">
        <f>+'Page d''accueil'!$C$16</f>
        <v>0</v>
      </c>
      <c r="B290" s="110" t="str">
        <f>+Médicaments!L308</f>
        <v>L01AX03_nr</v>
      </c>
      <c r="C290" s="110" t="str">
        <f>+Médicaments!B308</f>
        <v>L01AX03</v>
      </c>
      <c r="D290" s="110" t="str">
        <f>+Médicaments!C308</f>
        <v>Témozolomide</v>
      </c>
      <c r="E290" s="110" t="str">
        <f>+Médicaments!F308</f>
        <v>TEMODAL caps 180 mg sach 20 pce</v>
      </c>
      <c r="F290" s="110"/>
      <c r="G290" s="110" t="str">
        <f>+Médicaments!R308</f>
        <v>mg</v>
      </c>
      <c r="H290" s="110">
        <f>+Médicaments!H308</f>
        <v>0</v>
      </c>
      <c r="I290" s="110">
        <f>+Médicaments!I308</f>
        <v>0</v>
      </c>
    </row>
    <row r="291" spans="1:9">
      <c r="A291" s="260">
        <f>+'Page d''accueil'!$C$16</f>
        <v>0</v>
      </c>
      <c r="B291" s="110" t="str">
        <f>+Médicaments!L309</f>
        <v>L01AX03_nr</v>
      </c>
      <c r="C291" s="110" t="str">
        <f>+Médicaments!B309</f>
        <v>L01AX03</v>
      </c>
      <c r="D291" s="110" t="str">
        <f>+Médicaments!C309</f>
        <v>Témozolomide</v>
      </c>
      <c r="E291" s="110" t="str">
        <f>+Médicaments!F309</f>
        <v>TEMODAL caps 180 mg sach 5 pce</v>
      </c>
      <c r="F291" s="110"/>
      <c r="G291" s="110" t="str">
        <f>+Médicaments!R309</f>
        <v>mg</v>
      </c>
      <c r="H291" s="110">
        <f>+Médicaments!H309</f>
        <v>0</v>
      </c>
      <c r="I291" s="110">
        <f>+Médicaments!I309</f>
        <v>0</v>
      </c>
    </row>
    <row r="292" spans="1:9">
      <c r="A292" s="260">
        <f>+'Page d''accueil'!$C$16</f>
        <v>0</v>
      </c>
      <c r="B292" s="110" t="str">
        <f>+Médicaments!L310</f>
        <v>L01AX03_nr</v>
      </c>
      <c r="C292" s="110" t="str">
        <f>+Médicaments!B310</f>
        <v>L01AX03</v>
      </c>
      <c r="D292" s="110" t="str">
        <f>+Médicaments!C310</f>
        <v>Témozolomide</v>
      </c>
      <c r="E292" s="110" t="str">
        <f>+Médicaments!F310</f>
        <v>TEMODAL caps 20 mg sach 20 pce</v>
      </c>
      <c r="F292" s="110"/>
      <c r="G292" s="110" t="str">
        <f>+Médicaments!R310</f>
        <v>mg</v>
      </c>
      <c r="H292" s="110">
        <f>+Médicaments!H310</f>
        <v>0</v>
      </c>
      <c r="I292" s="110">
        <f>+Médicaments!I310</f>
        <v>0</v>
      </c>
    </row>
    <row r="293" spans="1:9">
      <c r="A293" s="260">
        <f>+'Page d''accueil'!$C$16</f>
        <v>0</v>
      </c>
      <c r="B293" s="110" t="str">
        <f>+Médicaments!L311</f>
        <v>L01AX03_nr</v>
      </c>
      <c r="C293" s="110" t="str">
        <f>+Médicaments!B311</f>
        <v>L01AX03</v>
      </c>
      <c r="D293" s="110" t="str">
        <f>+Médicaments!C311</f>
        <v>Témozolomide</v>
      </c>
      <c r="E293" s="110" t="str">
        <f>+Médicaments!F311</f>
        <v>TEMODAL caps 20 mg sach 5 pce</v>
      </c>
      <c r="F293" s="110"/>
      <c r="G293" s="110" t="str">
        <f>+Médicaments!R311</f>
        <v>mg</v>
      </c>
      <c r="H293" s="110">
        <f>+Médicaments!H311</f>
        <v>0</v>
      </c>
      <c r="I293" s="110">
        <f>+Médicaments!I311</f>
        <v>0</v>
      </c>
    </row>
    <row r="294" spans="1:9">
      <c r="A294" s="260">
        <f>+'Page d''accueil'!$C$16</f>
        <v>0</v>
      </c>
      <c r="B294" s="110" t="str">
        <f>+Médicaments!L312</f>
        <v>L01AX03_nr</v>
      </c>
      <c r="C294" s="110" t="str">
        <f>+Médicaments!B312</f>
        <v>L01AX03</v>
      </c>
      <c r="D294" s="110" t="str">
        <f>+Médicaments!C312</f>
        <v>Témozolomide</v>
      </c>
      <c r="E294" s="110" t="str">
        <f>+Médicaments!F312</f>
        <v>TEMODAL caps 250 mg sach 5 pce</v>
      </c>
      <c r="F294" s="110"/>
      <c r="G294" s="110" t="str">
        <f>+Médicaments!R312</f>
        <v>mg</v>
      </c>
      <c r="H294" s="110">
        <f>+Médicaments!H312</f>
        <v>0</v>
      </c>
      <c r="I294" s="110">
        <f>+Médicaments!I312</f>
        <v>0</v>
      </c>
    </row>
    <row r="295" spans="1:9">
      <c r="A295" s="260">
        <f>+'Page d''accueil'!$C$16</f>
        <v>0</v>
      </c>
      <c r="B295" s="110" t="str">
        <f>+Médicaments!L313</f>
        <v>L01AX03_nr</v>
      </c>
      <c r="C295" s="110" t="str">
        <f>+Médicaments!B313</f>
        <v>L01AX03</v>
      </c>
      <c r="D295" s="110" t="str">
        <f>+Médicaments!C313</f>
        <v>Témozolomide</v>
      </c>
      <c r="E295" s="110" t="str">
        <f>+Médicaments!F313</f>
        <v>TEMODAL caps 5 mg sach 20 pce</v>
      </c>
      <c r="F295" s="110"/>
      <c r="G295" s="110" t="str">
        <f>+Médicaments!R313</f>
        <v>mg</v>
      </c>
      <c r="H295" s="110">
        <f>+Médicaments!H313</f>
        <v>0</v>
      </c>
      <c r="I295" s="110">
        <f>+Médicaments!I313</f>
        <v>0</v>
      </c>
    </row>
    <row r="296" spans="1:9">
      <c r="A296" s="260">
        <f>+'Page d''accueil'!$C$16</f>
        <v>0</v>
      </c>
      <c r="B296" s="110" t="str">
        <f>+Médicaments!L314</f>
        <v>L01AX03_nr</v>
      </c>
      <c r="C296" s="110" t="str">
        <f>+Médicaments!B314</f>
        <v>L01AX03</v>
      </c>
      <c r="D296" s="110" t="str">
        <f>+Médicaments!C314</f>
        <v>Témozolomide</v>
      </c>
      <c r="E296" s="110" t="str">
        <f>+Médicaments!F314</f>
        <v>TEMODAL caps 5 mg sach 5 pce</v>
      </c>
      <c r="F296" s="110"/>
      <c r="G296" s="110" t="str">
        <f>+Médicaments!R314</f>
        <v>mg</v>
      </c>
      <c r="H296" s="110">
        <f>+Médicaments!H314</f>
        <v>0</v>
      </c>
      <c r="I296" s="110">
        <f>+Médicaments!I314</f>
        <v>0</v>
      </c>
    </row>
    <row r="297" spans="1:9">
      <c r="A297" s="260">
        <f>+'Page d''accueil'!$C$16</f>
        <v>0</v>
      </c>
      <c r="B297" s="110" t="str">
        <f>+Médicaments!L315</f>
        <v>L01AX03_nr</v>
      </c>
      <c r="C297" s="110" t="str">
        <f>+Médicaments!B315</f>
        <v>L01AX03</v>
      </c>
      <c r="D297" s="110" t="str">
        <f>+Médicaments!C315</f>
        <v>Témozolomide</v>
      </c>
      <c r="E297" s="110" t="str">
        <f>+Médicaments!F315</f>
        <v>TEMODAL subst sèche 100 mg flac</v>
      </c>
      <c r="F297" s="110"/>
      <c r="G297" s="110" t="str">
        <f>+Médicaments!R315</f>
        <v>mg</v>
      </c>
      <c r="H297" s="110">
        <f>+Médicaments!H315</f>
        <v>0</v>
      </c>
      <c r="I297" s="110">
        <f>+Médicaments!I315</f>
        <v>0</v>
      </c>
    </row>
    <row r="298" spans="1:9">
      <c r="A298" s="260">
        <f>+'Page d''accueil'!$C$16</f>
        <v>0</v>
      </c>
      <c r="B298" s="110" t="str">
        <f>+Médicaments!L316</f>
        <v>L01AX03_nr</v>
      </c>
      <c r="C298" s="110" t="str">
        <f>+Médicaments!B316</f>
        <v>L01AX03</v>
      </c>
      <c r="D298" s="110" t="str">
        <f>+Médicaments!C316</f>
        <v>Témozolomide</v>
      </c>
      <c r="E298" s="110" t="str">
        <f>+Médicaments!F316</f>
        <v>TEMOZOLOMID Labatec caps 100 mg 5 pce</v>
      </c>
      <c r="F298" s="110"/>
      <c r="G298" s="110" t="str">
        <f>+Médicaments!R316</f>
        <v>mg</v>
      </c>
      <c r="H298" s="110">
        <f>+Médicaments!H316</f>
        <v>0</v>
      </c>
      <c r="I298" s="110">
        <f>+Médicaments!I316</f>
        <v>0</v>
      </c>
    </row>
    <row r="299" spans="1:9">
      <c r="A299" s="260">
        <f>+'Page d''accueil'!$C$16</f>
        <v>0</v>
      </c>
      <c r="B299" s="110" t="str">
        <f>+Médicaments!L317</f>
        <v>L01AX03_nr</v>
      </c>
      <c r="C299" s="110" t="str">
        <f>+Médicaments!B317</f>
        <v>L01AX03</v>
      </c>
      <c r="D299" s="110" t="str">
        <f>+Médicaments!C317</f>
        <v>Témozolomide</v>
      </c>
      <c r="E299" s="110" t="str">
        <f>+Médicaments!F317</f>
        <v>TEMOZOLOMID Labatec caps 140 mg 5 pce</v>
      </c>
      <c r="F299" s="110"/>
      <c r="G299" s="110" t="str">
        <f>+Médicaments!R317</f>
        <v>mg</v>
      </c>
      <c r="H299" s="110">
        <f>+Médicaments!H317</f>
        <v>0</v>
      </c>
      <c r="I299" s="110">
        <f>+Médicaments!I317</f>
        <v>0</v>
      </c>
    </row>
    <row r="300" spans="1:9">
      <c r="A300" s="260">
        <f>+'Page d''accueil'!$C$16</f>
        <v>0</v>
      </c>
      <c r="B300" s="110" t="str">
        <f>+Médicaments!L318</f>
        <v>L01AX03_nr</v>
      </c>
      <c r="C300" s="110" t="str">
        <f>+Médicaments!B318</f>
        <v>L01AX03</v>
      </c>
      <c r="D300" s="110" t="str">
        <f>+Médicaments!C318</f>
        <v>Témozolomide</v>
      </c>
      <c r="E300" s="110" t="str">
        <f>+Médicaments!F318</f>
        <v>TEMOZOLOMID Labatec caps 180 mg 5 pce</v>
      </c>
      <c r="F300" s="110"/>
      <c r="G300" s="110" t="str">
        <f>+Médicaments!R318</f>
        <v>mg</v>
      </c>
      <c r="H300" s="110">
        <f>+Médicaments!H318</f>
        <v>0</v>
      </c>
      <c r="I300" s="110">
        <f>+Médicaments!I318</f>
        <v>0</v>
      </c>
    </row>
    <row r="301" spans="1:9">
      <c r="A301" s="260">
        <f>+'Page d''accueil'!$C$16</f>
        <v>0</v>
      </c>
      <c r="B301" s="110" t="str">
        <f>+Médicaments!L319</f>
        <v>L01AX03_nr</v>
      </c>
      <c r="C301" s="110" t="str">
        <f>+Médicaments!B319</f>
        <v>L01AX03</v>
      </c>
      <c r="D301" s="110" t="str">
        <f>+Médicaments!C319</f>
        <v>Témozolomide</v>
      </c>
      <c r="E301" s="110" t="str">
        <f>+Médicaments!F319</f>
        <v>TEMOZOLOMID Labatec caps 20 mg 5 pce</v>
      </c>
      <c r="F301" s="110"/>
      <c r="G301" s="110" t="str">
        <f>+Médicaments!R319</f>
        <v>mg</v>
      </c>
      <c r="H301" s="110">
        <f>+Médicaments!H319</f>
        <v>0</v>
      </c>
      <c r="I301" s="110">
        <f>+Médicaments!I319</f>
        <v>0</v>
      </c>
    </row>
    <row r="302" spans="1:9">
      <c r="A302" s="260">
        <f>+'Page d''accueil'!$C$16</f>
        <v>0</v>
      </c>
      <c r="B302" s="110" t="str">
        <f>+Médicaments!L320</f>
        <v>L01AX03_nr</v>
      </c>
      <c r="C302" s="110" t="str">
        <f>+Médicaments!B320</f>
        <v>L01AX03</v>
      </c>
      <c r="D302" s="110" t="str">
        <f>+Médicaments!C320</f>
        <v>Témozolomide</v>
      </c>
      <c r="E302" s="110" t="str">
        <f>+Médicaments!F320</f>
        <v>TEMOZOLOMID Labatec caps 250 mg 5 pce</v>
      </c>
      <c r="F302" s="110"/>
      <c r="G302" s="110" t="str">
        <f>+Médicaments!R320</f>
        <v>mg</v>
      </c>
      <c r="H302" s="110">
        <f>+Médicaments!H320</f>
        <v>0</v>
      </c>
      <c r="I302" s="110">
        <f>+Médicaments!I320</f>
        <v>0</v>
      </c>
    </row>
    <row r="303" spans="1:9">
      <c r="A303" s="260">
        <f>+'Page d''accueil'!$C$16</f>
        <v>0</v>
      </c>
      <c r="B303" s="110" t="str">
        <f>+Médicaments!L321</f>
        <v>L01AX03_nr</v>
      </c>
      <c r="C303" s="110" t="str">
        <f>+Médicaments!B321</f>
        <v>L01AX03</v>
      </c>
      <c r="D303" s="110" t="str">
        <f>+Médicaments!C321</f>
        <v>Témozolomide</v>
      </c>
      <c r="E303" s="110" t="str">
        <f>+Médicaments!F321</f>
        <v>TEMOZOLOMID Labatec caps 5 mg 5 pce</v>
      </c>
      <c r="F303" s="110"/>
      <c r="G303" s="110" t="str">
        <f>+Médicaments!R321</f>
        <v>mg</v>
      </c>
      <c r="H303" s="110">
        <f>+Médicaments!H321</f>
        <v>0</v>
      </c>
      <c r="I303" s="110">
        <f>+Médicaments!I321</f>
        <v>0</v>
      </c>
    </row>
    <row r="304" spans="1:9">
      <c r="A304" s="260">
        <f>+'Page d''accueil'!$C$16</f>
        <v>0</v>
      </c>
      <c r="B304" s="110" t="str">
        <f>+Médicaments!L322</f>
        <v>L01AX03_nr</v>
      </c>
      <c r="C304" s="110" t="str">
        <f>+Médicaments!B322</f>
        <v>L01AX03</v>
      </c>
      <c r="D304" s="110" t="str">
        <f>+Médicaments!C322</f>
        <v>Témozolomide</v>
      </c>
      <c r="E304" s="110" t="str">
        <f>+Médicaments!F322</f>
        <v>TEMOZOLOMID medac caps 100 mg 5 pce</v>
      </c>
      <c r="F304" s="110"/>
      <c r="G304" s="110" t="str">
        <f>+Médicaments!R322</f>
        <v>mg</v>
      </c>
      <c r="H304" s="110">
        <f>+Médicaments!H322</f>
        <v>0</v>
      </c>
      <c r="I304" s="110">
        <f>+Médicaments!I322</f>
        <v>0</v>
      </c>
    </row>
    <row r="305" spans="1:9">
      <c r="A305" s="260">
        <f>+'Page d''accueil'!$C$16</f>
        <v>0</v>
      </c>
      <c r="B305" s="110" t="str">
        <f>+Médicaments!L323</f>
        <v>L01AX03_nr</v>
      </c>
      <c r="C305" s="110" t="str">
        <f>+Médicaments!B323</f>
        <v>L01AX03</v>
      </c>
      <c r="D305" s="110" t="str">
        <f>+Médicaments!C323</f>
        <v>Témozolomide</v>
      </c>
      <c r="E305" s="110" t="str">
        <f>+Médicaments!F323</f>
        <v>TEMOZOLOMID medac caps 140 mg 20 pce</v>
      </c>
      <c r="F305" s="110"/>
      <c r="G305" s="110" t="str">
        <f>+Médicaments!R323</f>
        <v>mg</v>
      </c>
      <c r="H305" s="110">
        <f>+Médicaments!H323</f>
        <v>0</v>
      </c>
      <c r="I305" s="110">
        <f>+Médicaments!I323</f>
        <v>0</v>
      </c>
    </row>
    <row r="306" spans="1:9">
      <c r="A306" s="260">
        <f>+'Page d''accueil'!$C$16</f>
        <v>0</v>
      </c>
      <c r="B306" s="110" t="str">
        <f>+Médicaments!L324</f>
        <v>L01AX03_nr</v>
      </c>
      <c r="C306" s="110" t="str">
        <f>+Médicaments!B324</f>
        <v>L01AX03</v>
      </c>
      <c r="D306" s="110" t="str">
        <f>+Médicaments!C324</f>
        <v>Témozolomide</v>
      </c>
      <c r="E306" s="110" t="str">
        <f>+Médicaments!F324</f>
        <v>TEMOZOLOMID medac caps 140 mg 5 pce</v>
      </c>
      <c r="F306" s="110"/>
      <c r="G306" s="110" t="str">
        <f>+Médicaments!R324</f>
        <v>mg</v>
      </c>
      <c r="H306" s="110">
        <f>+Médicaments!H324</f>
        <v>0</v>
      </c>
      <c r="I306" s="110">
        <f>+Médicaments!I324</f>
        <v>0</v>
      </c>
    </row>
    <row r="307" spans="1:9">
      <c r="A307" s="260">
        <f>+'Page d''accueil'!$C$16</f>
        <v>0</v>
      </c>
      <c r="B307" s="110" t="str">
        <f>+Médicaments!L325</f>
        <v>L01AX03_nr</v>
      </c>
      <c r="C307" s="110" t="str">
        <f>+Médicaments!B325</f>
        <v>L01AX03</v>
      </c>
      <c r="D307" s="110" t="str">
        <f>+Médicaments!C325</f>
        <v>Témozolomide</v>
      </c>
      <c r="E307" s="110" t="str">
        <f>+Médicaments!F325</f>
        <v>TEMOZOLOMID medac caps 180 mg 20 pce</v>
      </c>
      <c r="F307" s="110"/>
      <c r="G307" s="110" t="str">
        <f>+Médicaments!R325</f>
        <v>mg</v>
      </c>
      <c r="H307" s="110">
        <f>+Médicaments!H325</f>
        <v>0</v>
      </c>
      <c r="I307" s="110">
        <f>+Médicaments!I325</f>
        <v>0</v>
      </c>
    </row>
    <row r="308" spans="1:9">
      <c r="A308" s="260">
        <f>+'Page d''accueil'!$C$16</f>
        <v>0</v>
      </c>
      <c r="B308" s="110" t="str">
        <f>+Médicaments!L326</f>
        <v>L01AX03_nr</v>
      </c>
      <c r="C308" s="110" t="str">
        <f>+Médicaments!B326</f>
        <v>L01AX03</v>
      </c>
      <c r="D308" s="110" t="str">
        <f>+Médicaments!C326</f>
        <v>Témozolomide</v>
      </c>
      <c r="E308" s="110" t="str">
        <f>+Médicaments!F326</f>
        <v>TEMOZOLOMID medac caps 180 mg 5 pce</v>
      </c>
      <c r="F308" s="110"/>
      <c r="G308" s="110" t="str">
        <f>+Médicaments!R326</f>
        <v>mg</v>
      </c>
      <c r="H308" s="110">
        <f>+Médicaments!H326</f>
        <v>0</v>
      </c>
      <c r="I308" s="110">
        <f>+Médicaments!I326</f>
        <v>0</v>
      </c>
    </row>
    <row r="309" spans="1:9">
      <c r="A309" s="260">
        <f>+'Page d''accueil'!$C$16</f>
        <v>0</v>
      </c>
      <c r="B309" s="110" t="str">
        <f>+Médicaments!L327</f>
        <v>L01AX03_nr</v>
      </c>
      <c r="C309" s="110" t="str">
        <f>+Médicaments!B327</f>
        <v>L01AX03</v>
      </c>
      <c r="D309" s="110" t="str">
        <f>+Médicaments!C327</f>
        <v>Témozolomide</v>
      </c>
      <c r="E309" s="110" t="str">
        <f>+Médicaments!F327</f>
        <v>TEMOZOLOMID medac caps 20 mg 20 pce</v>
      </c>
      <c r="F309" s="110"/>
      <c r="G309" s="110" t="str">
        <f>+Médicaments!R327</f>
        <v>mg</v>
      </c>
      <c r="H309" s="110">
        <f>+Médicaments!H327</f>
        <v>0</v>
      </c>
      <c r="I309" s="110">
        <f>+Médicaments!I327</f>
        <v>0</v>
      </c>
    </row>
    <row r="310" spans="1:9">
      <c r="A310" s="260">
        <f>+'Page d''accueil'!$C$16</f>
        <v>0</v>
      </c>
      <c r="B310" s="110" t="str">
        <f>+Médicaments!L328</f>
        <v>L01AX03_nr</v>
      </c>
      <c r="C310" s="110" t="str">
        <f>+Médicaments!B328</f>
        <v>L01AX03</v>
      </c>
      <c r="D310" s="110" t="str">
        <f>+Médicaments!C328</f>
        <v>Témozolomide</v>
      </c>
      <c r="E310" s="110" t="str">
        <f>+Médicaments!F328</f>
        <v>TEMOZOLOMID medac caps 20 mg 5 pce</v>
      </c>
      <c r="F310" s="110"/>
      <c r="G310" s="110" t="str">
        <f>+Médicaments!R328</f>
        <v>mg</v>
      </c>
      <c r="H310" s="110">
        <f>+Médicaments!H328</f>
        <v>0</v>
      </c>
      <c r="I310" s="110">
        <f>+Médicaments!I328</f>
        <v>0</v>
      </c>
    </row>
    <row r="311" spans="1:9">
      <c r="A311" s="260">
        <f>+'Page d''accueil'!$C$16</f>
        <v>0</v>
      </c>
      <c r="B311" s="110" t="str">
        <f>+Médicaments!L329</f>
        <v>L01AX03_nr</v>
      </c>
      <c r="C311" s="110" t="str">
        <f>+Médicaments!B329</f>
        <v>L01AX03</v>
      </c>
      <c r="D311" s="110" t="str">
        <f>+Médicaments!C329</f>
        <v>Témozolomide</v>
      </c>
      <c r="E311" s="110" t="str">
        <f>+Médicaments!F329</f>
        <v>TEMOZOLOMID medac caps 250 mg 5 pce</v>
      </c>
      <c r="F311" s="110"/>
      <c r="G311" s="110" t="str">
        <f>+Médicaments!R329</f>
        <v>mg</v>
      </c>
      <c r="H311" s="110">
        <f>+Médicaments!H329</f>
        <v>0</v>
      </c>
      <c r="I311" s="110">
        <f>+Médicaments!I329</f>
        <v>0</v>
      </c>
    </row>
    <row r="312" spans="1:9">
      <c r="A312" s="260">
        <f>+'Page d''accueil'!$C$16</f>
        <v>0</v>
      </c>
      <c r="B312" s="110" t="str">
        <f>+Médicaments!L330</f>
        <v>L01AX03_nr</v>
      </c>
      <c r="C312" s="110" t="str">
        <f>+Médicaments!B330</f>
        <v>L01AX03</v>
      </c>
      <c r="D312" s="110" t="str">
        <f>+Médicaments!C330</f>
        <v>Témozolomide</v>
      </c>
      <c r="E312" s="110" t="str">
        <f>+Médicaments!F330</f>
        <v>TEMOZOLOMID medac caps 5 mg 20 pce</v>
      </c>
      <c r="F312" s="110"/>
      <c r="G312" s="110" t="str">
        <f>+Médicaments!R330</f>
        <v>mg</v>
      </c>
      <c r="H312" s="110">
        <f>+Médicaments!H330</f>
        <v>0</v>
      </c>
      <c r="I312" s="110">
        <f>+Médicaments!I330</f>
        <v>0</v>
      </c>
    </row>
    <row r="313" spans="1:9">
      <c r="A313" s="260">
        <f>+'Page d''accueil'!$C$16</f>
        <v>0</v>
      </c>
      <c r="B313" s="110" t="str">
        <f>+Médicaments!L331</f>
        <v>L01AX03_nr</v>
      </c>
      <c r="C313" s="110" t="str">
        <f>+Médicaments!B331</f>
        <v>L01AX03</v>
      </c>
      <c r="D313" s="110" t="str">
        <f>+Médicaments!C331</f>
        <v>Témozolomide</v>
      </c>
      <c r="E313" s="110" t="str">
        <f>+Médicaments!F331</f>
        <v>TEMOZOLOMID medac caps 5 mg 5 pce</v>
      </c>
      <c r="F313" s="110"/>
      <c r="G313" s="110" t="str">
        <f>+Médicaments!R331</f>
        <v>mg</v>
      </c>
      <c r="H313" s="110">
        <f>+Médicaments!H331</f>
        <v>0</v>
      </c>
      <c r="I313" s="110">
        <f>+Médicaments!I331</f>
        <v>0</v>
      </c>
    </row>
    <row r="314" spans="1:9">
      <c r="A314" s="260">
        <f>+'Page d''accueil'!$C$16</f>
        <v>0</v>
      </c>
      <c r="B314" s="110" t="str">
        <f>+Médicaments!L332</f>
        <v>L01AX03_nr</v>
      </c>
      <c r="C314" s="110" t="str">
        <f>+Médicaments!B332</f>
        <v>L01AX03</v>
      </c>
      <c r="D314" s="110" t="str">
        <f>+Médicaments!C332</f>
        <v>Témozolomide</v>
      </c>
      <c r="E314" s="110" t="str">
        <f>+Médicaments!F332</f>
        <v>TEMOZOLOMID Teva caps 100 mg 20 pce</v>
      </c>
      <c r="F314" s="110"/>
      <c r="G314" s="110" t="str">
        <f>+Médicaments!R332</f>
        <v>mg</v>
      </c>
      <c r="H314" s="110">
        <f>+Médicaments!H332</f>
        <v>0</v>
      </c>
      <c r="I314" s="110">
        <f>+Médicaments!I332</f>
        <v>0</v>
      </c>
    </row>
    <row r="315" spans="1:9">
      <c r="A315" s="260">
        <f>+'Page d''accueil'!$C$16</f>
        <v>0</v>
      </c>
      <c r="B315" s="110" t="str">
        <f>+Médicaments!L333</f>
        <v>L01AX03_nr</v>
      </c>
      <c r="C315" s="110" t="str">
        <f>+Médicaments!B333</f>
        <v>L01AX03</v>
      </c>
      <c r="D315" s="110" t="str">
        <f>+Médicaments!C333</f>
        <v>Témozolomide</v>
      </c>
      <c r="E315" s="110" t="str">
        <f>+Médicaments!F333</f>
        <v>TEMOZOLOMID Teva caps 100 mg 5 pce</v>
      </c>
      <c r="F315" s="110"/>
      <c r="G315" s="110" t="str">
        <f>+Médicaments!R333</f>
        <v>mg</v>
      </c>
      <c r="H315" s="110">
        <f>+Médicaments!H333</f>
        <v>0</v>
      </c>
      <c r="I315" s="110">
        <f>+Médicaments!I333</f>
        <v>0</v>
      </c>
    </row>
    <row r="316" spans="1:9">
      <c r="A316" s="260">
        <f>+'Page d''accueil'!$C$16</f>
        <v>0</v>
      </c>
      <c r="B316" s="110" t="str">
        <f>+Médicaments!L334</f>
        <v>L01AX03_nr</v>
      </c>
      <c r="C316" s="110" t="str">
        <f>+Médicaments!B334</f>
        <v>L01AX03</v>
      </c>
      <c r="D316" s="110" t="str">
        <f>+Médicaments!C334</f>
        <v>Témozolomide</v>
      </c>
      <c r="E316" s="110" t="str">
        <f>+Médicaments!F334</f>
        <v>TEMOZOLOMID Teva caps 140 mg 20 pce</v>
      </c>
      <c r="F316" s="110"/>
      <c r="G316" s="110" t="str">
        <f>+Médicaments!R334</f>
        <v>mg</v>
      </c>
      <c r="H316" s="110">
        <f>+Médicaments!H334</f>
        <v>0</v>
      </c>
      <c r="I316" s="110">
        <f>+Médicaments!I334</f>
        <v>0</v>
      </c>
    </row>
    <row r="317" spans="1:9">
      <c r="A317" s="260">
        <f>+'Page d''accueil'!$C$16</f>
        <v>0</v>
      </c>
      <c r="B317" s="110" t="str">
        <f>+Médicaments!L335</f>
        <v>L01AX03_nr</v>
      </c>
      <c r="C317" s="110" t="str">
        <f>+Médicaments!B335</f>
        <v>L01AX03</v>
      </c>
      <c r="D317" s="110" t="str">
        <f>+Médicaments!C335</f>
        <v>Témozolomide</v>
      </c>
      <c r="E317" s="110" t="str">
        <f>+Médicaments!F335</f>
        <v>TEMOZOLOMID Teva caps 140 mg 5 pce</v>
      </c>
      <c r="F317" s="110"/>
      <c r="G317" s="110" t="str">
        <f>+Médicaments!R335</f>
        <v>mg</v>
      </c>
      <c r="H317" s="110">
        <f>+Médicaments!H335</f>
        <v>0</v>
      </c>
      <c r="I317" s="110">
        <f>+Médicaments!I335</f>
        <v>0</v>
      </c>
    </row>
    <row r="318" spans="1:9">
      <c r="A318" s="260">
        <f>+'Page d''accueil'!$C$16</f>
        <v>0</v>
      </c>
      <c r="B318" s="110" t="str">
        <f>+Médicaments!L336</f>
        <v>L01AX03_nr</v>
      </c>
      <c r="C318" s="110" t="str">
        <f>+Médicaments!B336</f>
        <v>L01AX03</v>
      </c>
      <c r="D318" s="110" t="str">
        <f>+Médicaments!C336</f>
        <v>Témozolomide</v>
      </c>
      <c r="E318" s="110" t="str">
        <f>+Médicaments!F336</f>
        <v>TEMOZOLOMID Teva caps 180 mg 20 pce</v>
      </c>
      <c r="F318" s="110"/>
      <c r="G318" s="110" t="str">
        <f>+Médicaments!R336</f>
        <v>mg</v>
      </c>
      <c r="H318" s="110">
        <f>+Médicaments!H336</f>
        <v>0</v>
      </c>
      <c r="I318" s="110">
        <f>+Médicaments!I336</f>
        <v>0</v>
      </c>
    </row>
    <row r="319" spans="1:9">
      <c r="A319" s="260">
        <f>+'Page d''accueil'!$C$16</f>
        <v>0</v>
      </c>
      <c r="B319" s="110" t="str">
        <f>+Médicaments!L337</f>
        <v>L01AX03_nr</v>
      </c>
      <c r="C319" s="110" t="str">
        <f>+Médicaments!B337</f>
        <v>L01AX03</v>
      </c>
      <c r="D319" s="110" t="str">
        <f>+Médicaments!C337</f>
        <v>Témozolomide</v>
      </c>
      <c r="E319" s="110" t="str">
        <f>+Médicaments!F337</f>
        <v>TEMOZOLOMID Teva caps 180 mg 5 pce</v>
      </c>
      <c r="F319" s="110"/>
      <c r="G319" s="110" t="str">
        <f>+Médicaments!R337</f>
        <v>mg</v>
      </c>
      <c r="H319" s="110">
        <f>+Médicaments!H337</f>
        <v>0</v>
      </c>
      <c r="I319" s="110">
        <f>+Médicaments!I337</f>
        <v>0</v>
      </c>
    </row>
    <row r="320" spans="1:9">
      <c r="A320" s="260">
        <f>+'Page d''accueil'!$C$16</f>
        <v>0</v>
      </c>
      <c r="B320" s="110" t="str">
        <f>+Médicaments!L338</f>
        <v>L01AX03_nr</v>
      </c>
      <c r="C320" s="110" t="str">
        <f>+Médicaments!B338</f>
        <v>L01AX03</v>
      </c>
      <c r="D320" s="110" t="str">
        <f>+Médicaments!C338</f>
        <v>Témozolomide</v>
      </c>
      <c r="E320" s="110" t="str">
        <f>+Médicaments!F338</f>
        <v>TEMOZOLOMID Teva caps 20 mg 20 pce</v>
      </c>
      <c r="F320" s="110"/>
      <c r="G320" s="110" t="str">
        <f>+Médicaments!R338</f>
        <v>mg</v>
      </c>
      <c r="H320" s="110">
        <f>+Médicaments!H338</f>
        <v>0</v>
      </c>
      <c r="I320" s="110">
        <f>+Médicaments!I338</f>
        <v>0</v>
      </c>
    </row>
    <row r="321" spans="1:9">
      <c r="A321" s="260">
        <f>+'Page d''accueil'!$C$16</f>
        <v>0</v>
      </c>
      <c r="B321" s="110" t="str">
        <f>+Médicaments!L339</f>
        <v>L01AX03_nr</v>
      </c>
      <c r="C321" s="110" t="str">
        <f>+Médicaments!B339</f>
        <v>L01AX03</v>
      </c>
      <c r="D321" s="110" t="str">
        <f>+Médicaments!C339</f>
        <v>Témozolomide</v>
      </c>
      <c r="E321" s="110" t="str">
        <f>+Médicaments!F339</f>
        <v>TEMOZOLOMID Teva caps 20 mg 5 pce</v>
      </c>
      <c r="F321" s="110"/>
      <c r="G321" s="110" t="str">
        <f>+Médicaments!R339</f>
        <v>mg</v>
      </c>
      <c r="H321" s="110">
        <f>+Médicaments!H339</f>
        <v>0</v>
      </c>
      <c r="I321" s="110">
        <f>+Médicaments!I339</f>
        <v>0</v>
      </c>
    </row>
    <row r="322" spans="1:9">
      <c r="A322" s="260">
        <f>+'Page d''accueil'!$C$16</f>
        <v>0</v>
      </c>
      <c r="B322" s="110" t="str">
        <f>+Médicaments!L340</f>
        <v>L01AX03_nr</v>
      </c>
      <c r="C322" s="110" t="str">
        <f>+Médicaments!B340</f>
        <v>L01AX03</v>
      </c>
      <c r="D322" s="110" t="str">
        <f>+Médicaments!C340</f>
        <v>Témozolomide</v>
      </c>
      <c r="E322" s="110" t="str">
        <f>+Médicaments!F340</f>
        <v>TEMOZOLOMID Teva caps 250 mg 5 pce</v>
      </c>
      <c r="F322" s="110"/>
      <c r="G322" s="110" t="str">
        <f>+Médicaments!R340</f>
        <v>mg</v>
      </c>
      <c r="H322" s="110">
        <f>+Médicaments!H340</f>
        <v>0</v>
      </c>
      <c r="I322" s="110">
        <f>+Médicaments!I340</f>
        <v>0</v>
      </c>
    </row>
    <row r="323" spans="1:9">
      <c r="A323" s="260">
        <f>+'Page d''accueil'!$C$16</f>
        <v>0</v>
      </c>
      <c r="B323" s="110" t="str">
        <f>+Médicaments!L341</f>
        <v>L01AX03_nr</v>
      </c>
      <c r="C323" s="110" t="str">
        <f>+Médicaments!B341</f>
        <v>L01AX03</v>
      </c>
      <c r="D323" s="110" t="str">
        <f>+Médicaments!C341</f>
        <v>Témozolomide</v>
      </c>
      <c r="E323" s="110" t="str">
        <f>+Médicaments!F341</f>
        <v>TEMOZOLOMID Teva caps 5 mg 20 pce</v>
      </c>
      <c r="F323" s="110"/>
      <c r="G323" s="110" t="str">
        <f>+Médicaments!R341</f>
        <v>mg</v>
      </c>
      <c r="H323" s="110">
        <f>+Médicaments!H341</f>
        <v>0</v>
      </c>
      <c r="I323" s="110">
        <f>+Médicaments!I341</f>
        <v>0</v>
      </c>
    </row>
    <row r="324" spans="1:9">
      <c r="A324" s="260">
        <f>+'Page d''accueil'!$C$16</f>
        <v>0</v>
      </c>
      <c r="B324" s="110" t="str">
        <f>+Médicaments!L342</f>
        <v>L01AX03_nr</v>
      </c>
      <c r="C324" s="110" t="str">
        <f>+Médicaments!B342</f>
        <v>L01AX03</v>
      </c>
      <c r="D324" s="110" t="str">
        <f>+Médicaments!C342</f>
        <v>Témozolomide</v>
      </c>
      <c r="E324" s="110" t="str">
        <f>+Médicaments!F342</f>
        <v>TEMOZOLOMID Teva caps 5 mg 5 pce</v>
      </c>
      <c r="F324" s="110"/>
      <c r="G324" s="110" t="str">
        <f>+Médicaments!R342</f>
        <v>mg</v>
      </c>
      <c r="H324" s="110">
        <f>+Médicaments!H342</f>
        <v>0</v>
      </c>
      <c r="I324" s="110">
        <f>+Médicaments!I342</f>
        <v>0</v>
      </c>
    </row>
    <row r="325" spans="1:9">
      <c r="A325" s="260">
        <f>+'Page d''accueil'!$C$16</f>
        <v>0</v>
      </c>
      <c r="B325" s="110" t="str">
        <f>+Médicaments!L343</f>
        <v>L01BA01_nr</v>
      </c>
      <c r="C325" s="110" t="str">
        <f>+Médicaments!B343</f>
        <v>L01BA01</v>
      </c>
      <c r="D325" s="110" t="str">
        <f>+Médicaments!C343</f>
        <v>Méthotrexate</v>
      </c>
      <c r="E325" s="110" t="str">
        <f>+Médicaments!F343</f>
        <v>METHOTREXAT Ebewe conc perf 1 g flac 10 ml</v>
      </c>
      <c r="F325" s="110"/>
      <c r="G325" s="110" t="str">
        <f>+Médicaments!R343</f>
        <v>mg</v>
      </c>
      <c r="H325" s="110">
        <f>+Médicaments!H343</f>
        <v>0</v>
      </c>
      <c r="I325" s="110">
        <f>+Médicaments!I343</f>
        <v>0</v>
      </c>
    </row>
    <row r="326" spans="1:9">
      <c r="A326" s="260">
        <f>+'Page d''accueil'!$C$16</f>
        <v>0</v>
      </c>
      <c r="B326" s="110" t="str">
        <f>+Médicaments!L344</f>
        <v>L01BA01_nr</v>
      </c>
      <c r="C326" s="110" t="str">
        <f>+Médicaments!B344</f>
        <v>L01BA01</v>
      </c>
      <c r="D326" s="110" t="str">
        <f>+Médicaments!C344</f>
        <v>Méthotrexate</v>
      </c>
      <c r="E326" s="110" t="str">
        <f>+Médicaments!F344</f>
        <v>METHOTREXAT Farmos 1000 mg/40ml flac 40 ml</v>
      </c>
      <c r="F326" s="110"/>
      <c r="G326" s="110" t="str">
        <f>+Médicaments!R344</f>
        <v>mg</v>
      </c>
      <c r="H326" s="110">
        <f>+Médicaments!H344</f>
        <v>0</v>
      </c>
      <c r="I326" s="110">
        <f>+Médicaments!I344</f>
        <v>0</v>
      </c>
    </row>
    <row r="327" spans="1:9">
      <c r="A327" s="260">
        <f>+'Page d''accueil'!$C$16</f>
        <v>0</v>
      </c>
      <c r="B327" s="110" t="str">
        <f>+Médicaments!L345</f>
        <v>L01BA01_nr</v>
      </c>
      <c r="C327" s="110" t="str">
        <f>+Médicaments!B345</f>
        <v>L01BA01</v>
      </c>
      <c r="D327" s="110" t="str">
        <f>+Médicaments!C345</f>
        <v>Méthotrexate</v>
      </c>
      <c r="E327" s="110" t="str">
        <f>+Médicaments!F345</f>
        <v>METHOTREXAT Farmos 20 mg/8ml 10 flac 8 ml</v>
      </c>
      <c r="F327" s="110"/>
      <c r="G327" s="110" t="str">
        <f>+Médicaments!R345</f>
        <v>mg</v>
      </c>
      <c r="H327" s="110">
        <f>+Médicaments!H345</f>
        <v>0</v>
      </c>
      <c r="I327" s="110">
        <f>+Médicaments!I345</f>
        <v>0</v>
      </c>
    </row>
    <row r="328" spans="1:9">
      <c r="A328" s="260">
        <f>+'Page d''accueil'!$C$16</f>
        <v>0</v>
      </c>
      <c r="B328" s="110" t="str">
        <f>+Médicaments!L346</f>
        <v>L01BA01_nr</v>
      </c>
      <c r="C328" s="110" t="str">
        <f>+Médicaments!B346</f>
        <v>L01BA01</v>
      </c>
      <c r="D328" s="110" t="str">
        <f>+Médicaments!C346</f>
        <v>Méthotrexate</v>
      </c>
      <c r="E328" s="110" t="str">
        <f>+Médicaments!F346</f>
        <v>METHOTREXAT Farmos 5 mg/2ml 10 flac 2 ml</v>
      </c>
      <c r="F328" s="110"/>
      <c r="G328" s="110" t="str">
        <f>+Médicaments!R346</f>
        <v>mg</v>
      </c>
      <c r="H328" s="110">
        <f>+Médicaments!H346</f>
        <v>0</v>
      </c>
      <c r="I328" s="110">
        <f>+Médicaments!I346</f>
        <v>0</v>
      </c>
    </row>
    <row r="329" spans="1:9">
      <c r="A329" s="260">
        <f>+'Page d''accueil'!$C$16</f>
        <v>0</v>
      </c>
      <c r="B329" s="110" t="str">
        <f>+Médicaments!L347</f>
        <v>L01BA01_nr</v>
      </c>
      <c r="C329" s="110" t="str">
        <f>+Médicaments!B347</f>
        <v>L01BA01</v>
      </c>
      <c r="D329" s="110" t="str">
        <f>+Médicaments!C347</f>
        <v>Méthotrexate</v>
      </c>
      <c r="E329" s="110" t="str">
        <f>+Médicaments!F347</f>
        <v>METHOTREXAT Farmos 50 mg/2ml 10 flac 2 ml</v>
      </c>
      <c r="F329" s="110"/>
      <c r="G329" s="110" t="str">
        <f>+Médicaments!R347</f>
        <v>mg</v>
      </c>
      <c r="H329" s="110">
        <f>+Médicaments!H347</f>
        <v>0</v>
      </c>
      <c r="I329" s="110">
        <f>+Médicaments!I347</f>
        <v>0</v>
      </c>
    </row>
    <row r="330" spans="1:9">
      <c r="A330" s="260">
        <f>+'Page d''accueil'!$C$16</f>
        <v>0</v>
      </c>
      <c r="B330" s="110" t="str">
        <f>+Médicaments!L348</f>
        <v>L01BA01_nr</v>
      </c>
      <c r="C330" s="110" t="str">
        <f>+Médicaments!B348</f>
        <v>L01BA01</v>
      </c>
      <c r="D330" s="110" t="str">
        <f>+Médicaments!C348</f>
        <v>Méthotrexate</v>
      </c>
      <c r="E330" s="110" t="str">
        <f>+Médicaments!F348</f>
        <v>METHOTREXAT Farmos 500 mg/20ml flac 20 ml</v>
      </c>
      <c r="F330" s="110"/>
      <c r="G330" s="110" t="str">
        <f>+Médicaments!R348</f>
        <v>mg</v>
      </c>
      <c r="H330" s="110">
        <f>+Médicaments!H348</f>
        <v>0</v>
      </c>
      <c r="I330" s="110">
        <f>+Médicaments!I348</f>
        <v>0</v>
      </c>
    </row>
    <row r="331" spans="1:9">
      <c r="A331" s="260">
        <f>+'Page d''accueil'!$C$16</f>
        <v>0</v>
      </c>
      <c r="B331" s="110" t="str">
        <f>+Médicaments!L349</f>
        <v>L01BA01_nr</v>
      </c>
      <c r="C331" s="110" t="str">
        <f>+Médicaments!B349</f>
        <v>L01BA01</v>
      </c>
      <c r="D331" s="110" t="str">
        <f>+Médicaments!C349</f>
        <v>Méthotrexate</v>
      </c>
      <c r="E331" s="110" t="str">
        <f>+Médicaments!F349</f>
        <v>METHOTREXAT Farmos 5000 mg/200ml flac 200 ml</v>
      </c>
      <c r="F331" s="110"/>
      <c r="G331" s="110" t="str">
        <f>+Médicaments!R349</f>
        <v>mg</v>
      </c>
      <c r="H331" s="110">
        <f>+Médicaments!H349</f>
        <v>0</v>
      </c>
      <c r="I331" s="110">
        <f>+Médicaments!I349</f>
        <v>0</v>
      </c>
    </row>
    <row r="332" spans="1:9">
      <c r="A332" s="260">
        <f>+'Page d''accueil'!$C$16</f>
        <v>0</v>
      </c>
      <c r="B332" s="110" t="str">
        <f>+Médicaments!L350</f>
        <v>L01BA01_nr</v>
      </c>
      <c r="C332" s="110" t="str">
        <f>+Médicaments!B350</f>
        <v>L01BA01</v>
      </c>
      <c r="D332" s="110" t="str">
        <f>+Médicaments!C350</f>
        <v>Méthotrexate</v>
      </c>
      <c r="E332" s="110" t="str">
        <f>+Médicaments!F350</f>
        <v>METHOTREXATE Sandoz conc perf 1000 mg flac 10 ml</v>
      </c>
      <c r="F332" s="110"/>
      <c r="G332" s="110" t="str">
        <f>+Médicaments!R350</f>
        <v>mg</v>
      </c>
      <c r="H332" s="110">
        <f>+Médicaments!H350</f>
        <v>0</v>
      </c>
      <c r="I332" s="110">
        <f>+Médicaments!I350</f>
        <v>0</v>
      </c>
    </row>
    <row r="333" spans="1:9">
      <c r="A333" s="260">
        <f>+'Page d''accueil'!$C$16</f>
        <v>0</v>
      </c>
      <c r="B333" s="110" t="str">
        <f>+Médicaments!L351</f>
        <v>L01BA01_nr</v>
      </c>
      <c r="C333" s="110" t="str">
        <f>+Médicaments!B351</f>
        <v>L01BA01</v>
      </c>
      <c r="D333" s="110" t="str">
        <f>+Médicaments!C351</f>
        <v>Méthotrexate</v>
      </c>
      <c r="E333" s="110" t="str">
        <f>+Médicaments!F351</f>
        <v>METHOTREXATE Sandoz conc perf 5000 mg flac 50 ml</v>
      </c>
      <c r="F333" s="110"/>
      <c r="G333" s="110" t="str">
        <f>+Médicaments!R351</f>
        <v>mg</v>
      </c>
      <c r="H333" s="110">
        <f>+Médicaments!H351</f>
        <v>0</v>
      </c>
      <c r="I333" s="110">
        <f>+Médicaments!I351</f>
        <v>0</v>
      </c>
    </row>
    <row r="334" spans="1:9">
      <c r="A334" s="260">
        <f>+'Page d''accueil'!$C$16</f>
        <v>0</v>
      </c>
      <c r="B334" s="110" t="str">
        <f>+Médicaments!L352</f>
        <v>L01BA01_nr</v>
      </c>
      <c r="C334" s="110" t="str">
        <f>+Médicaments!B352</f>
        <v>L01BA01</v>
      </c>
      <c r="D334" s="110" t="str">
        <f>+Médicaments!C352</f>
        <v>Méthotrexate</v>
      </c>
      <c r="E334" s="110" t="str">
        <f>+Médicaments!F352</f>
        <v>METHOTREXAT Teva 5 mg/2ml flac 2 ml</v>
      </c>
      <c r="F334" s="110"/>
      <c r="G334" s="110" t="str">
        <f>+Médicaments!R352</f>
        <v>mg</v>
      </c>
      <c r="H334" s="110">
        <f>+Médicaments!H352</f>
        <v>0</v>
      </c>
      <c r="I334" s="110">
        <f>+Médicaments!I352</f>
        <v>0</v>
      </c>
    </row>
    <row r="335" spans="1:9">
      <c r="A335" s="260">
        <f>+'Page d''accueil'!$C$16</f>
        <v>0</v>
      </c>
      <c r="B335" s="110" t="str">
        <f>+Médicaments!L353</f>
        <v>L01BA01_nr</v>
      </c>
      <c r="C335" s="110" t="str">
        <f>+Médicaments!B353</f>
        <v>L01BA01</v>
      </c>
      <c r="D335" s="110" t="str">
        <f>+Médicaments!C353</f>
        <v>Méthotrexate</v>
      </c>
      <c r="E335" s="110" t="str">
        <f>+Médicaments!F353</f>
        <v>METHOTREXAT Teva 50 mg/2ml flac 2 ml</v>
      </c>
      <c r="F335" s="110"/>
      <c r="G335" s="110" t="str">
        <f>+Médicaments!R353</f>
        <v>mg</v>
      </c>
      <c r="H335" s="110">
        <f>+Médicaments!H353</f>
        <v>0</v>
      </c>
      <c r="I335" s="110">
        <f>+Médicaments!I353</f>
        <v>0</v>
      </c>
    </row>
    <row r="336" spans="1:9">
      <c r="A336" s="260">
        <f>+'Page d''accueil'!$C$16</f>
        <v>0</v>
      </c>
      <c r="B336" s="110" t="str">
        <f>+Médicaments!L354</f>
        <v>L01BA01_nr</v>
      </c>
      <c r="C336" s="110" t="str">
        <f>+Médicaments!B354</f>
        <v>L01BA01</v>
      </c>
      <c r="D336" s="110" t="str">
        <f>+Médicaments!C354</f>
        <v>Méthotrexate</v>
      </c>
      <c r="E336" s="110" t="str">
        <f>+Médicaments!F354</f>
        <v>METHOTREXAT Teva 500 mg/20ml flac 20 ml</v>
      </c>
      <c r="F336" s="110"/>
      <c r="G336" s="110" t="str">
        <f>+Médicaments!R354</f>
        <v>mg</v>
      </c>
      <c r="H336" s="110">
        <f>+Médicaments!H354</f>
        <v>0</v>
      </c>
      <c r="I336" s="110">
        <f>+Médicaments!I354</f>
        <v>0</v>
      </c>
    </row>
    <row r="337" spans="1:9">
      <c r="A337" s="260">
        <f>+'Page d''accueil'!$C$16</f>
        <v>0</v>
      </c>
      <c r="B337" s="110" t="str">
        <f>+Médicaments!L355</f>
        <v>L01BA01_nr</v>
      </c>
      <c r="C337" s="110" t="str">
        <f>+Médicaments!B355</f>
        <v>L01BA01</v>
      </c>
      <c r="D337" s="110" t="str">
        <f>+Médicaments!C355</f>
        <v>Méthotrexate</v>
      </c>
      <c r="E337" s="110" t="str">
        <f>+Médicaments!F355</f>
        <v>METHOTREXAT Teva 5000 mg/50ml flac 50 ml</v>
      </c>
      <c r="F337" s="110"/>
      <c r="G337" s="110" t="str">
        <f>+Médicaments!R355</f>
        <v>mg</v>
      </c>
      <c r="H337" s="110">
        <f>+Médicaments!H355</f>
        <v>0</v>
      </c>
      <c r="I337" s="110">
        <f>+Médicaments!I355</f>
        <v>0</v>
      </c>
    </row>
    <row r="338" spans="1:9">
      <c r="A338" s="260">
        <f>+'Page d''accueil'!$C$16</f>
        <v>0</v>
      </c>
      <c r="B338" s="110" t="str">
        <f>+Médicaments!L356</f>
        <v>L01BA04_nr</v>
      </c>
      <c r="C338" s="110" t="str">
        <f>+Médicaments!B356</f>
        <v>L01BA04</v>
      </c>
      <c r="D338" s="110" t="str">
        <f>+Médicaments!C356</f>
        <v>Pemetrexed</v>
      </c>
      <c r="E338" s="110" t="str">
        <f>+Médicaments!F356</f>
        <v>ALIMTA subst sèche 100 mg pour sol perf flac</v>
      </c>
      <c r="F338" s="110"/>
      <c r="G338" s="110" t="str">
        <f>+Médicaments!R356</f>
        <v>mg</v>
      </c>
      <c r="H338" s="110">
        <f>+Médicaments!H356</f>
        <v>0</v>
      </c>
      <c r="I338" s="110">
        <f>+Médicaments!I356</f>
        <v>0</v>
      </c>
    </row>
    <row r="339" spans="1:9">
      <c r="A339" s="260">
        <f>+'Page d''accueil'!$C$16</f>
        <v>0</v>
      </c>
      <c r="B339" s="110" t="str">
        <f>+Médicaments!L357</f>
        <v>L01BA04_nr</v>
      </c>
      <c r="C339" s="110" t="str">
        <f>+Médicaments!B357</f>
        <v>L01BA04</v>
      </c>
      <c r="D339" s="110" t="str">
        <f>+Médicaments!C357</f>
        <v>Pemetrexed</v>
      </c>
      <c r="E339" s="110" t="str">
        <f>+Médicaments!F357</f>
        <v>ALIMTA subst sèche 500 mg pour sol perf flac</v>
      </c>
      <c r="F339" s="110"/>
      <c r="G339" s="110" t="str">
        <f>+Médicaments!R357</f>
        <v>mg</v>
      </c>
      <c r="H339" s="110">
        <f>+Médicaments!H357</f>
        <v>0</v>
      </c>
      <c r="I339" s="110">
        <f>+Médicaments!I357</f>
        <v>0</v>
      </c>
    </row>
    <row r="340" spans="1:9">
      <c r="A340" s="260">
        <f>+'Page d''accueil'!$C$16</f>
        <v>0</v>
      </c>
      <c r="B340" s="110" t="str">
        <f>+Médicaments!L358</f>
        <v>L01BA04_nr</v>
      </c>
      <c r="C340" s="110" t="str">
        <f>+Médicaments!B358</f>
        <v>L01BA04</v>
      </c>
      <c r="D340" s="110" t="str">
        <f>+Médicaments!C358</f>
        <v>Pemetrexed</v>
      </c>
      <c r="E340" s="110" t="str">
        <f>+Médicaments!F358</f>
        <v>PEMETREXED Sandoz subst sèche 1 g i.v flac</v>
      </c>
      <c r="F340" s="110"/>
      <c r="G340" s="110" t="str">
        <f>+Médicaments!R358</f>
        <v>mg</v>
      </c>
      <c r="H340" s="110">
        <f>+Médicaments!H358</f>
        <v>0</v>
      </c>
      <c r="I340" s="110">
        <f>+Médicaments!I358</f>
        <v>0</v>
      </c>
    </row>
    <row r="341" spans="1:9">
      <c r="A341" s="260">
        <f>+'Page d''accueil'!$C$16</f>
        <v>0</v>
      </c>
      <c r="B341" s="110" t="str">
        <f>+Médicaments!L359</f>
        <v>L01BA04_nr</v>
      </c>
      <c r="C341" s="110" t="str">
        <f>+Médicaments!B359</f>
        <v>L01BA04</v>
      </c>
      <c r="D341" s="110" t="str">
        <f>+Médicaments!C359</f>
        <v>Pemetrexed</v>
      </c>
      <c r="E341" s="110" t="str">
        <f>+Médicaments!F359</f>
        <v>PEMETREXED Sandoz subst sèche 100 mg i.v flac</v>
      </c>
      <c r="F341" s="110"/>
      <c r="G341" s="110" t="str">
        <f>+Médicaments!R359</f>
        <v>mg</v>
      </c>
      <c r="H341" s="110">
        <f>+Médicaments!H359</f>
        <v>0</v>
      </c>
      <c r="I341" s="110">
        <f>+Médicaments!I359</f>
        <v>0</v>
      </c>
    </row>
    <row r="342" spans="1:9">
      <c r="A342" s="260">
        <f>+'Page d''accueil'!$C$16</f>
        <v>0</v>
      </c>
      <c r="B342" s="110" t="str">
        <f>+Médicaments!L360</f>
        <v>L01BA04_nr</v>
      </c>
      <c r="C342" s="110" t="str">
        <f>+Médicaments!B360</f>
        <v>L01BA04</v>
      </c>
      <c r="D342" s="110" t="str">
        <f>+Médicaments!C360</f>
        <v>Pemetrexed</v>
      </c>
      <c r="E342" s="110" t="str">
        <f>+Médicaments!F360</f>
        <v>PEMETREXED Sandoz subst sèche 500 mg i.v flac</v>
      </c>
      <c r="F342" s="110"/>
      <c r="G342" s="110" t="str">
        <f>+Médicaments!R360</f>
        <v>mg</v>
      </c>
      <c r="H342" s="110">
        <f>+Médicaments!H360</f>
        <v>0</v>
      </c>
      <c r="I342" s="110">
        <f>+Médicaments!I360</f>
        <v>0</v>
      </c>
    </row>
    <row r="343" spans="1:9">
      <c r="A343" s="260">
        <f>+'Page d''accueil'!$C$16</f>
        <v>0</v>
      </c>
      <c r="B343" s="110" t="str">
        <f>+Médicaments!L361</f>
        <v>L01BA05_nr</v>
      </c>
      <c r="C343" s="110" t="str">
        <f>+Médicaments!B361</f>
        <v>L01BA05</v>
      </c>
      <c r="D343" s="110" t="str">
        <f>+Médicaments!C361</f>
        <v>Pralatrexatum</v>
      </c>
      <c r="E343" s="110" t="str">
        <f>+Médicaments!F361</f>
        <v>FOLOTYN sol perf 20 mg/ml flac 1 ml</v>
      </c>
      <c r="F343" s="110"/>
      <c r="G343" s="110" t="str">
        <f>+Médicaments!R361</f>
        <v>mg</v>
      </c>
      <c r="H343" s="110">
        <f>+Médicaments!H361</f>
        <v>0</v>
      </c>
      <c r="I343" s="110">
        <f>+Médicaments!I361</f>
        <v>0</v>
      </c>
    </row>
    <row r="344" spans="1:9">
      <c r="A344" s="260">
        <f>+'Page d''accueil'!$C$16</f>
        <v>0</v>
      </c>
      <c r="B344" s="110" t="str">
        <f>+Médicaments!L362</f>
        <v>L01BB04_nr</v>
      </c>
      <c r="C344" s="110" t="str">
        <f>+Médicaments!B362</f>
        <v>L01BB04</v>
      </c>
      <c r="D344" s="110" t="str">
        <f>+Médicaments!C362</f>
        <v>Cladribine</v>
      </c>
      <c r="E344" s="110" t="str">
        <f>+Médicaments!F362</f>
        <v>LEUSTATIN conc perf 10 mg/10ml 7 flac 10 ml</v>
      </c>
      <c r="F344" s="110"/>
      <c r="G344" s="110" t="str">
        <f>+Médicaments!R362</f>
        <v>mg</v>
      </c>
      <c r="H344" s="110">
        <f>+Médicaments!H362</f>
        <v>0</v>
      </c>
      <c r="I344" s="110">
        <f>+Médicaments!I362</f>
        <v>0</v>
      </c>
    </row>
    <row r="345" spans="1:9">
      <c r="A345" s="260">
        <f>+'Page d''accueil'!$C$16</f>
        <v>0</v>
      </c>
      <c r="B345" s="110" t="str">
        <f>+Médicaments!L363</f>
        <v>L01BB04_nr</v>
      </c>
      <c r="C345" s="110" t="str">
        <f>+Médicaments!B363</f>
        <v>L01BB04</v>
      </c>
      <c r="D345" s="110" t="str">
        <f>+Médicaments!C363</f>
        <v>Cladribine</v>
      </c>
      <c r="E345" s="110" t="str">
        <f>+Médicaments!F363</f>
        <v>LITAK sol inj 10 mg/5ml 5 flac 5 ml</v>
      </c>
      <c r="F345" s="110"/>
      <c r="G345" s="110" t="str">
        <f>+Médicaments!R363</f>
        <v>mg</v>
      </c>
      <c r="H345" s="110">
        <f>+Médicaments!H363</f>
        <v>0</v>
      </c>
      <c r="I345" s="110">
        <f>+Médicaments!I363</f>
        <v>0</v>
      </c>
    </row>
    <row r="346" spans="1:9">
      <c r="A346" s="260">
        <f>+'Page d''accueil'!$C$16</f>
        <v>0</v>
      </c>
      <c r="B346" s="110" t="str">
        <f>+Médicaments!L364</f>
        <v>L01BB04_nr</v>
      </c>
      <c r="C346" s="110" t="str">
        <f>+Médicaments!B364</f>
        <v>L01BB04</v>
      </c>
      <c r="D346" s="110" t="str">
        <f>+Médicaments!C364</f>
        <v>Cladribine</v>
      </c>
      <c r="E346" s="110" t="str">
        <f>+Médicaments!F364</f>
        <v>LITAK sol inj 10 mg/5ml flac 5 ml</v>
      </c>
      <c r="F346" s="110"/>
      <c r="G346" s="110" t="str">
        <f>+Médicaments!R364</f>
        <v>mg</v>
      </c>
      <c r="H346" s="110">
        <f>+Médicaments!H364</f>
        <v>0</v>
      </c>
      <c r="I346" s="110">
        <f>+Médicaments!I364</f>
        <v>0</v>
      </c>
    </row>
    <row r="347" spans="1:9">
      <c r="A347" s="260">
        <f>+'Page d''accueil'!$C$16</f>
        <v>0</v>
      </c>
      <c r="B347" s="110" t="str">
        <f>+Médicaments!L365</f>
        <v>L01BB06_nr</v>
      </c>
      <c r="C347" s="110" t="str">
        <f>+Médicaments!B365</f>
        <v>L01BB06</v>
      </c>
      <c r="D347" s="110" t="str">
        <f>+Médicaments!C365</f>
        <v>Clofarabine</v>
      </c>
      <c r="E347" s="110" t="str">
        <f>+Médicaments!F365</f>
        <v>EVOLTRA (IMP D) conc perf 20 mg/20ml amp 20 ml</v>
      </c>
      <c r="F347" s="110"/>
      <c r="G347" s="110" t="str">
        <f>+Médicaments!R365</f>
        <v>mg</v>
      </c>
      <c r="H347" s="110">
        <f>+Médicaments!H365</f>
        <v>0</v>
      </c>
      <c r="I347" s="110">
        <f>+Médicaments!I365</f>
        <v>0</v>
      </c>
    </row>
    <row r="348" spans="1:9">
      <c r="A348" s="260">
        <f>+'Page d''accueil'!$C$16</f>
        <v>0</v>
      </c>
      <c r="B348" s="110" t="str">
        <f>+Médicaments!L366</f>
        <v>L01BB07_nr</v>
      </c>
      <c r="C348" s="110" t="str">
        <f>+Médicaments!B366</f>
        <v>L01BB07</v>
      </c>
      <c r="D348" s="110" t="str">
        <f>+Médicaments!C366</f>
        <v>Nelarabine</v>
      </c>
      <c r="E348" s="110" t="str">
        <f>+Médicaments!F366</f>
        <v>ATRIANCE sol perf 250 mg/50ml 6 vial 50 ml</v>
      </c>
      <c r="F348" s="110"/>
      <c r="G348" s="110" t="str">
        <f>+Médicaments!R366</f>
        <v>mg</v>
      </c>
      <c r="H348" s="110">
        <f>+Médicaments!H366</f>
        <v>0</v>
      </c>
      <c r="I348" s="110">
        <f>+Médicaments!I366</f>
        <v>0</v>
      </c>
    </row>
    <row r="349" spans="1:9">
      <c r="A349" s="260">
        <f>+'Page d''accueil'!$C$16</f>
        <v>0</v>
      </c>
      <c r="B349" s="110" t="str">
        <f>+Médicaments!L367</f>
        <v>L01BC01_nr</v>
      </c>
      <c r="C349" s="110" t="str">
        <f>+Médicaments!B367</f>
        <v>L01BC01</v>
      </c>
      <c r="D349" s="110" t="str">
        <f>+Médicaments!C367</f>
        <v>Cytarabine</v>
      </c>
      <c r="E349" s="110" t="str">
        <f>+Médicaments!F367</f>
        <v>DEPOCYTE susp inj 50 mg/5ml flac 5 ml</v>
      </c>
      <c r="F349" s="110"/>
      <c r="G349" s="110" t="str">
        <f>+Médicaments!R367</f>
        <v>mg</v>
      </c>
      <c r="H349" s="110">
        <f>+Médicaments!H367</f>
        <v>0</v>
      </c>
      <c r="I349" s="110">
        <f>+Médicaments!I367</f>
        <v>0</v>
      </c>
    </row>
    <row r="350" spans="1:9">
      <c r="A350" s="260">
        <f>+'Page d''accueil'!$C$16</f>
        <v>0</v>
      </c>
      <c r="B350" s="110" t="str">
        <f>+Médicaments!L368</f>
        <v>L01BC07_nr</v>
      </c>
      <c r="C350" s="110" t="str">
        <f>+Médicaments!B368</f>
        <v>L01BC07</v>
      </c>
      <c r="D350" s="110" t="str">
        <f>+Médicaments!C368</f>
        <v>Azacitidin</v>
      </c>
      <c r="E350" s="110" t="str">
        <f>+Médicaments!F368</f>
        <v>VIDAZA subst sèche 100 mg flac</v>
      </c>
      <c r="F350" s="110"/>
      <c r="G350" s="110" t="str">
        <f>+Médicaments!R368</f>
        <v>mg</v>
      </c>
      <c r="H350" s="110">
        <f>+Médicaments!H368</f>
        <v>0</v>
      </c>
      <c r="I350" s="110">
        <f>+Médicaments!I368</f>
        <v>0</v>
      </c>
    </row>
    <row r="351" spans="1:9">
      <c r="A351" s="260">
        <f>+'Page d''accueil'!$C$16</f>
        <v>0</v>
      </c>
      <c r="B351" s="110" t="str">
        <f>+Médicaments!L369</f>
        <v>L01CX01_nr</v>
      </c>
      <c r="C351" s="110" t="str">
        <f>+Médicaments!B369</f>
        <v>L01CX01</v>
      </c>
      <c r="D351" s="110" t="str">
        <f>+Médicaments!C369</f>
        <v>Trabectedin</v>
      </c>
      <c r="E351" s="110" t="str">
        <f>+Médicaments!F369</f>
        <v>YONDELIS subst sèche 0.25 mg flac</v>
      </c>
      <c r="F351" s="110"/>
      <c r="G351" s="110" t="str">
        <f>+Médicaments!R369</f>
        <v>mg</v>
      </c>
      <c r="H351" s="110">
        <f>+Médicaments!H369</f>
        <v>0</v>
      </c>
      <c r="I351" s="110">
        <f>+Médicaments!I369</f>
        <v>0</v>
      </c>
    </row>
    <row r="352" spans="1:9">
      <c r="A352" s="260">
        <f>+'Page d''accueil'!$C$16</f>
        <v>0</v>
      </c>
      <c r="B352" s="110" t="str">
        <f>+Médicaments!L370</f>
        <v>L01CX01_nr</v>
      </c>
      <c r="C352" s="110" t="str">
        <f>+Médicaments!B370</f>
        <v>L01CX01</v>
      </c>
      <c r="D352" s="110" t="str">
        <f>+Médicaments!C370</f>
        <v>Trabectedin</v>
      </c>
      <c r="E352" s="110" t="str">
        <f>+Médicaments!F370</f>
        <v>YONDELIS subst sèche 1 mg flac</v>
      </c>
      <c r="F352" s="110"/>
      <c r="G352" s="110" t="str">
        <f>+Médicaments!R370</f>
        <v>mg</v>
      </c>
      <c r="H352" s="110">
        <f>+Médicaments!H370</f>
        <v>0</v>
      </c>
      <c r="I352" s="110">
        <f>+Médicaments!I370</f>
        <v>0</v>
      </c>
    </row>
    <row r="353" spans="1:9">
      <c r="A353" s="260">
        <f>+'Page d''accueil'!$C$16</f>
        <v>0</v>
      </c>
      <c r="B353" s="110" t="str">
        <f>+Médicaments!L371</f>
        <v>L01DB06_nr</v>
      </c>
      <c r="C353" s="110" t="str">
        <f>+Médicaments!B371</f>
        <v>L01DB06</v>
      </c>
      <c r="D353" s="110" t="str">
        <f>+Médicaments!C371</f>
        <v>Idarubicine</v>
      </c>
      <c r="E353" s="110" t="str">
        <f>+Médicaments!F371</f>
        <v>ZAVEDOS caps 10 mg</v>
      </c>
      <c r="F353" s="110"/>
      <c r="G353" s="110" t="str">
        <f>+Médicaments!R371</f>
        <v>mg</v>
      </c>
      <c r="H353" s="110">
        <f>+Médicaments!H371</f>
        <v>0</v>
      </c>
      <c r="I353" s="110">
        <f>+Médicaments!I371</f>
        <v>0</v>
      </c>
    </row>
    <row r="354" spans="1:9">
      <c r="A354" s="260">
        <f>+'Page d''accueil'!$C$16</f>
        <v>0</v>
      </c>
      <c r="B354" s="110" t="str">
        <f>+Médicaments!L372</f>
        <v>L01DB06_nr</v>
      </c>
      <c r="C354" s="110" t="str">
        <f>+Médicaments!B372</f>
        <v>L01DB06</v>
      </c>
      <c r="D354" s="110" t="str">
        <f>+Médicaments!C372</f>
        <v>Idarubicine</v>
      </c>
      <c r="E354" s="110" t="str">
        <f>+Médicaments!F372</f>
        <v>ZAVEDOS caps 5 mg</v>
      </c>
      <c r="F354" s="110"/>
      <c r="G354" s="110" t="str">
        <f>+Médicaments!R372</f>
        <v>mg</v>
      </c>
      <c r="H354" s="110">
        <f>+Médicaments!H372</f>
        <v>0</v>
      </c>
      <c r="I354" s="110">
        <f>+Médicaments!I372</f>
        <v>0</v>
      </c>
    </row>
    <row r="355" spans="1:9">
      <c r="A355" s="260">
        <f>+'Page d''accueil'!$C$16</f>
        <v>0</v>
      </c>
      <c r="B355" s="110" t="str">
        <f>+Médicaments!L373</f>
        <v>L01DB06_nr</v>
      </c>
      <c r="C355" s="110" t="str">
        <f>+Médicaments!B373</f>
        <v>L01DB06</v>
      </c>
      <c r="D355" s="110" t="str">
        <f>+Médicaments!C373</f>
        <v>Idarubicine</v>
      </c>
      <c r="E355" s="110" t="str">
        <f>+Médicaments!F373</f>
        <v>ZAVEDOS caps 5 mg 3 pce</v>
      </c>
      <c r="F355" s="110"/>
      <c r="G355" s="110" t="str">
        <f>+Médicaments!R373</f>
        <v>mg</v>
      </c>
      <c r="H355" s="110">
        <f>+Médicaments!H373</f>
        <v>0</v>
      </c>
      <c r="I355" s="110">
        <f>+Médicaments!I373</f>
        <v>0</v>
      </c>
    </row>
    <row r="356" spans="1:9">
      <c r="A356" s="260">
        <f>+'Page d''accueil'!$C$16</f>
        <v>0</v>
      </c>
      <c r="B356" s="110" t="str">
        <f>+Médicaments!L374</f>
        <v>L01DB06_nr</v>
      </c>
      <c r="C356" s="110" t="str">
        <f>+Médicaments!B374</f>
        <v>L01DB06</v>
      </c>
      <c r="D356" s="110" t="str">
        <f>+Médicaments!C374</f>
        <v>Idarubicine</v>
      </c>
      <c r="E356" s="110" t="str">
        <f>+Médicaments!F374</f>
        <v>ZAVEDOS Solution sol inj 10 mg cytosafe</v>
      </c>
      <c r="F356" s="110"/>
      <c r="G356" s="110" t="str">
        <f>+Médicaments!R374</f>
        <v>mg</v>
      </c>
      <c r="H356" s="110">
        <f>+Médicaments!H374</f>
        <v>0</v>
      </c>
      <c r="I356" s="110">
        <f>+Médicaments!I374</f>
        <v>0</v>
      </c>
    </row>
    <row r="357" spans="1:9">
      <c r="A357" s="260">
        <f>+'Page d''accueil'!$C$16</f>
        <v>0</v>
      </c>
      <c r="B357" s="110" t="str">
        <f>+Médicaments!L375</f>
        <v>L01DB06_nr</v>
      </c>
      <c r="C357" s="110" t="str">
        <f>+Médicaments!B375</f>
        <v>L01DB06</v>
      </c>
      <c r="D357" s="110" t="str">
        <f>+Médicaments!C375</f>
        <v>Idarubicine</v>
      </c>
      <c r="E357" s="110" t="str">
        <f>+Médicaments!F375</f>
        <v>ZAVEDOS Solution sol inj 20 mg cytosafe</v>
      </c>
      <c r="F357" s="110"/>
      <c r="G357" s="110" t="str">
        <f>+Médicaments!R375</f>
        <v>mg</v>
      </c>
      <c r="H357" s="110">
        <f>+Médicaments!H375</f>
        <v>0</v>
      </c>
      <c r="I357" s="110">
        <f>+Médicaments!I375</f>
        <v>0</v>
      </c>
    </row>
    <row r="358" spans="1:9">
      <c r="A358" s="260">
        <f>+'Page d''accueil'!$C$16</f>
        <v>0</v>
      </c>
      <c r="B358" s="110" t="str">
        <f>+Médicaments!L376</f>
        <v>L01DB06_nr</v>
      </c>
      <c r="C358" s="110" t="str">
        <f>+Médicaments!B376</f>
        <v>L01DB06</v>
      </c>
      <c r="D358" s="110" t="str">
        <f>+Médicaments!C376</f>
        <v>Idarubicine</v>
      </c>
      <c r="E358" s="110" t="str">
        <f>+Médicaments!F376</f>
        <v>ZAVEDOS subst sèche 10 mg flac</v>
      </c>
      <c r="F358" s="110"/>
      <c r="G358" s="110" t="str">
        <f>+Médicaments!R376</f>
        <v>mg</v>
      </c>
      <c r="H358" s="110">
        <f>+Médicaments!H376</f>
        <v>0</v>
      </c>
      <c r="I358" s="110">
        <f>+Médicaments!I376</f>
        <v>0</v>
      </c>
    </row>
    <row r="359" spans="1:9">
      <c r="A359" s="260">
        <f>+'Page d''accueil'!$C$16</f>
        <v>0</v>
      </c>
      <c r="B359" s="110" t="str">
        <f>+Médicaments!L377</f>
        <v>L01DB06_nr</v>
      </c>
      <c r="C359" s="110" t="str">
        <f>+Médicaments!B377</f>
        <v>L01DB06</v>
      </c>
      <c r="D359" s="110" t="str">
        <f>+Médicaments!C377</f>
        <v>Idarubicine</v>
      </c>
      <c r="E359" s="110" t="str">
        <f>+Médicaments!F377</f>
        <v>ZAVEDOS subst sèche 5 mg flac</v>
      </c>
      <c r="F359" s="110"/>
      <c r="G359" s="110" t="str">
        <f>+Médicaments!R377</f>
        <v>mg</v>
      </c>
      <c r="H359" s="110">
        <f>+Médicaments!H377</f>
        <v>0</v>
      </c>
      <c r="I359" s="110">
        <f>+Médicaments!I377</f>
        <v>0</v>
      </c>
    </row>
    <row r="360" spans="1:9">
      <c r="A360" s="260">
        <f>+'Page d''accueil'!$C$16</f>
        <v>0</v>
      </c>
      <c r="B360" s="110" t="str">
        <f>+Médicaments!L378</f>
        <v>L01DC04_nr</v>
      </c>
      <c r="C360" s="110" t="str">
        <f>+Médicaments!B378</f>
        <v>L01DC04</v>
      </c>
      <c r="D360" s="110" t="str">
        <f>+Médicaments!C378</f>
        <v>Ixabepilon</v>
      </c>
      <c r="E360" s="110" t="str">
        <f>+Médicaments!F378</f>
        <v>IXEMPRA subst sèche 15 mg c solv flac</v>
      </c>
      <c r="F360" s="110"/>
      <c r="G360" s="110" t="str">
        <f>+Médicaments!R378</f>
        <v>mg</v>
      </c>
      <c r="H360" s="110">
        <f>+Médicaments!H378</f>
        <v>0</v>
      </c>
      <c r="I360" s="110">
        <f>+Médicaments!I378</f>
        <v>0</v>
      </c>
    </row>
    <row r="361" spans="1:9">
      <c r="A361" s="260">
        <f>+'Page d''accueil'!$C$16</f>
        <v>0</v>
      </c>
      <c r="B361" s="110" t="str">
        <f>+Médicaments!L379</f>
        <v>L01DC04_nr</v>
      </c>
      <c r="C361" s="110" t="str">
        <f>+Médicaments!B379</f>
        <v>L01DC04</v>
      </c>
      <c r="D361" s="110" t="str">
        <f>+Médicaments!C379</f>
        <v>Ixabepilon</v>
      </c>
      <c r="E361" s="110" t="str">
        <f>+Médicaments!F379</f>
        <v>IXEMPRA subst sèche 45 mg c solv flac</v>
      </c>
      <c r="F361" s="110"/>
      <c r="G361" s="110" t="str">
        <f>+Médicaments!R379</f>
        <v>mg</v>
      </c>
      <c r="H361" s="110">
        <f>+Médicaments!H379</f>
        <v>0</v>
      </c>
      <c r="I361" s="110">
        <f>+Médicaments!I379</f>
        <v>0</v>
      </c>
    </row>
    <row r="362" spans="1:9">
      <c r="A362" s="260">
        <f>+'Page d''accueil'!$C$16</f>
        <v>0</v>
      </c>
      <c r="B362" s="110" t="str">
        <f>+Médicaments!L380</f>
        <v>L01XA03_nr</v>
      </c>
      <c r="C362" s="110" t="str">
        <f>+Médicaments!B380</f>
        <v>L01XA03</v>
      </c>
      <c r="D362" s="110" t="str">
        <f>+Médicaments!C380</f>
        <v>Oxaliplatine</v>
      </c>
      <c r="E362" s="110" t="str">
        <f>+Médicaments!F380</f>
        <v>ELOXATINE conc perf 100 mg/20ml flac 20 ml</v>
      </c>
      <c r="F362" s="110"/>
      <c r="G362" s="110" t="str">
        <f>+Médicaments!R380</f>
        <v>mg</v>
      </c>
      <c r="H362" s="110">
        <f>+Médicaments!H380</f>
        <v>0</v>
      </c>
      <c r="I362" s="110">
        <f>+Médicaments!I380</f>
        <v>0</v>
      </c>
    </row>
    <row r="363" spans="1:9">
      <c r="A363" s="260">
        <f>+'Page d''accueil'!$C$16</f>
        <v>0</v>
      </c>
      <c r="B363" s="110" t="str">
        <f>+Médicaments!L381</f>
        <v>L01XA03_nr</v>
      </c>
      <c r="C363" s="110" t="str">
        <f>+Médicaments!B381</f>
        <v>L01XA03</v>
      </c>
      <c r="D363" s="110" t="str">
        <f>+Médicaments!C381</f>
        <v>Oxaliplatine</v>
      </c>
      <c r="E363" s="110" t="str">
        <f>+Médicaments!F381</f>
        <v>ELOXATINE conc perf 200 mg/40ml flac 40 ml</v>
      </c>
      <c r="F363" s="110"/>
      <c r="G363" s="110" t="str">
        <f>+Médicaments!R381</f>
        <v>mg</v>
      </c>
      <c r="H363" s="110">
        <f>+Médicaments!H381</f>
        <v>0</v>
      </c>
      <c r="I363" s="110">
        <f>+Médicaments!I381</f>
        <v>0</v>
      </c>
    </row>
    <row r="364" spans="1:9">
      <c r="A364" s="260">
        <f>+'Page d''accueil'!$C$16</f>
        <v>0</v>
      </c>
      <c r="B364" s="110" t="str">
        <f>+Médicaments!L382</f>
        <v>L01XA03_nr</v>
      </c>
      <c r="C364" s="110" t="str">
        <f>+Médicaments!B382</f>
        <v>L01XA03</v>
      </c>
      <c r="D364" s="110" t="str">
        <f>+Médicaments!C382</f>
        <v>Oxaliplatine</v>
      </c>
      <c r="E364" s="110" t="str">
        <f>+Médicaments!F382</f>
        <v>ELOXATINE conc perf 50 mg/10ml flac 10 ml</v>
      </c>
      <c r="F364" s="110"/>
      <c r="G364" s="110" t="str">
        <f>+Médicaments!R382</f>
        <v>mg</v>
      </c>
      <c r="H364" s="110">
        <f>+Médicaments!H382</f>
        <v>0</v>
      </c>
      <c r="I364" s="110">
        <f>+Médicaments!I382</f>
        <v>0</v>
      </c>
    </row>
    <row r="365" spans="1:9">
      <c r="A365" s="260">
        <f>+'Page d''accueil'!$C$16</f>
        <v>0</v>
      </c>
      <c r="B365" s="110" t="str">
        <f>+Médicaments!L383</f>
        <v>L01XA03_nr</v>
      </c>
      <c r="C365" s="110" t="str">
        <f>+Médicaments!B383</f>
        <v>L01XA03</v>
      </c>
      <c r="D365" s="110" t="str">
        <f>+Médicaments!C383</f>
        <v>Oxaliplatine</v>
      </c>
      <c r="E365" s="110" t="str">
        <f>+Médicaments!F383</f>
        <v>OXALIPLATIN Actavis Solution 100 mg/20ml flac</v>
      </c>
      <c r="F365" s="110"/>
      <c r="G365" s="110" t="str">
        <f>+Médicaments!R383</f>
        <v>mg</v>
      </c>
      <c r="H365" s="110">
        <f>+Médicaments!H383</f>
        <v>0</v>
      </c>
      <c r="I365" s="110">
        <f>+Médicaments!I383</f>
        <v>0</v>
      </c>
    </row>
    <row r="366" spans="1:9">
      <c r="A366" s="260">
        <f>+'Page d''accueil'!$C$16</f>
        <v>0</v>
      </c>
      <c r="B366" s="110" t="str">
        <f>+Médicaments!L384</f>
        <v>L01XA03_nr</v>
      </c>
      <c r="C366" s="110" t="str">
        <f>+Médicaments!B384</f>
        <v>L01XA03</v>
      </c>
      <c r="D366" s="110" t="str">
        <f>+Médicaments!C384</f>
        <v>Oxaliplatine</v>
      </c>
      <c r="E366" s="110" t="str">
        <f>+Médicaments!F384</f>
        <v>OXALIPLATIN Actavis Solution 200 mg/40ml vial</v>
      </c>
      <c r="F366" s="110"/>
      <c r="G366" s="110" t="str">
        <f>+Médicaments!R384</f>
        <v>mg</v>
      </c>
      <c r="H366" s="110">
        <f>+Médicaments!H384</f>
        <v>0</v>
      </c>
      <c r="I366" s="110">
        <f>+Médicaments!I384</f>
        <v>0</v>
      </c>
    </row>
    <row r="367" spans="1:9">
      <c r="A367" s="260">
        <f>+'Page d''accueil'!$C$16</f>
        <v>0</v>
      </c>
      <c r="B367" s="110" t="str">
        <f>+Médicaments!L385</f>
        <v>L01XA03_nr</v>
      </c>
      <c r="C367" s="110" t="str">
        <f>+Médicaments!B385</f>
        <v>L01XA03</v>
      </c>
      <c r="D367" s="110" t="str">
        <f>+Médicaments!C385</f>
        <v>Oxaliplatine</v>
      </c>
      <c r="E367" s="110" t="str">
        <f>+Médicaments!F385</f>
        <v>OXALIPLATIN Actavis solution 50 mg/10ml flac</v>
      </c>
      <c r="F367" s="110"/>
      <c r="G367" s="110" t="str">
        <f>+Médicaments!R385</f>
        <v>mg</v>
      </c>
      <c r="H367" s="110">
        <f>+Médicaments!H385</f>
        <v>0</v>
      </c>
      <c r="I367" s="110">
        <f>+Médicaments!I385</f>
        <v>0</v>
      </c>
    </row>
    <row r="368" spans="1:9">
      <c r="A368" s="260">
        <f>+'Page d''accueil'!$C$16</f>
        <v>0</v>
      </c>
      <c r="B368" s="110" t="str">
        <f>+Médicaments!L386</f>
        <v>L01XA03_nr</v>
      </c>
      <c r="C368" s="110" t="str">
        <f>+Médicaments!B386</f>
        <v>L01XA03</v>
      </c>
      <c r="D368" s="110" t="str">
        <f>+Médicaments!C386</f>
        <v>Oxaliplatine</v>
      </c>
      <c r="E368" s="110" t="str">
        <f>+Médicaments!F386</f>
        <v>OXALIPLATIN Fresenius 100 mg/20ml amp conten</v>
      </c>
      <c r="F368" s="110"/>
      <c r="G368" s="110" t="str">
        <f>+Médicaments!R386</f>
        <v>mg</v>
      </c>
      <c r="H368" s="110">
        <f>+Médicaments!H386</f>
        <v>0</v>
      </c>
      <c r="I368" s="110">
        <f>+Médicaments!I386</f>
        <v>0</v>
      </c>
    </row>
    <row r="369" spans="1:9">
      <c r="A369" s="260">
        <f>+'Page d''accueil'!$C$16</f>
        <v>0</v>
      </c>
      <c r="B369" s="110" t="str">
        <f>+Médicaments!L387</f>
        <v>L01XA03_nr</v>
      </c>
      <c r="C369" s="110" t="str">
        <f>+Médicaments!B387</f>
        <v>L01XA03</v>
      </c>
      <c r="D369" s="110" t="str">
        <f>+Médicaments!C387</f>
        <v>Oxaliplatine</v>
      </c>
      <c r="E369" s="110" t="str">
        <f>+Médicaments!F387</f>
        <v>OXALIPLATIN Fresenius 100 mg/20ml flac</v>
      </c>
      <c r="F369" s="110"/>
      <c r="G369" s="110" t="str">
        <f>+Médicaments!R387</f>
        <v>mg</v>
      </c>
      <c r="H369" s="110">
        <f>+Médicaments!H387</f>
        <v>0</v>
      </c>
      <c r="I369" s="110">
        <f>+Médicaments!I387</f>
        <v>0</v>
      </c>
    </row>
    <row r="370" spans="1:9">
      <c r="A370" s="260">
        <f>+'Page d''accueil'!$C$16</f>
        <v>0</v>
      </c>
      <c r="B370" s="110" t="str">
        <f>+Médicaments!L388</f>
        <v>L01XA03_nr</v>
      </c>
      <c r="C370" s="110" t="str">
        <f>+Médicaments!B388</f>
        <v>L01XA03</v>
      </c>
      <c r="D370" s="110" t="str">
        <f>+Médicaments!C388</f>
        <v>Oxaliplatine</v>
      </c>
      <c r="E370" s="110" t="str">
        <f>+Médicaments!F388</f>
        <v>OXALIPLATIN Fresenius 200 mg/40ml flac</v>
      </c>
      <c r="F370" s="110"/>
      <c r="G370" s="110" t="str">
        <f>+Médicaments!R388</f>
        <v>mg</v>
      </c>
      <c r="H370" s="110">
        <f>+Médicaments!H388</f>
        <v>0</v>
      </c>
      <c r="I370" s="110">
        <f>+Médicaments!I388</f>
        <v>0</v>
      </c>
    </row>
    <row r="371" spans="1:9">
      <c r="A371" s="260">
        <f>+'Page d''accueil'!$C$16</f>
        <v>0</v>
      </c>
      <c r="B371" s="110" t="str">
        <f>+Médicaments!L389</f>
        <v>L01XA03_nr</v>
      </c>
      <c r="C371" s="110" t="str">
        <f>+Médicaments!B389</f>
        <v>L01XA03</v>
      </c>
      <c r="D371" s="110" t="str">
        <f>+Médicaments!C389</f>
        <v>Oxaliplatine</v>
      </c>
      <c r="E371" s="110" t="str">
        <f>+Médicaments!F389</f>
        <v>OXALIPLATIN Fresenius 50 mg/10ml amp ds conten</v>
      </c>
      <c r="F371" s="110"/>
      <c r="G371" s="110" t="str">
        <f>+Médicaments!R389</f>
        <v>mg</v>
      </c>
      <c r="H371" s="110">
        <f>+Médicaments!H389</f>
        <v>0</v>
      </c>
      <c r="I371" s="110">
        <f>+Médicaments!I389</f>
        <v>0</v>
      </c>
    </row>
    <row r="372" spans="1:9">
      <c r="A372" s="260">
        <f>+'Page d''accueil'!$C$16</f>
        <v>0</v>
      </c>
      <c r="B372" s="110" t="str">
        <f>+Médicaments!L390</f>
        <v>L01XA03_nr</v>
      </c>
      <c r="C372" s="110" t="str">
        <f>+Médicaments!B390</f>
        <v>L01XA03</v>
      </c>
      <c r="D372" s="110" t="str">
        <f>+Médicaments!C390</f>
        <v>Oxaliplatine</v>
      </c>
      <c r="E372" s="110" t="str">
        <f>+Médicaments!F390</f>
        <v>OXALIPLATIN Fresenius 50 mg/10ml flac</v>
      </c>
      <c r="F372" s="110"/>
      <c r="G372" s="110" t="str">
        <f>+Médicaments!R390</f>
        <v>mg</v>
      </c>
      <c r="H372" s="110">
        <f>+Médicaments!H390</f>
        <v>0</v>
      </c>
      <c r="I372" s="110">
        <f>+Médicaments!I390</f>
        <v>0</v>
      </c>
    </row>
    <row r="373" spans="1:9">
      <c r="A373" s="260">
        <f>+'Page d''accueil'!$C$16</f>
        <v>0</v>
      </c>
      <c r="B373" s="110" t="str">
        <f>+Médicaments!L391</f>
        <v>L01XA03_nr</v>
      </c>
      <c r="C373" s="110" t="str">
        <f>+Médicaments!B391</f>
        <v>L01XA03</v>
      </c>
      <c r="D373" s="110" t="str">
        <f>+Médicaments!C391</f>
        <v>Oxaliplatine</v>
      </c>
      <c r="E373" s="110" t="str">
        <f>+Médicaments!F391</f>
        <v>OXALIPLATIN medac subst sèche 100 mg flac</v>
      </c>
      <c r="F373" s="110"/>
      <c r="G373" s="110" t="str">
        <f>+Médicaments!R391</f>
        <v>mg</v>
      </c>
      <c r="H373" s="110">
        <f>+Médicaments!H391</f>
        <v>0</v>
      </c>
      <c r="I373" s="110">
        <f>+Médicaments!I391</f>
        <v>0</v>
      </c>
    </row>
    <row r="374" spans="1:9">
      <c r="A374" s="260">
        <f>+'Page d''accueil'!$C$16</f>
        <v>0</v>
      </c>
      <c r="B374" s="110" t="str">
        <f>+Médicaments!L392</f>
        <v>L01XA03_nr</v>
      </c>
      <c r="C374" s="110" t="str">
        <f>+Médicaments!B392</f>
        <v>L01XA03</v>
      </c>
      <c r="D374" s="110" t="str">
        <f>+Médicaments!C392</f>
        <v>Oxaliplatine</v>
      </c>
      <c r="E374" s="110" t="str">
        <f>+Médicaments!F392</f>
        <v>OXALIPLATIN medac subst sèche 50 mg flac</v>
      </c>
      <c r="F374" s="110"/>
      <c r="G374" s="110" t="str">
        <f>+Médicaments!R392</f>
        <v>mg</v>
      </c>
      <c r="H374" s="110">
        <f>+Médicaments!H392</f>
        <v>0</v>
      </c>
      <c r="I374" s="110">
        <f>+Médicaments!I392</f>
        <v>0</v>
      </c>
    </row>
    <row r="375" spans="1:9">
      <c r="A375" s="260">
        <f>+'Page d''accueil'!$C$16</f>
        <v>0</v>
      </c>
      <c r="B375" s="110" t="str">
        <f>+Médicaments!L393</f>
        <v>L01XA03_nr</v>
      </c>
      <c r="C375" s="110" t="str">
        <f>+Médicaments!B393</f>
        <v>L01XA03</v>
      </c>
      <c r="D375" s="110" t="str">
        <f>+Médicaments!C393</f>
        <v>Oxaliplatine</v>
      </c>
      <c r="E375" s="110" t="str">
        <f>+Médicaments!F393</f>
        <v>OXALIPLATINE Sandoz eco conc perf 100 mg/20ml amp</v>
      </c>
      <c r="F375" s="110"/>
      <c r="G375" s="110" t="str">
        <f>+Médicaments!R393</f>
        <v>mg</v>
      </c>
      <c r="H375" s="110">
        <f>+Médicaments!H393</f>
        <v>0</v>
      </c>
      <c r="I375" s="110">
        <f>+Médicaments!I393</f>
        <v>0</v>
      </c>
    </row>
    <row r="376" spans="1:9">
      <c r="A376" s="260">
        <f>+'Page d''accueil'!$C$16</f>
        <v>0</v>
      </c>
      <c r="B376" s="110" t="str">
        <f>+Médicaments!L394</f>
        <v>L01XA03_nr</v>
      </c>
      <c r="C376" s="110" t="str">
        <f>+Médicaments!B394</f>
        <v>L01XA03</v>
      </c>
      <c r="D376" s="110" t="str">
        <f>+Médicaments!C394</f>
        <v>Oxaliplatine</v>
      </c>
      <c r="E376" s="110" t="str">
        <f>+Médicaments!F394</f>
        <v>OXALIPLATINE Sandoz eco conc perf 200 mg/40ml amp</v>
      </c>
      <c r="F376" s="110"/>
      <c r="G376" s="110" t="str">
        <f>+Médicaments!R394</f>
        <v>mg</v>
      </c>
      <c r="H376" s="110">
        <f>+Médicaments!H394</f>
        <v>0</v>
      </c>
      <c r="I376" s="110">
        <f>+Médicaments!I394</f>
        <v>0</v>
      </c>
    </row>
    <row r="377" spans="1:9">
      <c r="A377" s="260">
        <f>+'Page d''accueil'!$C$16</f>
        <v>0</v>
      </c>
      <c r="B377" s="110" t="str">
        <f>+Médicaments!L395</f>
        <v>L01XA03_nr</v>
      </c>
      <c r="C377" s="110" t="str">
        <f>+Médicaments!B395</f>
        <v>L01XA03</v>
      </c>
      <c r="D377" s="110" t="str">
        <f>+Médicaments!C395</f>
        <v>Oxaliplatine</v>
      </c>
      <c r="E377" s="110" t="str">
        <f>+Médicaments!F395</f>
        <v>OXALIPLATINE Sandoz eco conc perf 50 mg/10ml amp</v>
      </c>
      <c r="F377" s="110"/>
      <c r="G377" s="110" t="str">
        <f>+Médicaments!R395</f>
        <v>mg</v>
      </c>
      <c r="H377" s="110">
        <f>+Médicaments!H395</f>
        <v>0</v>
      </c>
      <c r="I377" s="110">
        <f>+Médicaments!I395</f>
        <v>0</v>
      </c>
    </row>
    <row r="378" spans="1:9">
      <c r="A378" s="260">
        <f>+'Page d''accueil'!$C$16</f>
        <v>0</v>
      </c>
      <c r="B378" s="110" t="str">
        <f>+Médicaments!L396</f>
        <v>L01XA03_nr</v>
      </c>
      <c r="C378" s="110" t="str">
        <f>+Médicaments!B396</f>
        <v>L01XA03</v>
      </c>
      <c r="D378" s="110" t="str">
        <f>+Médicaments!C396</f>
        <v>Oxaliplatine</v>
      </c>
      <c r="E378" s="110" t="str">
        <f>+Médicaments!F396</f>
        <v>OXALIPLATIN Teva liquid 100 mg/20ml flac 20 ml</v>
      </c>
      <c r="F378" s="110"/>
      <c r="G378" s="110" t="str">
        <f>+Médicaments!R396</f>
        <v>mg</v>
      </c>
      <c r="H378" s="110">
        <f>+Médicaments!H396</f>
        <v>0</v>
      </c>
      <c r="I378" s="110">
        <f>+Médicaments!I396</f>
        <v>0</v>
      </c>
    </row>
    <row r="379" spans="1:9">
      <c r="A379" s="260">
        <f>+'Page d''accueil'!$C$16</f>
        <v>0</v>
      </c>
      <c r="B379" s="110" t="str">
        <f>+Médicaments!L397</f>
        <v>L01XA03_nr</v>
      </c>
      <c r="C379" s="110" t="str">
        <f>+Médicaments!B397</f>
        <v>L01XA03</v>
      </c>
      <c r="D379" s="110" t="str">
        <f>+Médicaments!C397</f>
        <v>Oxaliplatine</v>
      </c>
      <c r="E379" s="110" t="str">
        <f>+Médicaments!F397</f>
        <v>OXALIPLATIN Teva liquid 200 mg/40ml flac 40 ml</v>
      </c>
      <c r="F379" s="110"/>
      <c r="G379" s="110" t="str">
        <f>+Médicaments!R397</f>
        <v>mg</v>
      </c>
      <c r="H379" s="110">
        <f>+Médicaments!H397</f>
        <v>0</v>
      </c>
      <c r="I379" s="110">
        <f>+Médicaments!I397</f>
        <v>0</v>
      </c>
    </row>
    <row r="380" spans="1:9">
      <c r="A380" s="260">
        <f>+'Page d''accueil'!$C$16</f>
        <v>0</v>
      </c>
      <c r="B380" s="110" t="str">
        <f>+Médicaments!L398</f>
        <v>L01XA03_nr</v>
      </c>
      <c r="C380" s="110" t="str">
        <f>+Médicaments!B398</f>
        <v>L01XA03</v>
      </c>
      <c r="D380" s="110" t="str">
        <f>+Médicaments!C398</f>
        <v>Oxaliplatine</v>
      </c>
      <c r="E380" s="110" t="str">
        <f>+Médicaments!F398</f>
        <v>OXALIPLATIN Teva liquid 50 mg/10ml flac 10 ml</v>
      </c>
      <c r="F380" s="110"/>
      <c r="G380" s="110" t="str">
        <f>+Médicaments!R398</f>
        <v>mg</v>
      </c>
      <c r="H380" s="110">
        <f>+Médicaments!H398</f>
        <v>0</v>
      </c>
      <c r="I380" s="110">
        <f>+Médicaments!I398</f>
        <v>0</v>
      </c>
    </row>
    <row r="381" spans="1:9">
      <c r="A381" s="260">
        <f>+'Page d''accueil'!$C$16</f>
        <v>0</v>
      </c>
      <c r="B381" s="110" t="str">
        <f>+Médicaments!L399</f>
        <v>L01XA03_nr</v>
      </c>
      <c r="C381" s="110" t="str">
        <f>+Médicaments!B399</f>
        <v>L01XA03</v>
      </c>
      <c r="D381" s="110" t="str">
        <f>+Médicaments!C399</f>
        <v>Oxaliplatine</v>
      </c>
      <c r="E381" s="110" t="str">
        <f>+Médicaments!F399</f>
        <v>OXALIPLATIN Zentiva 100 mg/20ml flac 20 ml</v>
      </c>
      <c r="F381" s="110"/>
      <c r="G381" s="110" t="str">
        <f>+Médicaments!R399</f>
        <v>mg</v>
      </c>
      <c r="H381" s="110">
        <f>+Médicaments!H399</f>
        <v>0</v>
      </c>
      <c r="I381" s="110">
        <f>+Médicaments!I399</f>
        <v>0</v>
      </c>
    </row>
    <row r="382" spans="1:9">
      <c r="A382" s="260">
        <f>+'Page d''accueil'!$C$16</f>
        <v>0</v>
      </c>
      <c r="B382" s="110" t="str">
        <f>+Médicaments!L400</f>
        <v>L01XA03_nr</v>
      </c>
      <c r="C382" s="110" t="str">
        <f>+Médicaments!B400</f>
        <v>L01XA03</v>
      </c>
      <c r="D382" s="110" t="str">
        <f>+Médicaments!C400</f>
        <v>Oxaliplatine</v>
      </c>
      <c r="E382" s="110" t="str">
        <f>+Médicaments!F400</f>
        <v>OXALIPLATIN Zentiva 200 mg/40ml flac 40 ml</v>
      </c>
      <c r="F382" s="110"/>
      <c r="G382" s="110" t="str">
        <f>+Médicaments!R400</f>
        <v>mg</v>
      </c>
      <c r="H382" s="110">
        <f>+Médicaments!H400</f>
        <v>0</v>
      </c>
      <c r="I382" s="110">
        <f>+Médicaments!I400</f>
        <v>0</v>
      </c>
    </row>
    <row r="383" spans="1:9">
      <c r="A383" s="260">
        <f>+'Page d''accueil'!$C$16</f>
        <v>0</v>
      </c>
      <c r="B383" s="110" t="str">
        <f>+Médicaments!L401</f>
        <v>L01XA03_nr</v>
      </c>
      <c r="C383" s="110" t="str">
        <f>+Médicaments!B401</f>
        <v>L01XA03</v>
      </c>
      <c r="D383" s="110" t="str">
        <f>+Médicaments!C401</f>
        <v>Oxaliplatine</v>
      </c>
      <c r="E383" s="110" t="str">
        <f>+Médicaments!F401</f>
        <v>OXALIPLATIN Zentiva 50 mg/10ml flac 10 ml</v>
      </c>
      <c r="F383" s="110"/>
      <c r="G383" s="110" t="str">
        <f>+Médicaments!R401</f>
        <v>mg</v>
      </c>
      <c r="H383" s="110">
        <f>+Médicaments!H401</f>
        <v>0</v>
      </c>
      <c r="I383" s="110">
        <f>+Médicaments!I401</f>
        <v>0</v>
      </c>
    </row>
    <row r="384" spans="1:9">
      <c r="A384" s="260">
        <f>+'Page d''accueil'!$C$16</f>
        <v>0</v>
      </c>
      <c r="B384" s="110" t="str">
        <f>+Médicaments!L402</f>
        <v>L01XA03_nr</v>
      </c>
      <c r="C384" s="110" t="str">
        <f>+Médicaments!B402</f>
        <v>L01XA03</v>
      </c>
      <c r="D384" s="110" t="str">
        <f>+Médicaments!C402</f>
        <v>Oxaliplatine</v>
      </c>
      <c r="E384" s="110" t="str">
        <f>+Médicaments!F402</f>
        <v>OXALIPLATINE OrPha subst sèche 100 mg</v>
      </c>
      <c r="F384" s="110"/>
      <c r="G384" s="110" t="str">
        <f>+Médicaments!R402</f>
        <v>mg</v>
      </c>
      <c r="H384" s="110">
        <f>+Médicaments!H402</f>
        <v>0</v>
      </c>
      <c r="I384" s="110">
        <f>+Médicaments!I402</f>
        <v>0</v>
      </c>
    </row>
    <row r="385" spans="1:9">
      <c r="A385" s="260">
        <f>+'Page d''accueil'!$C$16</f>
        <v>0</v>
      </c>
      <c r="B385" s="110" t="str">
        <f>+Médicaments!L403</f>
        <v>L01XA03_nr</v>
      </c>
      <c r="C385" s="110" t="str">
        <f>+Médicaments!B403</f>
        <v>L01XA03</v>
      </c>
      <c r="D385" s="110" t="str">
        <f>+Médicaments!C403</f>
        <v>Oxaliplatine</v>
      </c>
      <c r="E385" s="110" t="str">
        <f>+Médicaments!F403</f>
        <v>OXALIPLATINE OrPha subst sèche 50 mg flac</v>
      </c>
      <c r="F385" s="110"/>
      <c r="G385" s="110" t="str">
        <f>+Médicaments!R403</f>
        <v>mg</v>
      </c>
      <c r="H385" s="110">
        <f>+Médicaments!H403</f>
        <v>0</v>
      </c>
      <c r="I385" s="110">
        <f>+Médicaments!I403</f>
        <v>0</v>
      </c>
    </row>
    <row r="386" spans="1:9">
      <c r="A386" s="260">
        <f>+'Page d''accueil'!$C$16</f>
        <v>0</v>
      </c>
      <c r="B386" s="110" t="str">
        <f>+Médicaments!L404</f>
        <v>L01XC02_IV</v>
      </c>
      <c r="C386" s="110" t="str">
        <f>+Médicaments!B404</f>
        <v>L01XC02</v>
      </c>
      <c r="D386" s="110" t="str">
        <f>+Médicaments!C404</f>
        <v>Rituximab</v>
      </c>
      <c r="E386" s="110" t="str">
        <f>+Médicaments!F404</f>
        <v>MABTHERA conc perf 100 mg/10ml 2 amp 10 ml</v>
      </c>
      <c r="F386" s="110"/>
      <c r="G386" s="110" t="str">
        <f>+Médicaments!R404</f>
        <v>mg</v>
      </c>
      <c r="H386" s="110">
        <f>+Médicaments!H404</f>
        <v>0</v>
      </c>
      <c r="I386" s="110">
        <f>+Médicaments!I404</f>
        <v>0</v>
      </c>
    </row>
    <row r="387" spans="1:9">
      <c r="A387" s="260">
        <f>+'Page d''accueil'!$C$16</f>
        <v>0</v>
      </c>
      <c r="B387" s="110" t="str">
        <f>+Médicaments!L405</f>
        <v>L01XC02_IV</v>
      </c>
      <c r="C387" s="110" t="str">
        <f>+Médicaments!B405</f>
        <v>L01XC02</v>
      </c>
      <c r="D387" s="110" t="str">
        <f>+Médicaments!C405</f>
        <v>Rituximab</v>
      </c>
      <c r="E387" s="110" t="str">
        <f>+Médicaments!F405</f>
        <v>MABTHERA conc perf 500 mg/50ml amp 50 ml</v>
      </c>
      <c r="F387" s="110"/>
      <c r="G387" s="110" t="str">
        <f>+Médicaments!R405</f>
        <v>mg</v>
      </c>
      <c r="H387" s="110">
        <f>+Médicaments!H405</f>
        <v>0</v>
      </c>
      <c r="I387" s="110">
        <f>+Médicaments!I405</f>
        <v>0</v>
      </c>
    </row>
    <row r="388" spans="1:9">
      <c r="A388" s="260">
        <f>+'Page d''accueil'!$C$16</f>
        <v>0</v>
      </c>
      <c r="B388" s="110" t="str">
        <f>+Médicaments!L406</f>
        <v>L01XC03_IV</v>
      </c>
      <c r="C388" s="110" t="str">
        <f>+Médicaments!B406</f>
        <v>L01XC03</v>
      </c>
      <c r="D388" s="110" t="str">
        <f>+Médicaments!C406</f>
        <v>Trastuzumab</v>
      </c>
      <c r="E388" s="110" t="str">
        <f>+Médicaments!F406</f>
        <v>HERCEPTIN subst sèche 150 mg amp</v>
      </c>
      <c r="F388" s="110"/>
      <c r="G388" s="110" t="str">
        <f>+Médicaments!R406</f>
        <v>mg</v>
      </c>
      <c r="H388" s="110">
        <f>+Médicaments!H406</f>
        <v>0</v>
      </c>
      <c r="I388" s="110">
        <f>+Médicaments!I406</f>
        <v>0</v>
      </c>
    </row>
    <row r="389" spans="1:9">
      <c r="A389" s="260">
        <f>+'Page d''accueil'!$C$16</f>
        <v>0</v>
      </c>
      <c r="B389" s="110" t="str">
        <f>+Médicaments!L407</f>
        <v>L01XC03_IV</v>
      </c>
      <c r="C389" s="110" t="str">
        <f>+Médicaments!B407</f>
        <v>L01XC03</v>
      </c>
      <c r="D389" s="110" t="str">
        <f>+Médicaments!C407</f>
        <v>Trastuzumab</v>
      </c>
      <c r="E389" s="110" t="str">
        <f>+Médicaments!F407</f>
        <v>HERCEPTIN subst sèche 440 mg c solv amp</v>
      </c>
      <c r="F389" s="110"/>
      <c r="G389" s="110" t="str">
        <f>+Médicaments!R407</f>
        <v>mg</v>
      </c>
      <c r="H389" s="110">
        <f>+Médicaments!H407</f>
        <v>0</v>
      </c>
      <c r="I389" s="110">
        <f>+Médicaments!I407</f>
        <v>0</v>
      </c>
    </row>
    <row r="390" spans="1:9">
      <c r="A390" s="260">
        <f>+'Page d''accueil'!$C$16</f>
        <v>0</v>
      </c>
      <c r="B390" s="110" t="str">
        <f>+Médicaments!L408</f>
        <v>L01XC06_nr</v>
      </c>
      <c r="C390" s="110" t="str">
        <f>+Médicaments!B408</f>
        <v>L01XC06</v>
      </c>
      <c r="D390" s="110" t="str">
        <f>+Médicaments!C408</f>
        <v>Cetuximab</v>
      </c>
      <c r="E390" s="110" t="str">
        <f>+Médicaments!F408</f>
        <v>ERBITUX sol perf 100 mg/20ml flac 20 ml</v>
      </c>
      <c r="F390" s="110"/>
      <c r="G390" s="110" t="str">
        <f>+Médicaments!R408</f>
        <v>mg</v>
      </c>
      <c r="H390" s="110">
        <f>+Médicaments!H408</f>
        <v>0</v>
      </c>
      <c r="I390" s="110">
        <f>+Médicaments!I408</f>
        <v>0</v>
      </c>
    </row>
    <row r="391" spans="1:9">
      <c r="A391" s="260">
        <f>+'Page d''accueil'!$C$16</f>
        <v>0</v>
      </c>
      <c r="B391" s="110" t="str">
        <f>+Médicaments!L409</f>
        <v>L01XC07_nr</v>
      </c>
      <c r="C391" s="110" t="str">
        <f>+Médicaments!B409</f>
        <v>L01XC07</v>
      </c>
      <c r="D391" s="110" t="str">
        <f>+Médicaments!C409</f>
        <v>Bevacizumab</v>
      </c>
      <c r="E391" s="110" t="str">
        <f>+Médicaments!F409</f>
        <v>AVASTIN conc perf 100 mg/4ml vial 4 ml</v>
      </c>
      <c r="F391" s="110"/>
      <c r="G391" s="110" t="str">
        <f>+Médicaments!R409</f>
        <v>mg</v>
      </c>
      <c r="H391" s="110">
        <f>+Médicaments!H409</f>
        <v>0</v>
      </c>
      <c r="I391" s="110">
        <f>+Médicaments!I409</f>
        <v>0</v>
      </c>
    </row>
    <row r="392" spans="1:9">
      <c r="A392" s="260">
        <f>+'Page d''accueil'!$C$16</f>
        <v>0</v>
      </c>
      <c r="B392" s="110" t="str">
        <f>+Médicaments!L410</f>
        <v>L01XC07_nr</v>
      </c>
      <c r="C392" s="110" t="str">
        <f>+Médicaments!B410</f>
        <v>L01XC07</v>
      </c>
      <c r="D392" s="110" t="str">
        <f>+Médicaments!C410</f>
        <v>Bevacizumab</v>
      </c>
      <c r="E392" s="110" t="str">
        <f>+Médicaments!F410</f>
        <v>AVASTIN conc perf 400 mg/16ml vial 16 ml</v>
      </c>
      <c r="F392" s="110"/>
      <c r="G392" s="110" t="str">
        <f>+Médicaments!R410</f>
        <v>mg</v>
      </c>
      <c r="H392" s="110">
        <f>+Médicaments!H410</f>
        <v>0</v>
      </c>
      <c r="I392" s="110">
        <f>+Médicaments!I410</f>
        <v>0</v>
      </c>
    </row>
    <row r="393" spans="1:9">
      <c r="A393" s="260">
        <f>+'Page d''accueil'!$C$16</f>
        <v>0</v>
      </c>
      <c r="B393" s="110" t="str">
        <f>+Médicaments!L411</f>
        <v>L01XC08_nr</v>
      </c>
      <c r="C393" s="110" t="str">
        <f>+Médicaments!B411</f>
        <v>L01XC08</v>
      </c>
      <c r="D393" s="110" t="str">
        <f>+Médicaments!C411</f>
        <v>Panitumumab</v>
      </c>
      <c r="E393" s="110" t="str">
        <f>+Médicaments!F411</f>
        <v>VECTIBIX conc perf 100 mg/5ml flac 5 ml</v>
      </c>
      <c r="F393" s="110"/>
      <c r="G393" s="110" t="str">
        <f>+Médicaments!R411</f>
        <v>mg</v>
      </c>
      <c r="H393" s="110">
        <f>+Médicaments!H411</f>
        <v>0</v>
      </c>
      <c r="I393" s="110">
        <f>+Médicaments!I411</f>
        <v>0</v>
      </c>
    </row>
    <row r="394" spans="1:9">
      <c r="A394" s="260">
        <f>+'Page d''accueil'!$C$16</f>
        <v>0</v>
      </c>
      <c r="B394" s="110" t="str">
        <f>+Médicaments!L412</f>
        <v>L01XC08_nr</v>
      </c>
      <c r="C394" s="110" t="str">
        <f>+Médicaments!B412</f>
        <v>L01XC08</v>
      </c>
      <c r="D394" s="110" t="str">
        <f>+Médicaments!C412</f>
        <v>Panitumumab</v>
      </c>
      <c r="E394" s="110" t="str">
        <f>+Médicaments!F412</f>
        <v>VECTIBIX conc perf 400 mg/20ml flac 20 ml</v>
      </c>
      <c r="F394" s="110"/>
      <c r="G394" s="110" t="str">
        <f>+Médicaments!R412</f>
        <v>mg</v>
      </c>
      <c r="H394" s="110">
        <f>+Médicaments!H412</f>
        <v>0</v>
      </c>
      <c r="I394" s="110">
        <f>+Médicaments!I412</f>
        <v>0</v>
      </c>
    </row>
    <row r="395" spans="1:9">
      <c r="A395" s="260">
        <f>+'Page d''accueil'!$C$16</f>
        <v>0</v>
      </c>
      <c r="B395" s="110" t="str">
        <f>+Médicaments!L413</f>
        <v>L01XC10_nr</v>
      </c>
      <c r="C395" s="110" t="str">
        <f>+Médicaments!B413</f>
        <v>L01XC10</v>
      </c>
      <c r="D395" s="110" t="str">
        <f>+Médicaments!C413</f>
        <v xml:space="preserve">Ofatumumab </v>
      </c>
      <c r="E395" s="110" t="str">
        <f>+Médicaments!F413</f>
        <v>ARZERRA conc perf 100 mg/5ml 3 flac 5 ml</v>
      </c>
      <c r="F395" s="110"/>
      <c r="G395" s="110" t="str">
        <f>+Médicaments!R413</f>
        <v>mg</v>
      </c>
      <c r="H395" s="110">
        <f>+Médicaments!H413</f>
        <v>0</v>
      </c>
      <c r="I395" s="110">
        <f>+Médicaments!I413</f>
        <v>0</v>
      </c>
    </row>
    <row r="396" spans="1:9">
      <c r="A396" s="260">
        <f>+'Page d''accueil'!$C$16</f>
        <v>0</v>
      </c>
      <c r="B396" s="110" t="str">
        <f>+Médicaments!L414</f>
        <v>L01XC10_nr</v>
      </c>
      <c r="C396" s="110" t="str">
        <f>+Médicaments!B414</f>
        <v>L01XC10</v>
      </c>
      <c r="D396" s="110" t="str">
        <f>+Médicaments!C414</f>
        <v xml:space="preserve">Ofatumumab </v>
      </c>
      <c r="E396" s="110" t="str">
        <f>+Médicaments!F414</f>
        <v>ARZERRA conc perf 1000 mg/50ml flac 50 ml</v>
      </c>
      <c r="F396" s="110"/>
      <c r="G396" s="110" t="str">
        <f>+Médicaments!R414</f>
        <v>mg</v>
      </c>
      <c r="H396" s="110">
        <f>+Médicaments!H414</f>
        <v>0</v>
      </c>
      <c r="I396" s="110">
        <f>+Médicaments!I414</f>
        <v>0</v>
      </c>
    </row>
    <row r="397" spans="1:9">
      <c r="A397" s="260">
        <f>+'Page d''accueil'!$C$16</f>
        <v>0</v>
      </c>
      <c r="B397" s="110" t="str">
        <f>+Médicaments!L415</f>
        <v>L01XC11_nr</v>
      </c>
      <c r="C397" s="110" t="str">
        <f>+Médicaments!B415</f>
        <v>L01XC11</v>
      </c>
      <c r="D397" s="110" t="str">
        <f>+Médicaments!C415</f>
        <v xml:space="preserve">Ipilimumab </v>
      </c>
      <c r="E397" s="110" t="str">
        <f>+Médicaments!F415</f>
        <v>YERVOY conc perf 200 mg/40ml flac</v>
      </c>
      <c r="F397" s="110"/>
      <c r="G397" s="110" t="str">
        <f>+Médicaments!R415</f>
        <v>mg</v>
      </c>
      <c r="H397" s="110">
        <f>+Médicaments!H415</f>
        <v>0</v>
      </c>
      <c r="I397" s="110">
        <f>+Médicaments!I415</f>
        <v>0</v>
      </c>
    </row>
    <row r="398" spans="1:9">
      <c r="A398" s="260">
        <f>+'Page d''accueil'!$C$16</f>
        <v>0</v>
      </c>
      <c r="B398" s="110" t="str">
        <f>+Médicaments!L416</f>
        <v>L01XC11_nr</v>
      </c>
      <c r="C398" s="110" t="str">
        <f>+Médicaments!B416</f>
        <v>L01XC11</v>
      </c>
      <c r="D398" s="110" t="str">
        <f>+Médicaments!C416</f>
        <v xml:space="preserve">Ipilimumab </v>
      </c>
      <c r="E398" s="110" t="str">
        <f>+Médicaments!F416</f>
        <v>YERVOY conc perf 50 mg/10ml flac</v>
      </c>
      <c r="F398" s="110"/>
      <c r="G398" s="110" t="str">
        <f>+Médicaments!R416</f>
        <v>mg</v>
      </c>
      <c r="H398" s="110">
        <f>+Médicaments!H416</f>
        <v>0</v>
      </c>
      <c r="I398" s="110">
        <f>+Médicaments!I416</f>
        <v>0</v>
      </c>
    </row>
    <row r="399" spans="1:9">
      <c r="A399" s="260">
        <f>+'Page d''accueil'!$C$16</f>
        <v>0</v>
      </c>
      <c r="B399" s="110" t="str">
        <f>+Médicaments!L417</f>
        <v>L01XC12_nr</v>
      </c>
      <c r="C399" s="110" t="str">
        <f>+Médicaments!B417</f>
        <v>L01XC12</v>
      </c>
      <c r="D399" s="110" t="str">
        <f>+Médicaments!C417</f>
        <v>Brentuximab Vedotin</v>
      </c>
      <c r="E399" s="110" t="str">
        <f>+Médicaments!F417</f>
        <v>ADCETRIS subst sèche 50 mg flac</v>
      </c>
      <c r="F399" s="110"/>
      <c r="G399" s="110" t="str">
        <f>+Médicaments!R417</f>
        <v>mg</v>
      </c>
      <c r="H399" s="110">
        <f>+Médicaments!H417</f>
        <v>0</v>
      </c>
      <c r="I399" s="110">
        <f>+Médicaments!I417</f>
        <v>0</v>
      </c>
    </row>
    <row r="400" spans="1:9">
      <c r="A400" s="260">
        <f>+'Page d''accueil'!$C$16</f>
        <v>0</v>
      </c>
      <c r="B400" s="110" t="str">
        <f>+Médicaments!L418</f>
        <v>L01XC12_nr</v>
      </c>
      <c r="C400" s="110" t="str">
        <f>+Médicaments!B418</f>
        <v>L01XC12</v>
      </c>
      <c r="D400" s="110" t="str">
        <f>+Médicaments!C418</f>
        <v>Brentuximab Vedotin</v>
      </c>
      <c r="E400" s="110" t="str">
        <f>+Médicaments!F418</f>
        <v>ADCETRIS subst sèche 50 mg flac 2 pce</v>
      </c>
      <c r="F400" s="110"/>
      <c r="G400" s="110" t="str">
        <f>+Médicaments!R418</f>
        <v>mg</v>
      </c>
      <c r="H400" s="110">
        <f>+Médicaments!H418</f>
        <v>0</v>
      </c>
      <c r="I400" s="110">
        <f>+Médicaments!I418</f>
        <v>0</v>
      </c>
    </row>
    <row r="401" spans="1:9">
      <c r="A401" s="260">
        <f>+'Page d''accueil'!$C$16</f>
        <v>0</v>
      </c>
      <c r="B401" s="110" t="str">
        <f>+Médicaments!L419</f>
        <v>L01XC13_nr</v>
      </c>
      <c r="C401" s="110" t="str">
        <f>+Médicaments!B419</f>
        <v>L01XC13</v>
      </c>
      <c r="D401" s="110" t="str">
        <f>+Médicaments!C419</f>
        <v>Pertuzumab</v>
      </c>
      <c r="E401" s="110" t="str">
        <f>+Médicaments!F419</f>
        <v>PERJETA conc perf 420 mg/14ml vial 14 ml</v>
      </c>
      <c r="F401" s="110"/>
      <c r="G401" s="110" t="str">
        <f>+Médicaments!R419</f>
        <v>mg</v>
      </c>
      <c r="H401" s="110">
        <f>+Médicaments!H419</f>
        <v>0</v>
      </c>
      <c r="I401" s="110">
        <f>+Médicaments!I419</f>
        <v>0</v>
      </c>
    </row>
    <row r="402" spans="1:9">
      <c r="A402" s="260">
        <f>+'Page d''accueil'!$C$16</f>
        <v>0</v>
      </c>
      <c r="B402" s="110" t="str">
        <f>+Médicaments!L420</f>
        <v>L01XC14_nr</v>
      </c>
      <c r="C402" s="110" t="str">
        <f>+Médicaments!B420</f>
        <v>L01XC14</v>
      </c>
      <c r="D402" s="110" t="str">
        <f>+Médicaments!C420</f>
        <v>Trastuzumab emtansin</v>
      </c>
      <c r="E402" s="110" t="str">
        <f>+Médicaments!F420</f>
        <v>KADCYLA subst sèche 100 mg vial</v>
      </c>
      <c r="F402" s="110"/>
      <c r="G402" s="110" t="str">
        <f>+Médicaments!R420</f>
        <v>mg</v>
      </c>
      <c r="H402" s="110">
        <f>+Médicaments!H420</f>
        <v>0</v>
      </c>
      <c r="I402" s="110">
        <f>+Médicaments!I420</f>
        <v>0</v>
      </c>
    </row>
    <row r="403" spans="1:9">
      <c r="A403" s="260">
        <f>+'Page d''accueil'!$C$16</f>
        <v>0</v>
      </c>
      <c r="B403" s="110" t="str">
        <f>+Médicaments!L421</f>
        <v>L01XC14_nr</v>
      </c>
      <c r="C403" s="110" t="str">
        <f>+Médicaments!B421</f>
        <v>L01XC14</v>
      </c>
      <c r="D403" s="110" t="str">
        <f>+Médicaments!C421</f>
        <v>Trastuzumab emtansin</v>
      </c>
      <c r="E403" s="110" t="str">
        <f>+Médicaments!F421</f>
        <v>KADCYLA subst sèche 160 mg vial</v>
      </c>
      <c r="F403" s="110"/>
      <c r="G403" s="110" t="str">
        <f>+Médicaments!R421</f>
        <v>mg</v>
      </c>
      <c r="H403" s="110">
        <f>+Médicaments!H421</f>
        <v>0</v>
      </c>
      <c r="I403" s="110">
        <f>+Médicaments!I421</f>
        <v>0</v>
      </c>
    </row>
    <row r="404" spans="1:9">
      <c r="A404" s="260">
        <f>+'Page d''accueil'!$C$16</f>
        <v>0</v>
      </c>
      <c r="B404" s="110" t="str">
        <f>+Médicaments!L422</f>
        <v>L01XE01_nr</v>
      </c>
      <c r="C404" s="110" t="str">
        <f>+Médicaments!B422</f>
        <v>L01XE01</v>
      </c>
      <c r="D404" s="110" t="str">
        <f>+Médicaments!C422</f>
        <v>Imatinib</v>
      </c>
      <c r="E404" s="110" t="str">
        <f>+Médicaments!F422</f>
        <v>GLIVEC cpr pell 100 mg sécables 60 pce</v>
      </c>
      <c r="F404" s="110"/>
      <c r="G404" s="110" t="str">
        <f>+Médicaments!R422</f>
        <v>mg</v>
      </c>
      <c r="H404" s="110">
        <f>+Médicaments!H422</f>
        <v>0</v>
      </c>
      <c r="I404" s="110">
        <f>+Médicaments!I422</f>
        <v>0</v>
      </c>
    </row>
    <row r="405" spans="1:9">
      <c r="A405" s="260">
        <f>+'Page d''accueil'!$C$16</f>
        <v>0</v>
      </c>
      <c r="B405" s="110" t="str">
        <f>+Médicaments!L423</f>
        <v>L01XE01_nr</v>
      </c>
      <c r="C405" s="110" t="str">
        <f>+Médicaments!B423</f>
        <v>L01XE01</v>
      </c>
      <c r="D405" s="110" t="str">
        <f>+Médicaments!C423</f>
        <v>Imatinib</v>
      </c>
      <c r="E405" s="110" t="str">
        <f>+Médicaments!F423</f>
        <v>GLIVEC cpr pell 400 mg sécables 30 pce</v>
      </c>
      <c r="F405" s="110"/>
      <c r="G405" s="110" t="str">
        <f>+Médicaments!R423</f>
        <v>mg</v>
      </c>
      <c r="H405" s="110">
        <f>+Médicaments!H423</f>
        <v>0</v>
      </c>
      <c r="I405" s="110">
        <f>+Médicaments!I423</f>
        <v>0</v>
      </c>
    </row>
    <row r="406" spans="1:9">
      <c r="A406" s="260">
        <f>+'Page d''accueil'!$C$16</f>
        <v>0</v>
      </c>
      <c r="B406" s="110" t="str">
        <f>+Médicaments!L424</f>
        <v>L01XE02_nr</v>
      </c>
      <c r="C406" s="110" t="str">
        <f>+Médicaments!B424</f>
        <v>L01XE02</v>
      </c>
      <c r="D406" s="110" t="str">
        <f>+Médicaments!C424</f>
        <v>Gefitinib</v>
      </c>
      <c r="E406" s="110" t="str">
        <f>+Médicaments!F424</f>
        <v>IRESSA cpr pell 250 mg 30 pce</v>
      </c>
      <c r="F406" s="110"/>
      <c r="G406" s="110" t="str">
        <f>+Médicaments!R424</f>
        <v>mg</v>
      </c>
      <c r="H406" s="110">
        <f>+Médicaments!H424</f>
        <v>0</v>
      </c>
      <c r="I406" s="110">
        <f>+Médicaments!I424</f>
        <v>0</v>
      </c>
    </row>
    <row r="407" spans="1:9">
      <c r="A407" s="260">
        <f>+'Page d''accueil'!$C$16</f>
        <v>0</v>
      </c>
      <c r="B407" s="110" t="str">
        <f>+Médicaments!L425</f>
        <v>L01XE03_nr</v>
      </c>
      <c r="C407" s="110" t="str">
        <f>+Médicaments!B425</f>
        <v>L01XE03</v>
      </c>
      <c r="D407" s="110" t="str">
        <f>+Médicaments!C425</f>
        <v>Erlotinib</v>
      </c>
      <c r="E407" s="110" t="str">
        <f>+Médicaments!F425</f>
        <v>TARCEVA cpr pell 100 mg 30 pce</v>
      </c>
      <c r="F407" s="110"/>
      <c r="G407" s="110" t="str">
        <f>+Médicaments!R425</f>
        <v>mg</v>
      </c>
      <c r="H407" s="110">
        <f>+Médicaments!H425</f>
        <v>0</v>
      </c>
      <c r="I407" s="110">
        <f>+Médicaments!I425</f>
        <v>0</v>
      </c>
    </row>
    <row r="408" spans="1:9">
      <c r="A408" s="260">
        <f>+'Page d''accueil'!$C$16</f>
        <v>0</v>
      </c>
      <c r="B408" s="110" t="str">
        <f>+Médicaments!L426</f>
        <v>L01XE03_nr</v>
      </c>
      <c r="C408" s="110" t="str">
        <f>+Médicaments!B426</f>
        <v>L01XE03</v>
      </c>
      <c r="D408" s="110" t="str">
        <f>+Médicaments!C426</f>
        <v>Erlotinib</v>
      </c>
      <c r="E408" s="110" t="str">
        <f>+Médicaments!F426</f>
        <v>TARCEVA cpr pell 150 mg 30 pce</v>
      </c>
      <c r="F408" s="110"/>
      <c r="G408" s="110" t="str">
        <f>+Médicaments!R426</f>
        <v>mg</v>
      </c>
      <c r="H408" s="110">
        <f>+Médicaments!H426</f>
        <v>0</v>
      </c>
      <c r="I408" s="110">
        <f>+Médicaments!I426</f>
        <v>0</v>
      </c>
    </row>
    <row r="409" spans="1:9">
      <c r="A409" s="260">
        <f>+'Page d''accueil'!$C$16</f>
        <v>0</v>
      </c>
      <c r="B409" s="110" t="str">
        <f>+Médicaments!L427</f>
        <v>L01XE03_nr</v>
      </c>
      <c r="C409" s="110" t="str">
        <f>+Médicaments!B427</f>
        <v>L01XE03</v>
      </c>
      <c r="D409" s="110" t="str">
        <f>+Médicaments!C427</f>
        <v>Erlotinib</v>
      </c>
      <c r="E409" s="110" t="str">
        <f>+Médicaments!F427</f>
        <v>TARCEVA cpr pell 25 mg 30 pce</v>
      </c>
      <c r="F409" s="110"/>
      <c r="G409" s="110" t="str">
        <f>+Médicaments!R427</f>
        <v>mg</v>
      </c>
      <c r="H409" s="110">
        <f>+Médicaments!H427</f>
        <v>0</v>
      </c>
      <c r="I409" s="110">
        <f>+Médicaments!I427</f>
        <v>0</v>
      </c>
    </row>
    <row r="410" spans="1:9">
      <c r="A410" s="260">
        <f>+'Page d''accueil'!$C$16</f>
        <v>0</v>
      </c>
      <c r="B410" s="110" t="str">
        <f>+Médicaments!L428</f>
        <v>L01XE04_nr</v>
      </c>
      <c r="C410" s="110" t="str">
        <f>+Médicaments!B428</f>
        <v>L01XE04</v>
      </c>
      <c r="D410" s="110" t="str">
        <f>+Médicaments!C428</f>
        <v>Sunitinib</v>
      </c>
      <c r="E410" s="110" t="str">
        <f>+Médicaments!F428</f>
        <v>SUTENT caps 12.5 mg 28 pce</v>
      </c>
      <c r="F410" s="110"/>
      <c r="G410" s="110" t="str">
        <f>+Médicaments!R428</f>
        <v>mg</v>
      </c>
      <c r="H410" s="110">
        <f>+Médicaments!H428</f>
        <v>0</v>
      </c>
      <c r="I410" s="110">
        <f>+Médicaments!I428</f>
        <v>0</v>
      </c>
    </row>
    <row r="411" spans="1:9">
      <c r="A411" s="260">
        <f>+'Page d''accueil'!$C$16</f>
        <v>0</v>
      </c>
      <c r="B411" s="110" t="str">
        <f>+Médicaments!L429</f>
        <v>L01XE04_nr</v>
      </c>
      <c r="C411" s="110" t="str">
        <f>+Médicaments!B429</f>
        <v>L01XE04</v>
      </c>
      <c r="D411" s="110" t="str">
        <f>+Médicaments!C429</f>
        <v>Sunitinib</v>
      </c>
      <c r="E411" s="110" t="str">
        <f>+Médicaments!F429</f>
        <v>SUTENT caps 25 mg 28 pce</v>
      </c>
      <c r="F411" s="110"/>
      <c r="G411" s="110" t="str">
        <f>+Médicaments!R429</f>
        <v>mg</v>
      </c>
      <c r="H411" s="110">
        <f>+Médicaments!H429</f>
        <v>0</v>
      </c>
      <c r="I411" s="110">
        <f>+Médicaments!I429</f>
        <v>0</v>
      </c>
    </row>
    <row r="412" spans="1:9">
      <c r="A412" s="260">
        <f>+'Page d''accueil'!$C$16</f>
        <v>0</v>
      </c>
      <c r="B412" s="110" t="str">
        <f>+Médicaments!L430</f>
        <v>L01XE04_nr</v>
      </c>
      <c r="C412" s="110" t="str">
        <f>+Médicaments!B430</f>
        <v>L01XE04</v>
      </c>
      <c r="D412" s="110" t="str">
        <f>+Médicaments!C430</f>
        <v>Sunitinib</v>
      </c>
      <c r="E412" s="110" t="str">
        <f>+Médicaments!F430</f>
        <v>SUTENT caps 50 mg 28 pce</v>
      </c>
      <c r="F412" s="110"/>
      <c r="G412" s="110" t="str">
        <f>+Médicaments!R430</f>
        <v>mg</v>
      </c>
      <c r="H412" s="110">
        <f>+Médicaments!H430</f>
        <v>0</v>
      </c>
      <c r="I412" s="110">
        <f>+Médicaments!I430</f>
        <v>0</v>
      </c>
    </row>
    <row r="413" spans="1:9">
      <c r="A413" s="260">
        <f>+'Page d''accueil'!$C$16</f>
        <v>0</v>
      </c>
      <c r="B413" s="110" t="str">
        <f>+Médicaments!L431</f>
        <v>L01XE05_nr</v>
      </c>
      <c r="C413" s="110" t="str">
        <f>+Médicaments!B431</f>
        <v>L01XE05</v>
      </c>
      <c r="D413" s="110" t="str">
        <f>+Médicaments!C431</f>
        <v>Sorafenib</v>
      </c>
      <c r="E413" s="110" t="str">
        <f>+Médicaments!F431</f>
        <v>NEXAVAR cpr pell 200 mg 112 pce</v>
      </c>
      <c r="F413" s="110"/>
      <c r="G413" s="110" t="str">
        <f>+Médicaments!R431</f>
        <v>mg</v>
      </c>
      <c r="H413" s="110">
        <f>+Médicaments!H431</f>
        <v>0</v>
      </c>
      <c r="I413" s="110">
        <f>+Médicaments!I431</f>
        <v>0</v>
      </c>
    </row>
    <row r="414" spans="1:9">
      <c r="A414" s="260">
        <f>+'Page d''accueil'!$C$16</f>
        <v>0</v>
      </c>
      <c r="B414" s="110" t="str">
        <f>+Médicaments!L432</f>
        <v>L01XE06_nr</v>
      </c>
      <c r="C414" s="110" t="str">
        <f>+Médicaments!B432</f>
        <v>L01XE06</v>
      </c>
      <c r="D414" s="110" t="str">
        <f>+Médicaments!C432</f>
        <v>Dasatinib</v>
      </c>
      <c r="E414" s="110" t="str">
        <f>+Médicaments!F432</f>
        <v>SPRYCEL cpr pell 100 mg 30 pce</v>
      </c>
      <c r="F414" s="110"/>
      <c r="G414" s="110" t="str">
        <f>+Médicaments!R432</f>
        <v>mg</v>
      </c>
      <c r="H414" s="110">
        <f>+Médicaments!H432</f>
        <v>0</v>
      </c>
      <c r="I414" s="110">
        <f>+Médicaments!I432</f>
        <v>0</v>
      </c>
    </row>
    <row r="415" spans="1:9">
      <c r="A415" s="260">
        <f>+'Page d''accueil'!$C$16</f>
        <v>0</v>
      </c>
      <c r="B415" s="110" t="str">
        <f>+Médicaments!L433</f>
        <v>L01XE06_nr</v>
      </c>
      <c r="C415" s="110" t="str">
        <f>+Médicaments!B433</f>
        <v>L01XE06</v>
      </c>
      <c r="D415" s="110" t="str">
        <f>+Médicaments!C433</f>
        <v>Dasatinib</v>
      </c>
      <c r="E415" s="110" t="str">
        <f>+Médicaments!F433</f>
        <v>SPRYCEL cpr pell 20 mg 60 pce</v>
      </c>
      <c r="F415" s="110"/>
      <c r="G415" s="110" t="str">
        <f>+Médicaments!R433</f>
        <v>mg</v>
      </c>
      <c r="H415" s="110">
        <f>+Médicaments!H433</f>
        <v>0</v>
      </c>
      <c r="I415" s="110">
        <f>+Médicaments!I433</f>
        <v>0</v>
      </c>
    </row>
    <row r="416" spans="1:9">
      <c r="A416" s="260">
        <f>+'Page d''accueil'!$C$16</f>
        <v>0</v>
      </c>
      <c r="B416" s="110" t="str">
        <f>+Médicaments!L434</f>
        <v>L01XE06_nr</v>
      </c>
      <c r="C416" s="110" t="str">
        <f>+Médicaments!B434</f>
        <v>L01XE06</v>
      </c>
      <c r="D416" s="110" t="str">
        <f>+Médicaments!C434</f>
        <v>Dasatinib</v>
      </c>
      <c r="E416" s="110" t="str">
        <f>+Médicaments!F434</f>
        <v>SPRYCEL cpr pell 50 mg 60 pce</v>
      </c>
      <c r="F416" s="110"/>
      <c r="G416" s="110" t="str">
        <f>+Médicaments!R434</f>
        <v>mg</v>
      </c>
      <c r="H416" s="110">
        <f>+Médicaments!H434</f>
        <v>0</v>
      </c>
      <c r="I416" s="110">
        <f>+Médicaments!I434</f>
        <v>0</v>
      </c>
    </row>
    <row r="417" spans="1:9">
      <c r="A417" s="260">
        <f>+'Page d''accueil'!$C$16</f>
        <v>0</v>
      </c>
      <c r="B417" s="110" t="str">
        <f>+Médicaments!L435</f>
        <v>L01XE06_nr</v>
      </c>
      <c r="C417" s="110" t="str">
        <f>+Médicaments!B435</f>
        <v>L01XE06</v>
      </c>
      <c r="D417" s="110" t="str">
        <f>+Médicaments!C435</f>
        <v>Dasatinib</v>
      </c>
      <c r="E417" s="110" t="str">
        <f>+Médicaments!F435</f>
        <v>SPRYCEL cpr pell 70 mg 60 pce</v>
      </c>
      <c r="F417" s="110"/>
      <c r="G417" s="110" t="str">
        <f>+Médicaments!R435</f>
        <v>mg</v>
      </c>
      <c r="H417" s="110">
        <f>+Médicaments!H435</f>
        <v>0</v>
      </c>
      <c r="I417" s="110">
        <f>+Médicaments!I435</f>
        <v>0</v>
      </c>
    </row>
    <row r="418" spans="1:9">
      <c r="A418" s="260">
        <f>+'Page d''accueil'!$C$16</f>
        <v>0</v>
      </c>
      <c r="B418" s="110" t="str">
        <f>+Médicaments!L436</f>
        <v>L01XE07_nr</v>
      </c>
      <c r="C418" s="110" t="str">
        <f>+Médicaments!B436</f>
        <v>L01XE07</v>
      </c>
      <c r="D418" s="110" t="str">
        <f>+Médicaments!C436</f>
        <v>Lapatinib</v>
      </c>
      <c r="E418" s="110" t="str">
        <f>+Médicaments!F436</f>
        <v>TYVERB cpr pell 250 mg bte 140 pce</v>
      </c>
      <c r="F418" s="110"/>
      <c r="G418" s="110" t="str">
        <f>+Médicaments!R436</f>
        <v>mg</v>
      </c>
      <c r="H418" s="110">
        <f>+Médicaments!H436</f>
        <v>0</v>
      </c>
      <c r="I418" s="110">
        <f>+Médicaments!I436</f>
        <v>0</v>
      </c>
    </row>
    <row r="419" spans="1:9">
      <c r="A419" s="260">
        <f>+'Page d''accueil'!$C$16</f>
        <v>0</v>
      </c>
      <c r="B419" s="110" t="str">
        <f>+Médicaments!L437</f>
        <v>L01XE07_nr</v>
      </c>
      <c r="C419" s="110" t="str">
        <f>+Médicaments!B437</f>
        <v>L01XE07</v>
      </c>
      <c r="D419" s="110" t="str">
        <f>+Médicaments!C437</f>
        <v>Lapatinib</v>
      </c>
      <c r="E419" s="110" t="str">
        <f>+Médicaments!F437</f>
        <v>TYVERB cpr pell 250 mg bte 70 pce</v>
      </c>
      <c r="F419" s="110"/>
      <c r="G419" s="110" t="str">
        <f>+Médicaments!R437</f>
        <v>mg</v>
      </c>
      <c r="H419" s="110">
        <f>+Médicaments!H437</f>
        <v>0</v>
      </c>
      <c r="I419" s="110">
        <f>+Médicaments!I437</f>
        <v>0</v>
      </c>
    </row>
    <row r="420" spans="1:9">
      <c r="A420" s="260">
        <f>+'Page d''accueil'!$C$16</f>
        <v>0</v>
      </c>
      <c r="B420" s="110" t="str">
        <f>+Médicaments!L438</f>
        <v>L01XE08_nr</v>
      </c>
      <c r="C420" s="110" t="str">
        <f>+Médicaments!B438</f>
        <v>L01XE08</v>
      </c>
      <c r="D420" s="110" t="str">
        <f>+Médicaments!C438</f>
        <v>Nilotinib</v>
      </c>
      <c r="E420" s="110" t="str">
        <f>+Médicaments!F438</f>
        <v>TASIGNA caps 150 mg 112 pce</v>
      </c>
      <c r="F420" s="110"/>
      <c r="G420" s="110" t="str">
        <f>+Médicaments!R438</f>
        <v>mg</v>
      </c>
      <c r="H420" s="110">
        <f>+Médicaments!H438</f>
        <v>0</v>
      </c>
      <c r="I420" s="110">
        <f>+Médicaments!I438</f>
        <v>0</v>
      </c>
    </row>
    <row r="421" spans="1:9">
      <c r="A421" s="260">
        <f>+'Page d''accueil'!$C$16</f>
        <v>0</v>
      </c>
      <c r="B421" s="110" t="str">
        <f>+Médicaments!L439</f>
        <v>L01XE08_nr</v>
      </c>
      <c r="C421" s="110" t="str">
        <f>+Médicaments!B439</f>
        <v>L01XE08</v>
      </c>
      <c r="D421" s="110" t="str">
        <f>+Médicaments!C439</f>
        <v>Nilotinib</v>
      </c>
      <c r="E421" s="110" t="str">
        <f>+Médicaments!F439</f>
        <v>TASIGNA caps 200 mg 112 pce</v>
      </c>
      <c r="F421" s="110"/>
      <c r="G421" s="110" t="str">
        <f>+Médicaments!R439</f>
        <v>mg</v>
      </c>
      <c r="H421" s="110">
        <f>+Médicaments!H439</f>
        <v>0</v>
      </c>
      <c r="I421" s="110">
        <f>+Médicaments!I439</f>
        <v>0</v>
      </c>
    </row>
    <row r="422" spans="1:9">
      <c r="A422" s="260">
        <f>+'Page d''accueil'!$C$16</f>
        <v>0</v>
      </c>
      <c r="B422" s="110" t="str">
        <f>+Médicaments!L440</f>
        <v>L01XE08_nr</v>
      </c>
      <c r="C422" s="110" t="str">
        <f>+Médicaments!B440</f>
        <v>L01XE08</v>
      </c>
      <c r="D422" s="110" t="str">
        <f>+Médicaments!C440</f>
        <v>Nilotinib</v>
      </c>
      <c r="E422" s="110" t="str">
        <f>+Médicaments!F440</f>
        <v>TASIGNA caps 200 mg 28 pce</v>
      </c>
      <c r="F422" s="110"/>
      <c r="G422" s="110" t="str">
        <f>+Médicaments!R440</f>
        <v>mg</v>
      </c>
      <c r="H422" s="110">
        <f>+Médicaments!H440</f>
        <v>0</v>
      </c>
      <c r="I422" s="110">
        <f>+Médicaments!I440</f>
        <v>0</v>
      </c>
    </row>
    <row r="423" spans="1:9">
      <c r="A423" s="260">
        <f>+'Page d''accueil'!$C$16</f>
        <v>0</v>
      </c>
      <c r="B423" s="110" t="str">
        <f>+Médicaments!L441</f>
        <v>L01XE09_nr</v>
      </c>
      <c r="C423" s="110" t="str">
        <f>+Médicaments!B441</f>
        <v>L01XE09</v>
      </c>
      <c r="D423" s="110" t="str">
        <f>+Médicaments!C441</f>
        <v>Temsirolimus</v>
      </c>
      <c r="E423" s="110" t="str">
        <f>+Médicaments!F441</f>
        <v>TORISEL 30 mg/1.2ml c solv (2.2ml) flac</v>
      </c>
      <c r="F423" s="110"/>
      <c r="G423" s="110" t="str">
        <f>+Médicaments!R441</f>
        <v>mg</v>
      </c>
      <c r="H423" s="110">
        <f>+Médicaments!H441</f>
        <v>0</v>
      </c>
      <c r="I423" s="110">
        <f>+Médicaments!I441</f>
        <v>0</v>
      </c>
    </row>
    <row r="424" spans="1:9">
      <c r="A424" s="260">
        <f>+'Page d''accueil'!$C$16</f>
        <v>0</v>
      </c>
      <c r="B424" s="110" t="str">
        <f>+Médicaments!L442</f>
        <v>L01XE10_nr</v>
      </c>
      <c r="C424" s="110" t="str">
        <f>+Médicaments!B442</f>
        <v>L01XE10</v>
      </c>
      <c r="D424" s="110" t="str">
        <f>+Médicaments!C442</f>
        <v>Everolimus</v>
      </c>
      <c r="E424" s="110" t="str">
        <f>+Médicaments!F442</f>
        <v>AFINITOR cpr 10 mg 30 pce</v>
      </c>
      <c r="F424" s="110"/>
      <c r="G424" s="110" t="str">
        <f>+Médicaments!R442</f>
        <v>mg</v>
      </c>
      <c r="H424" s="110">
        <f>+Médicaments!H442</f>
        <v>0</v>
      </c>
      <c r="I424" s="110">
        <f>+Médicaments!I442</f>
        <v>0</v>
      </c>
    </row>
    <row r="425" spans="1:9">
      <c r="A425" s="260">
        <f>+'Page d''accueil'!$C$16</f>
        <v>0</v>
      </c>
      <c r="B425" s="110" t="str">
        <f>+Médicaments!L443</f>
        <v>L01XE10_nr</v>
      </c>
      <c r="C425" s="110" t="str">
        <f>+Médicaments!B443</f>
        <v>L01XE10</v>
      </c>
      <c r="D425" s="110" t="str">
        <f>+Médicaments!C443</f>
        <v>Everolimus</v>
      </c>
      <c r="E425" s="110" t="str">
        <f>+Médicaments!F443</f>
        <v>AFINITOR cpr 2.5 mg 30 pce</v>
      </c>
      <c r="F425" s="110"/>
      <c r="G425" s="110" t="str">
        <f>+Médicaments!R443</f>
        <v>mg</v>
      </c>
      <c r="H425" s="110">
        <f>+Médicaments!H443</f>
        <v>0</v>
      </c>
      <c r="I425" s="110">
        <f>+Médicaments!I443</f>
        <v>0</v>
      </c>
    </row>
    <row r="426" spans="1:9">
      <c r="A426" s="260">
        <f>+'Page d''accueil'!$C$16</f>
        <v>0</v>
      </c>
      <c r="B426" s="110" t="str">
        <f>+Médicaments!L444</f>
        <v>L01XE10_nr</v>
      </c>
      <c r="C426" s="110" t="str">
        <f>+Médicaments!B444</f>
        <v>L01XE10</v>
      </c>
      <c r="D426" s="110" t="str">
        <f>+Médicaments!C444</f>
        <v>Everolimus</v>
      </c>
      <c r="E426" s="110" t="str">
        <f>+Médicaments!F444</f>
        <v>AFINITOR cpr 5 mg 30 pce</v>
      </c>
      <c r="F426" s="110"/>
      <c r="G426" s="110" t="str">
        <f>+Médicaments!R444</f>
        <v>mg</v>
      </c>
      <c r="H426" s="110">
        <f>+Médicaments!H444</f>
        <v>0</v>
      </c>
      <c r="I426" s="110">
        <f>+Médicaments!I444</f>
        <v>0</v>
      </c>
    </row>
    <row r="427" spans="1:9">
      <c r="A427" s="260">
        <f>+'Page d''accueil'!$C$16</f>
        <v>0</v>
      </c>
      <c r="B427" s="110" t="str">
        <f>+Médicaments!L445</f>
        <v>L01XE10_nr</v>
      </c>
      <c r="C427" s="110" t="str">
        <f>+Médicaments!B445</f>
        <v>L01XE10</v>
      </c>
      <c r="D427" s="110" t="str">
        <f>+Médicaments!C445</f>
        <v>Everolimus</v>
      </c>
      <c r="E427" s="110" t="str">
        <f>+Médicaments!F445</f>
        <v>VOTUBIA cpr disp 2 mg 30 pce</v>
      </c>
      <c r="F427" s="110"/>
      <c r="G427" s="110" t="str">
        <f>+Médicaments!R445</f>
        <v>mg</v>
      </c>
      <c r="H427" s="110">
        <f>+Médicaments!H445</f>
        <v>0</v>
      </c>
      <c r="I427" s="110">
        <f>+Médicaments!I445</f>
        <v>0</v>
      </c>
    </row>
    <row r="428" spans="1:9">
      <c r="A428" s="260">
        <f>+'Page d''accueil'!$C$16</f>
        <v>0</v>
      </c>
      <c r="B428" s="110" t="str">
        <f>+Médicaments!L446</f>
        <v>L01XE10_nr</v>
      </c>
      <c r="C428" s="110" t="str">
        <f>+Médicaments!B446</f>
        <v>L01XE10</v>
      </c>
      <c r="D428" s="110" t="str">
        <f>+Médicaments!C446</f>
        <v>Everolimus</v>
      </c>
      <c r="E428" s="110" t="str">
        <f>+Médicaments!F446</f>
        <v>VOTUBIA cpr disp 3 mg 30 pce</v>
      </c>
      <c r="F428" s="110"/>
      <c r="G428" s="110" t="str">
        <f>+Médicaments!R446</f>
        <v>mg</v>
      </c>
      <c r="H428" s="110">
        <f>+Médicaments!H446</f>
        <v>0</v>
      </c>
      <c r="I428" s="110">
        <f>+Médicaments!I446</f>
        <v>0</v>
      </c>
    </row>
    <row r="429" spans="1:9">
      <c r="A429" s="260">
        <f>+'Page d''accueil'!$C$16</f>
        <v>0</v>
      </c>
      <c r="B429" s="110" t="str">
        <f>+Médicaments!L447</f>
        <v>L01XE10_nr</v>
      </c>
      <c r="C429" s="110" t="str">
        <f>+Médicaments!B447</f>
        <v>L01XE10</v>
      </c>
      <c r="D429" s="110" t="str">
        <f>+Médicaments!C447</f>
        <v>Everolimus</v>
      </c>
      <c r="E429" s="110" t="str">
        <f>+Médicaments!F447</f>
        <v>VOTUBIA cpr 2.5 mg 30 pce</v>
      </c>
      <c r="F429" s="110"/>
      <c r="G429" s="110" t="str">
        <f>+Médicaments!R447</f>
        <v>mg</v>
      </c>
      <c r="H429" s="110">
        <f>+Médicaments!H447</f>
        <v>0</v>
      </c>
      <c r="I429" s="110">
        <f>+Médicaments!I447</f>
        <v>0</v>
      </c>
    </row>
    <row r="430" spans="1:9">
      <c r="A430" s="260">
        <f>+'Page d''accueil'!$C$16</f>
        <v>0</v>
      </c>
      <c r="B430" s="110" t="str">
        <f>+Médicaments!L448</f>
        <v>L01XE10_nr</v>
      </c>
      <c r="C430" s="110" t="str">
        <f>+Médicaments!B448</f>
        <v>L01XE10</v>
      </c>
      <c r="D430" s="110" t="str">
        <f>+Médicaments!C448</f>
        <v>Everolimus</v>
      </c>
      <c r="E430" s="110" t="str">
        <f>+Médicaments!F448</f>
        <v>VOTUBIA cpr 5 mg 30 pce</v>
      </c>
      <c r="F430" s="110"/>
      <c r="G430" s="110" t="str">
        <f>+Médicaments!R448</f>
        <v>mg</v>
      </c>
      <c r="H430" s="110">
        <f>+Médicaments!H448</f>
        <v>0</v>
      </c>
      <c r="I430" s="110">
        <f>+Médicaments!I448</f>
        <v>0</v>
      </c>
    </row>
    <row r="431" spans="1:9">
      <c r="A431" s="260">
        <f>+'Page d''accueil'!$C$16</f>
        <v>0</v>
      </c>
      <c r="B431" s="110" t="str">
        <f>+Médicaments!L449</f>
        <v>L01XE11_nr</v>
      </c>
      <c r="C431" s="110" t="str">
        <f>+Médicaments!B449</f>
        <v>L01XE11</v>
      </c>
      <c r="D431" s="110" t="str">
        <f>+Médicaments!C449</f>
        <v>Pazopanib</v>
      </c>
      <c r="E431" s="110" t="str">
        <f>+Médicaments!F449</f>
        <v>VOTRIENT cpr pell 200 mg 30 pce</v>
      </c>
      <c r="F431" s="110"/>
      <c r="G431" s="110" t="str">
        <f>+Médicaments!R449</f>
        <v>mg</v>
      </c>
      <c r="H431" s="110">
        <f>+Médicaments!H449</f>
        <v>0</v>
      </c>
      <c r="I431" s="110">
        <f>+Médicaments!I449</f>
        <v>0</v>
      </c>
    </row>
    <row r="432" spans="1:9">
      <c r="A432" s="260">
        <f>+'Page d''accueil'!$C$16</f>
        <v>0</v>
      </c>
      <c r="B432" s="110" t="str">
        <f>+Médicaments!L450</f>
        <v>L01XE11_nr</v>
      </c>
      <c r="C432" s="110" t="str">
        <f>+Médicaments!B450</f>
        <v>L01XE11</v>
      </c>
      <c r="D432" s="110" t="str">
        <f>+Médicaments!C450</f>
        <v>Pazopanib</v>
      </c>
      <c r="E432" s="110" t="str">
        <f>+Médicaments!F450</f>
        <v>VOTRIENT cpr pell 400 mg 60 pce</v>
      </c>
      <c r="F432" s="110"/>
      <c r="G432" s="110" t="str">
        <f>+Médicaments!R450</f>
        <v>mg</v>
      </c>
      <c r="H432" s="110">
        <f>+Médicaments!H450</f>
        <v>0</v>
      </c>
      <c r="I432" s="110">
        <f>+Médicaments!I450</f>
        <v>0</v>
      </c>
    </row>
    <row r="433" spans="1:9">
      <c r="A433" s="260">
        <f>+'Page d''accueil'!$C$16</f>
        <v>0</v>
      </c>
      <c r="B433" s="110" t="str">
        <f>+Médicaments!L451</f>
        <v>L01XE15_nr</v>
      </c>
      <c r="C433" s="110" t="str">
        <f>+Médicaments!B451</f>
        <v>L01XE15</v>
      </c>
      <c r="D433" s="110" t="str">
        <f>+Médicaments!C451</f>
        <v>Vemurafenib</v>
      </c>
      <c r="E433" s="110" t="str">
        <f>+Médicaments!F451</f>
        <v>ZELBORAF cpr pell 240 mg 56 pce</v>
      </c>
      <c r="F433" s="110"/>
      <c r="G433" s="110" t="str">
        <f>+Médicaments!R451</f>
        <v>mg</v>
      </c>
      <c r="H433" s="110">
        <f>+Médicaments!H451</f>
        <v>0</v>
      </c>
      <c r="I433" s="110">
        <f>+Médicaments!I451</f>
        <v>0</v>
      </c>
    </row>
    <row r="434" spans="1:9">
      <c r="A434" s="260">
        <f>+'Page d''accueil'!$C$16</f>
        <v>0</v>
      </c>
      <c r="B434" s="110" t="str">
        <f>+Médicaments!L452</f>
        <v>L01XE16_nr</v>
      </c>
      <c r="C434" s="110" t="str">
        <f>+Médicaments!B452</f>
        <v>L01XE16</v>
      </c>
      <c r="D434" s="110" t="str">
        <f>+Médicaments!C452</f>
        <v>Crizotinibum</v>
      </c>
      <c r="E434" s="110" t="str">
        <f>+Médicaments!F452</f>
        <v>XALKORI caps 200 mg 60 pce</v>
      </c>
      <c r="F434" s="110"/>
      <c r="G434" s="110" t="str">
        <f>+Médicaments!R452</f>
        <v>mg</v>
      </c>
      <c r="H434" s="110">
        <f>+Médicaments!H452</f>
        <v>0</v>
      </c>
      <c r="I434" s="110">
        <f>+Médicaments!I452</f>
        <v>0</v>
      </c>
    </row>
    <row r="435" spans="1:9">
      <c r="A435" s="260">
        <f>+'Page d''accueil'!$C$16</f>
        <v>0</v>
      </c>
      <c r="B435" s="110" t="str">
        <f>+Médicaments!L453</f>
        <v>L01XE16_nr</v>
      </c>
      <c r="C435" s="110" t="str">
        <f>+Médicaments!B453</f>
        <v>L01XE16</v>
      </c>
      <c r="D435" s="110" t="str">
        <f>+Médicaments!C453</f>
        <v>Crizotinibum</v>
      </c>
      <c r="E435" s="110" t="str">
        <f>+Médicaments!F453</f>
        <v>XALKORI caps 250 mg 60 pce</v>
      </c>
      <c r="F435" s="110"/>
      <c r="G435" s="110" t="str">
        <f>+Médicaments!R453</f>
        <v>mg</v>
      </c>
      <c r="H435" s="110">
        <f>+Médicaments!H453</f>
        <v>0</v>
      </c>
      <c r="I435" s="110">
        <f>+Médicaments!I453</f>
        <v>0</v>
      </c>
    </row>
    <row r="436" spans="1:9">
      <c r="A436" s="260">
        <f>+'Page d''accueil'!$C$16</f>
        <v>0</v>
      </c>
      <c r="B436" s="110" t="str">
        <f>+Médicaments!L454</f>
        <v>L01XE17_nr</v>
      </c>
      <c r="C436" s="110" t="str">
        <f>+Médicaments!B454</f>
        <v>L01XE17</v>
      </c>
      <c r="D436" s="110" t="str">
        <f>+Médicaments!C454</f>
        <v>Axitinib</v>
      </c>
      <c r="E436" s="110" t="str">
        <f>+Médicaments!F454</f>
        <v>INLYTA cpr pell 1 mg 28 pce</v>
      </c>
      <c r="F436" s="110"/>
      <c r="G436" s="110" t="str">
        <f>+Médicaments!R454</f>
        <v>mg</v>
      </c>
      <c r="H436" s="110">
        <f>+Médicaments!H454</f>
        <v>0</v>
      </c>
      <c r="I436" s="110">
        <f>+Médicaments!I454</f>
        <v>0</v>
      </c>
    </row>
    <row r="437" spans="1:9">
      <c r="A437" s="260">
        <f>+'Page d''accueil'!$C$16</f>
        <v>0</v>
      </c>
      <c r="B437" s="110" t="str">
        <f>+Médicaments!L455</f>
        <v>L01XE17_nr</v>
      </c>
      <c r="C437" s="110" t="str">
        <f>+Médicaments!B455</f>
        <v>L01XE17</v>
      </c>
      <c r="D437" s="110" t="str">
        <f>+Médicaments!C455</f>
        <v>Axitinib</v>
      </c>
      <c r="E437" s="110" t="str">
        <f>+Médicaments!F455</f>
        <v>INLYTA cpr pell 1 mg 56 pce</v>
      </c>
      <c r="F437" s="110"/>
      <c r="G437" s="110" t="str">
        <f>+Médicaments!R455</f>
        <v>mg</v>
      </c>
      <c r="H437" s="110">
        <f>+Médicaments!H455</f>
        <v>0</v>
      </c>
      <c r="I437" s="110">
        <f>+Médicaments!I455</f>
        <v>0</v>
      </c>
    </row>
    <row r="438" spans="1:9">
      <c r="A438" s="260">
        <f>+'Page d''accueil'!$C$16</f>
        <v>0</v>
      </c>
      <c r="B438" s="110" t="str">
        <f>+Médicaments!L456</f>
        <v>L01XE17_nr</v>
      </c>
      <c r="C438" s="110" t="str">
        <f>+Médicaments!B456</f>
        <v>L01XE17</v>
      </c>
      <c r="D438" s="110" t="str">
        <f>+Médicaments!C456</f>
        <v>Axitinib</v>
      </c>
      <c r="E438" s="110" t="str">
        <f>+Médicaments!F456</f>
        <v>INLYTA cpr pell 3 mg 28 pce</v>
      </c>
      <c r="F438" s="110"/>
      <c r="G438" s="110" t="str">
        <f>+Médicaments!R456</f>
        <v>mg</v>
      </c>
      <c r="H438" s="110">
        <f>+Médicaments!H456</f>
        <v>0</v>
      </c>
      <c r="I438" s="110">
        <f>+Médicaments!I456</f>
        <v>0</v>
      </c>
    </row>
    <row r="439" spans="1:9">
      <c r="A439" s="260">
        <f>+'Page d''accueil'!$C$16</f>
        <v>0</v>
      </c>
      <c r="B439" s="110" t="str">
        <f>+Médicaments!L457</f>
        <v>L01XE17_nr</v>
      </c>
      <c r="C439" s="110" t="str">
        <f>+Médicaments!B457</f>
        <v>L01XE17</v>
      </c>
      <c r="D439" s="110" t="str">
        <f>+Médicaments!C457</f>
        <v>Axitinib</v>
      </c>
      <c r="E439" s="110" t="str">
        <f>+Médicaments!F457</f>
        <v>INLYTA cpr pell 3 mg 56 pce</v>
      </c>
      <c r="F439" s="110"/>
      <c r="G439" s="110" t="str">
        <f>+Médicaments!R457</f>
        <v>mg</v>
      </c>
      <c r="H439" s="110">
        <f>+Médicaments!H457</f>
        <v>0</v>
      </c>
      <c r="I439" s="110">
        <f>+Médicaments!I457</f>
        <v>0</v>
      </c>
    </row>
    <row r="440" spans="1:9">
      <c r="A440" s="260">
        <f>+'Page d''accueil'!$C$16</f>
        <v>0</v>
      </c>
      <c r="B440" s="110" t="str">
        <f>+Médicaments!L458</f>
        <v>L01XE17_nr</v>
      </c>
      <c r="C440" s="110" t="str">
        <f>+Médicaments!B458</f>
        <v>L01XE17</v>
      </c>
      <c r="D440" s="110" t="str">
        <f>+Médicaments!C458</f>
        <v>Axitinib</v>
      </c>
      <c r="E440" s="110" t="str">
        <f>+Médicaments!F458</f>
        <v>INLYTA cpr pell 5 mg 28 pce</v>
      </c>
      <c r="F440" s="110"/>
      <c r="G440" s="110" t="str">
        <f>+Médicaments!R458</f>
        <v>mg</v>
      </c>
      <c r="H440" s="110">
        <f>+Médicaments!H458</f>
        <v>0</v>
      </c>
      <c r="I440" s="110">
        <f>+Médicaments!I458</f>
        <v>0</v>
      </c>
    </row>
    <row r="441" spans="1:9">
      <c r="A441" s="260">
        <f>+'Page d''accueil'!$C$16</f>
        <v>0</v>
      </c>
      <c r="B441" s="110" t="str">
        <f>+Médicaments!L459</f>
        <v>L01XE17_nr</v>
      </c>
      <c r="C441" s="110" t="str">
        <f>+Médicaments!B459</f>
        <v>L01XE17</v>
      </c>
      <c r="D441" s="110" t="str">
        <f>+Médicaments!C459</f>
        <v>Axitinib</v>
      </c>
      <c r="E441" s="110" t="str">
        <f>+Médicaments!F459</f>
        <v>INLYTA cpr pell 5 mg 56 pce</v>
      </c>
      <c r="F441" s="110"/>
      <c r="G441" s="110" t="str">
        <f>+Médicaments!R459</f>
        <v>mg</v>
      </c>
      <c r="H441" s="110">
        <f>+Médicaments!H459</f>
        <v>0</v>
      </c>
      <c r="I441" s="110">
        <f>+Médicaments!I459</f>
        <v>0</v>
      </c>
    </row>
    <row r="442" spans="1:9">
      <c r="A442" s="260">
        <f>+'Page d''accueil'!$C$16</f>
        <v>0</v>
      </c>
      <c r="B442" s="110" t="str">
        <f>+Médicaments!L460</f>
        <v>L01XE17_nr</v>
      </c>
      <c r="C442" s="110" t="str">
        <f>+Médicaments!B460</f>
        <v>L01XE17</v>
      </c>
      <c r="D442" s="110" t="str">
        <f>+Médicaments!C460</f>
        <v>Axitinib</v>
      </c>
      <c r="E442" s="110" t="str">
        <f>+Médicaments!F460</f>
        <v>INLYTA cpr pell 7 mg 28 pce</v>
      </c>
      <c r="F442" s="110"/>
      <c r="G442" s="110" t="str">
        <f>+Médicaments!R460</f>
        <v>mg</v>
      </c>
      <c r="H442" s="110">
        <f>+Médicaments!H460</f>
        <v>0</v>
      </c>
      <c r="I442" s="110">
        <f>+Médicaments!I460</f>
        <v>0</v>
      </c>
    </row>
    <row r="443" spans="1:9">
      <c r="A443" s="260">
        <f>+'Page d''accueil'!$C$16</f>
        <v>0</v>
      </c>
      <c r="B443" s="110" t="str">
        <f>+Médicaments!L461</f>
        <v>L01XE17_nr</v>
      </c>
      <c r="C443" s="110" t="str">
        <f>+Médicaments!B461</f>
        <v>L01XE17</v>
      </c>
      <c r="D443" s="110" t="str">
        <f>+Médicaments!C461</f>
        <v>Axitinib</v>
      </c>
      <c r="E443" s="110" t="str">
        <f>+Médicaments!F461</f>
        <v>INLYTA cpr pell 7 mg 56 pce</v>
      </c>
      <c r="F443" s="110"/>
      <c r="G443" s="110" t="str">
        <f>+Médicaments!R461</f>
        <v>mg</v>
      </c>
      <c r="H443" s="110">
        <f>+Médicaments!H461</f>
        <v>0</v>
      </c>
      <c r="I443" s="110">
        <f>+Médicaments!I461</f>
        <v>0</v>
      </c>
    </row>
    <row r="444" spans="1:9">
      <c r="A444" s="260">
        <f>+'Page d''accueil'!$C$16</f>
        <v>0</v>
      </c>
      <c r="B444" s="110" t="str">
        <f>+Médicaments!L462</f>
        <v>L01XE23_nr</v>
      </c>
      <c r="C444" s="110" t="str">
        <f>+Médicaments!B462</f>
        <v>L01XE23</v>
      </c>
      <c r="D444" s="110" t="str">
        <f>+Médicaments!C462</f>
        <v>Dabrafenibum</v>
      </c>
      <c r="E444" s="110" t="str">
        <f>+Médicaments!F462</f>
        <v>TAFINLAR caps 50 mg 120 pce</v>
      </c>
      <c r="F444" s="110"/>
      <c r="G444" s="110" t="str">
        <f>+Médicaments!R462</f>
        <v>mg</v>
      </c>
      <c r="H444" s="110">
        <f>+Médicaments!H462</f>
        <v>0</v>
      </c>
      <c r="I444" s="110">
        <f>+Médicaments!I462</f>
        <v>0</v>
      </c>
    </row>
    <row r="445" spans="1:9">
      <c r="A445" s="260">
        <f>+'Page d''accueil'!$C$16</f>
        <v>0</v>
      </c>
      <c r="B445" s="110" t="str">
        <f>+Médicaments!L463</f>
        <v>L01XE23_nr</v>
      </c>
      <c r="C445" s="110" t="str">
        <f>+Médicaments!B463</f>
        <v>L01XE23</v>
      </c>
      <c r="D445" s="110" t="str">
        <f>+Médicaments!C463</f>
        <v>Dabrafenibum</v>
      </c>
      <c r="E445" s="110" t="str">
        <f>+Médicaments!F463</f>
        <v>TAFINLAR caps 50 mg 28 pce</v>
      </c>
      <c r="F445" s="110"/>
      <c r="G445" s="110" t="str">
        <f>+Médicaments!R463</f>
        <v>mg</v>
      </c>
      <c r="H445" s="110">
        <f>+Médicaments!H463</f>
        <v>0</v>
      </c>
      <c r="I445" s="110">
        <f>+Médicaments!I463</f>
        <v>0</v>
      </c>
    </row>
    <row r="446" spans="1:9">
      <c r="A446" s="260">
        <f>+'Page d''accueil'!$C$16</f>
        <v>0</v>
      </c>
      <c r="B446" s="110" t="str">
        <f>+Médicaments!L464</f>
        <v>L01XE23_nr</v>
      </c>
      <c r="C446" s="110" t="str">
        <f>+Médicaments!B464</f>
        <v>L01XE23</v>
      </c>
      <c r="D446" s="110" t="str">
        <f>+Médicaments!C464</f>
        <v>Dabrafenibum</v>
      </c>
      <c r="E446" s="110" t="str">
        <f>+Médicaments!F464</f>
        <v>TAFINLAR caps 75 mg 120 pce</v>
      </c>
      <c r="F446" s="110"/>
      <c r="G446" s="110" t="str">
        <f>+Médicaments!R464</f>
        <v>mg</v>
      </c>
      <c r="H446" s="110">
        <f>+Médicaments!H464</f>
        <v>0</v>
      </c>
      <c r="I446" s="110">
        <f>+Médicaments!I464</f>
        <v>0</v>
      </c>
    </row>
    <row r="447" spans="1:9">
      <c r="A447" s="260">
        <f>+'Page d''accueil'!$C$16</f>
        <v>0</v>
      </c>
      <c r="B447" s="110" t="str">
        <f>+Médicaments!L465</f>
        <v>L01XE23_nr</v>
      </c>
      <c r="C447" s="110" t="str">
        <f>+Médicaments!B465</f>
        <v>L01XE23</v>
      </c>
      <c r="D447" s="110" t="str">
        <f>+Médicaments!C465</f>
        <v>Dabrafenibum</v>
      </c>
      <c r="E447" s="110" t="str">
        <f>+Médicaments!F465</f>
        <v>TAFINLAR caps 75 mg 28 pce</v>
      </c>
      <c r="F447" s="110"/>
      <c r="G447" s="110" t="str">
        <f>+Médicaments!R465</f>
        <v>mg</v>
      </c>
      <c r="H447" s="110">
        <f>+Médicaments!H465</f>
        <v>0</v>
      </c>
      <c r="I447" s="110">
        <f>+Médicaments!I465</f>
        <v>0</v>
      </c>
    </row>
    <row r="448" spans="1:9">
      <c r="A448" s="260">
        <f>+'Page d''accueil'!$C$16</f>
        <v>0</v>
      </c>
      <c r="B448" s="110" t="str">
        <f>+Médicaments!L466</f>
        <v>L01XX01_nr</v>
      </c>
      <c r="C448" s="110" t="str">
        <f>+Médicaments!B466</f>
        <v>L01XX01</v>
      </c>
      <c r="D448" s="110" t="str">
        <f>+Médicaments!C466</f>
        <v>Amsacrine</v>
      </c>
      <c r="E448" s="110" t="str">
        <f>+Médicaments!F466</f>
        <v>AMSALYO (IMP NL) subst sèche 75 mg flac 5 pce</v>
      </c>
      <c r="F448" s="110"/>
      <c r="G448" s="110" t="str">
        <f>+Médicaments!R466</f>
        <v>mg</v>
      </c>
      <c r="H448" s="110">
        <f>+Médicaments!H466</f>
        <v>0</v>
      </c>
      <c r="I448" s="110">
        <f>+Médicaments!I466</f>
        <v>0</v>
      </c>
    </row>
    <row r="449" spans="1:9">
      <c r="A449" s="260">
        <f>+'Page d''accueil'!$C$16</f>
        <v>0</v>
      </c>
      <c r="B449" s="110" t="str">
        <f>+Médicaments!L467</f>
        <v>L01XX01_nr</v>
      </c>
      <c r="C449" s="110" t="str">
        <f>+Médicaments!B467</f>
        <v>L01XX01</v>
      </c>
      <c r="D449" s="110" t="str">
        <f>+Médicaments!C467</f>
        <v>Amsacrine</v>
      </c>
      <c r="E449" s="110" t="str">
        <f>+Médicaments!F467</f>
        <v>AMSIDYL conc perf 85 mg/1.7ml c solv flac 6 pce</v>
      </c>
      <c r="F449" s="110"/>
      <c r="G449" s="110" t="str">
        <f>+Médicaments!R467</f>
        <v>mg</v>
      </c>
      <c r="H449" s="110">
        <f>+Médicaments!H467</f>
        <v>0</v>
      </c>
      <c r="I449" s="110">
        <f>+Médicaments!I467</f>
        <v>0</v>
      </c>
    </row>
    <row r="450" spans="1:9">
      <c r="A450" s="260">
        <f>+'Page d''accueil'!$C$16</f>
        <v>0</v>
      </c>
      <c r="B450" s="110" t="str">
        <f>+Médicaments!L468</f>
        <v>L01XX02_nr</v>
      </c>
      <c r="C450" s="110" t="str">
        <f>+Médicaments!B468</f>
        <v>L01XX02</v>
      </c>
      <c r="D450" s="110" t="str">
        <f>+Médicaments!C468</f>
        <v>Asparaginase</v>
      </c>
      <c r="E450" s="110" t="str">
        <f>+Médicaments!F468</f>
        <v>ASPARAGINASE medac (IMP D) 10000 U 5 flac 1 ml</v>
      </c>
      <c r="F450" s="110"/>
      <c r="G450" s="110" t="str">
        <f>+Médicaments!R468</f>
        <v>IU</v>
      </c>
      <c r="H450" s="110">
        <f>+Médicaments!H468</f>
        <v>0</v>
      </c>
      <c r="I450" s="110">
        <f>+Médicaments!I468</f>
        <v>0</v>
      </c>
    </row>
    <row r="451" spans="1:9">
      <c r="A451" s="260">
        <f>+'Page d''accueil'!$C$16</f>
        <v>0</v>
      </c>
      <c r="B451" s="110" t="str">
        <f>+Médicaments!L469</f>
        <v>L01XX02_nr</v>
      </c>
      <c r="C451" s="110" t="str">
        <f>+Médicaments!B469</f>
        <v>L01XX02</v>
      </c>
      <c r="D451" s="110" t="str">
        <f>+Médicaments!C469</f>
        <v>Asparaginase</v>
      </c>
      <c r="E451" s="110" t="str">
        <f>+Médicaments!F469</f>
        <v>ASPARAGINASE medac (IMP D) 5000 U flac 5 pce</v>
      </c>
      <c r="F451" s="110"/>
      <c r="G451" s="110" t="str">
        <f>+Médicaments!R469</f>
        <v>IU</v>
      </c>
      <c r="H451" s="110">
        <f>+Médicaments!H469</f>
        <v>0</v>
      </c>
      <c r="I451" s="110">
        <f>+Médicaments!I469</f>
        <v>0</v>
      </c>
    </row>
    <row r="452" spans="1:9">
      <c r="A452" s="260">
        <f>+'Page d''accueil'!$C$16</f>
        <v>0</v>
      </c>
      <c r="B452" s="110" t="str">
        <f>+Médicaments!L470</f>
        <v>L01XX02_nr</v>
      </c>
      <c r="C452" s="110" t="str">
        <f>+Médicaments!B470</f>
        <v>L01XX02</v>
      </c>
      <c r="D452" s="110" t="str">
        <f>+Médicaments!C470</f>
        <v>Asparaginase</v>
      </c>
      <c r="E452" s="110" t="str">
        <f>+Médicaments!F470</f>
        <v>ERWINASE (IMP D) subst sèche 10000 U flac 5 pce</v>
      </c>
      <c r="F452" s="110"/>
      <c r="G452" s="110" t="str">
        <f>+Médicaments!R470</f>
        <v>IU</v>
      </c>
      <c r="H452" s="110">
        <f>+Médicaments!H470</f>
        <v>0</v>
      </c>
      <c r="I452" s="110">
        <f>+Médicaments!I470</f>
        <v>0</v>
      </c>
    </row>
    <row r="453" spans="1:9">
      <c r="A453" s="260">
        <f>+'Page d''accueil'!$C$16</f>
        <v>0</v>
      </c>
      <c r="B453" s="110" t="str">
        <f>+Médicaments!L471</f>
        <v>L01XX02_nr</v>
      </c>
      <c r="C453" s="110" t="str">
        <f>+Médicaments!B471</f>
        <v>L01XX02</v>
      </c>
      <c r="D453" s="110" t="str">
        <f>+Médicaments!C471</f>
        <v>Asparaginase</v>
      </c>
      <c r="E453" s="110" t="str">
        <f>+Médicaments!F471</f>
        <v>ERWINASE (IMP GB) subst sèche 10000 U 5 flac</v>
      </c>
      <c r="F453" s="110"/>
      <c r="G453" s="110" t="str">
        <f>+Médicaments!R471</f>
        <v>IU</v>
      </c>
      <c r="H453" s="110">
        <f>+Médicaments!H471</f>
        <v>0</v>
      </c>
      <c r="I453" s="110">
        <f>+Médicaments!I471</f>
        <v>0</v>
      </c>
    </row>
    <row r="454" spans="1:9">
      <c r="A454" s="260">
        <f>+'Page d''accueil'!$C$16</f>
        <v>0</v>
      </c>
      <c r="B454" s="110" t="str">
        <f>+Médicaments!L472</f>
        <v>L01XX17_nr</v>
      </c>
      <c r="C454" s="110" t="str">
        <f>+Médicaments!B472</f>
        <v>L01XX17</v>
      </c>
      <c r="D454" s="110" t="str">
        <f>+Médicaments!C472</f>
        <v>Topotécan</v>
      </c>
      <c r="E454" s="110" t="str">
        <f>+Médicaments!F472</f>
        <v>HYCAMTIN caps 0.25 mg 10 pce</v>
      </c>
      <c r="F454" s="110"/>
      <c r="G454" s="110" t="str">
        <f>+Médicaments!R472</f>
        <v>mg</v>
      </c>
      <c r="H454" s="110">
        <f>+Médicaments!H472</f>
        <v>0</v>
      </c>
      <c r="I454" s="110">
        <f>+Médicaments!I472</f>
        <v>0</v>
      </c>
    </row>
    <row r="455" spans="1:9">
      <c r="A455" s="260">
        <f>+'Page d''accueil'!$C$16</f>
        <v>0</v>
      </c>
      <c r="B455" s="110" t="str">
        <f>+Médicaments!L473</f>
        <v>L01XX17_nr</v>
      </c>
      <c r="C455" s="110" t="str">
        <f>+Médicaments!B473</f>
        <v>L01XX17</v>
      </c>
      <c r="D455" s="110" t="str">
        <f>+Médicaments!C473</f>
        <v>Topotécan</v>
      </c>
      <c r="E455" s="110" t="str">
        <f>+Médicaments!F473</f>
        <v>HYCAMTIN caps 1 mg 10 pce</v>
      </c>
      <c r="F455" s="110"/>
      <c r="G455" s="110" t="str">
        <f>+Médicaments!R473</f>
        <v>mg</v>
      </c>
      <c r="H455" s="110">
        <f>+Médicaments!H473</f>
        <v>0</v>
      </c>
      <c r="I455" s="110">
        <f>+Médicaments!I473</f>
        <v>0</v>
      </c>
    </row>
    <row r="456" spans="1:9">
      <c r="A456" s="260">
        <f>+'Page d''accueil'!$C$16</f>
        <v>0</v>
      </c>
      <c r="B456" s="110" t="str">
        <f>+Médicaments!L474</f>
        <v>L01XX17_nr</v>
      </c>
      <c r="C456" s="110" t="str">
        <f>+Médicaments!B474</f>
        <v>L01XX17</v>
      </c>
      <c r="D456" s="110" t="str">
        <f>+Médicaments!C474</f>
        <v>Topotécan</v>
      </c>
      <c r="E456" s="110" t="str">
        <f>+Médicaments!F474</f>
        <v>HYCAMTIN subst sèche 1 mg flac</v>
      </c>
      <c r="F456" s="110"/>
      <c r="G456" s="110" t="str">
        <f>+Médicaments!R474</f>
        <v>mg</v>
      </c>
      <c r="H456" s="110">
        <f>+Médicaments!H474</f>
        <v>0</v>
      </c>
      <c r="I456" s="110">
        <f>+Médicaments!I474</f>
        <v>0</v>
      </c>
    </row>
    <row r="457" spans="1:9">
      <c r="A457" s="260">
        <f>+'Page d''accueil'!$C$16</f>
        <v>0</v>
      </c>
      <c r="B457" s="110" t="str">
        <f>+Médicaments!L475</f>
        <v>L01XX17_nr</v>
      </c>
      <c r="C457" s="110" t="str">
        <f>+Médicaments!B475</f>
        <v>L01XX17</v>
      </c>
      <c r="D457" s="110" t="str">
        <f>+Médicaments!C475</f>
        <v>Topotécan</v>
      </c>
      <c r="E457" s="110" t="str">
        <f>+Médicaments!F475</f>
        <v>HYCAMTIN subst sèche 4 mg flac</v>
      </c>
      <c r="F457" s="110"/>
      <c r="G457" s="110" t="str">
        <f>+Médicaments!R475</f>
        <v>mg</v>
      </c>
      <c r="H457" s="110">
        <f>+Médicaments!H475</f>
        <v>0</v>
      </c>
      <c r="I457" s="110">
        <f>+Médicaments!I475</f>
        <v>0</v>
      </c>
    </row>
    <row r="458" spans="1:9">
      <c r="A458" s="260">
        <f>+'Page d''accueil'!$C$16</f>
        <v>0</v>
      </c>
      <c r="B458" s="110" t="str">
        <f>+Médicaments!L476</f>
        <v>L01XX17_nr</v>
      </c>
      <c r="C458" s="110" t="str">
        <f>+Médicaments!B476</f>
        <v>L01XX17</v>
      </c>
      <c r="D458" s="110" t="str">
        <f>+Médicaments!C476</f>
        <v>Topotécan</v>
      </c>
      <c r="E458" s="110" t="str">
        <f>+Médicaments!F476</f>
        <v>HYCAMTIN subst sèche 4 mg flac 5 pce</v>
      </c>
      <c r="F458" s="110"/>
      <c r="G458" s="110" t="str">
        <f>+Médicaments!R476</f>
        <v>mg</v>
      </c>
      <c r="H458" s="110">
        <f>+Médicaments!H476</f>
        <v>0</v>
      </c>
      <c r="I458" s="110">
        <f>+Médicaments!I476</f>
        <v>0</v>
      </c>
    </row>
    <row r="459" spans="1:9">
      <c r="A459" s="260">
        <f>+'Page d''accueil'!$C$16</f>
        <v>0</v>
      </c>
      <c r="B459" s="110" t="str">
        <f>+Médicaments!L477</f>
        <v>L01XX17_nr</v>
      </c>
      <c r="C459" s="110" t="str">
        <f>+Médicaments!B477</f>
        <v>L01XX17</v>
      </c>
      <c r="D459" s="110" t="str">
        <f>+Médicaments!C477</f>
        <v>Topotécan</v>
      </c>
      <c r="E459" s="110" t="str">
        <f>+Médicaments!F477</f>
        <v>TOPOTECAN Labatec subst sèche 1 mg flac</v>
      </c>
      <c r="F459" s="110"/>
      <c r="G459" s="110" t="str">
        <f>+Médicaments!R477</f>
        <v>mg</v>
      </c>
      <c r="H459" s="110">
        <f>+Médicaments!H477</f>
        <v>0</v>
      </c>
      <c r="I459" s="110">
        <f>+Médicaments!I477</f>
        <v>0</v>
      </c>
    </row>
    <row r="460" spans="1:9">
      <c r="A460" s="260">
        <f>+'Page d''accueil'!$C$16</f>
        <v>0</v>
      </c>
      <c r="B460" s="110" t="str">
        <f>+Médicaments!L478</f>
        <v>L01XX17_nr</v>
      </c>
      <c r="C460" s="110" t="str">
        <f>+Médicaments!B478</f>
        <v>L01XX17</v>
      </c>
      <c r="D460" s="110" t="str">
        <f>+Médicaments!C478</f>
        <v>Topotécan</v>
      </c>
      <c r="E460" s="110" t="str">
        <f>+Médicaments!F478</f>
        <v>TOPOTECAN Labatec subst sèche 1 mg flac 5 pce</v>
      </c>
      <c r="F460" s="110"/>
      <c r="G460" s="110" t="str">
        <f>+Médicaments!R478</f>
        <v>mg</v>
      </c>
      <c r="H460" s="110">
        <f>+Médicaments!H478</f>
        <v>0</v>
      </c>
      <c r="I460" s="110">
        <f>+Médicaments!I478</f>
        <v>0</v>
      </c>
    </row>
    <row r="461" spans="1:9">
      <c r="A461" s="260">
        <f>+'Page d''accueil'!$C$16</f>
        <v>0</v>
      </c>
      <c r="B461" s="110" t="str">
        <f>+Médicaments!L479</f>
        <v>L01XX17_nr</v>
      </c>
      <c r="C461" s="110" t="str">
        <f>+Médicaments!B479</f>
        <v>L01XX17</v>
      </c>
      <c r="D461" s="110" t="str">
        <f>+Médicaments!C479</f>
        <v>Topotécan</v>
      </c>
      <c r="E461" s="110" t="str">
        <f>+Médicaments!F479</f>
        <v>TOPOTECAN Labatec subst sèche 4 mg flac</v>
      </c>
      <c r="F461" s="110"/>
      <c r="G461" s="110" t="str">
        <f>+Médicaments!R479</f>
        <v>mg</v>
      </c>
      <c r="H461" s="110">
        <f>+Médicaments!H479</f>
        <v>0</v>
      </c>
      <c r="I461" s="110">
        <f>+Médicaments!I479</f>
        <v>0</v>
      </c>
    </row>
    <row r="462" spans="1:9">
      <c r="A462" s="260">
        <f>+'Page d''accueil'!$C$16</f>
        <v>0</v>
      </c>
      <c r="B462" s="110" t="str">
        <f>+Médicaments!L480</f>
        <v>L01XX17_nr</v>
      </c>
      <c r="C462" s="110" t="str">
        <f>+Médicaments!B480</f>
        <v>L01XX17</v>
      </c>
      <c r="D462" s="110" t="str">
        <f>+Médicaments!C480</f>
        <v>Topotécan</v>
      </c>
      <c r="E462" s="110" t="str">
        <f>+Médicaments!F480</f>
        <v>TOPOTECAN Labatec subst sèche 4 mg flac 5 pce</v>
      </c>
      <c r="F462" s="110"/>
      <c r="G462" s="110" t="str">
        <f>+Médicaments!R480</f>
        <v>mg</v>
      </c>
      <c r="H462" s="110">
        <f>+Médicaments!H480</f>
        <v>0</v>
      </c>
      <c r="I462" s="110">
        <f>+Médicaments!I480</f>
        <v>0</v>
      </c>
    </row>
    <row r="463" spans="1:9">
      <c r="A463" s="260">
        <f>+'Page d''accueil'!$C$16</f>
        <v>0</v>
      </c>
      <c r="B463" s="110" t="str">
        <f>+Médicaments!L481</f>
        <v>L01XX24_nr</v>
      </c>
      <c r="C463" s="110" t="str">
        <f>+Médicaments!B481</f>
        <v>L01XX24</v>
      </c>
      <c r="D463" s="110" t="str">
        <f>+Médicaments!C481</f>
        <v>Pegaspargase</v>
      </c>
      <c r="E463" s="110" t="str">
        <f>+Médicaments!F481</f>
        <v>ONCASPAR (IMP D) sol inj 3750 UI/5ml flac 5 ml</v>
      </c>
      <c r="F463" s="110"/>
      <c r="G463" s="110" t="str">
        <f>+Médicaments!R481</f>
        <v>IU</v>
      </c>
      <c r="H463" s="110">
        <f>+Médicaments!H481</f>
        <v>0</v>
      </c>
      <c r="I463" s="110">
        <f>+Médicaments!I481</f>
        <v>0</v>
      </c>
    </row>
    <row r="464" spans="1:9">
      <c r="A464" s="260">
        <f>+'Page d''accueil'!$C$16</f>
        <v>0</v>
      </c>
      <c r="B464" s="110" t="str">
        <f>+Médicaments!L482</f>
        <v>L01XX27_nr</v>
      </c>
      <c r="C464" s="110" t="str">
        <f>+Médicaments!B482</f>
        <v>L01XX27</v>
      </c>
      <c r="D464" s="110" t="str">
        <f>+Médicaments!C482</f>
        <v>Arsentrioxid</v>
      </c>
      <c r="E464" s="110" t="str">
        <f>+Médicaments!F482</f>
        <v>TRISENOX conc perf 10 mg/10ml 10 amp 10 ml</v>
      </c>
      <c r="F464" s="110"/>
      <c r="G464" s="110" t="str">
        <f>+Médicaments!R482</f>
        <v>mg</v>
      </c>
      <c r="H464" s="110">
        <f>+Médicaments!H482</f>
        <v>0</v>
      </c>
      <c r="I464" s="110">
        <f>+Médicaments!I482</f>
        <v>0</v>
      </c>
    </row>
    <row r="465" spans="1:9">
      <c r="A465" s="260">
        <f>+'Page d''accueil'!$C$16</f>
        <v>0</v>
      </c>
      <c r="B465" s="110" t="str">
        <f>+Médicaments!L483</f>
        <v>L01XX32_nr</v>
      </c>
      <c r="C465" s="110" t="str">
        <f>+Médicaments!B483</f>
        <v>L01XX32</v>
      </c>
      <c r="D465" s="110" t="str">
        <f>+Médicaments!C483</f>
        <v>Bortézomib</v>
      </c>
      <c r="E465" s="110" t="str">
        <f>+Médicaments!F483</f>
        <v>VELCADE subst sèche 1 mg flac</v>
      </c>
      <c r="F465" s="110"/>
      <c r="G465" s="110" t="str">
        <f>+Médicaments!R483</f>
        <v>mg</v>
      </c>
      <c r="H465" s="110">
        <f>+Médicaments!H483</f>
        <v>0</v>
      </c>
      <c r="I465" s="110">
        <f>+Médicaments!I483</f>
        <v>0</v>
      </c>
    </row>
    <row r="466" spans="1:9">
      <c r="A466" s="260">
        <f>+'Page d''accueil'!$C$16</f>
        <v>0</v>
      </c>
      <c r="B466" s="110" t="str">
        <f>+Médicaments!L484</f>
        <v>L01XX32_nr</v>
      </c>
      <c r="C466" s="110" t="str">
        <f>+Médicaments!B484</f>
        <v>L01XX32</v>
      </c>
      <c r="D466" s="110" t="str">
        <f>+Médicaments!C484</f>
        <v>Bortézomib</v>
      </c>
      <c r="E466" s="110" t="str">
        <f>+Médicaments!F484</f>
        <v>VELCADE subst sèche 3.5 mg flac</v>
      </c>
      <c r="F466" s="110"/>
      <c r="G466" s="110" t="str">
        <f>+Médicaments!R484</f>
        <v>mg</v>
      </c>
      <c r="H466" s="110">
        <f>+Médicaments!H484</f>
        <v>0</v>
      </c>
      <c r="I466" s="110">
        <f>+Médicaments!I484</f>
        <v>0</v>
      </c>
    </row>
    <row r="467" spans="1:9">
      <c r="A467" s="260">
        <f>+'Page d''accueil'!$C$16</f>
        <v>0</v>
      </c>
      <c r="B467" s="110" t="str">
        <f>+Médicaments!L485</f>
        <v>L01XX43_nr</v>
      </c>
      <c r="C467" s="110" t="str">
        <f>+Médicaments!B485</f>
        <v>L01XX43</v>
      </c>
      <c r="D467" s="110" t="str">
        <f>+Médicaments!C485</f>
        <v>Vismodegibum</v>
      </c>
      <c r="E467" s="110" t="str">
        <f>+Médicaments!F485</f>
        <v>ERIVEDGE caps 150 mg 28 pce</v>
      </c>
      <c r="F467" s="110"/>
      <c r="G467" s="110" t="str">
        <f>+Médicaments!R485</f>
        <v>mg</v>
      </c>
      <c r="H467" s="110">
        <f>+Médicaments!H485</f>
        <v>0</v>
      </c>
      <c r="I467" s="110">
        <f>+Médicaments!I485</f>
        <v>0</v>
      </c>
    </row>
    <row r="468" spans="1:9">
      <c r="A468" s="260">
        <f>+'Page d''accueil'!$C$16</f>
        <v>0</v>
      </c>
      <c r="B468" s="110" t="str">
        <f>+Médicaments!L486</f>
        <v>L02BX03_nr</v>
      </c>
      <c r="C468" s="110" t="str">
        <f>+Médicaments!B486</f>
        <v>L02BX03</v>
      </c>
      <c r="D468" s="110" t="str">
        <f>+Médicaments!C486</f>
        <v xml:space="preserve">Arbirateron </v>
      </c>
      <c r="E468" s="110" t="str">
        <f>+Médicaments!F486</f>
        <v>ZYTIGA cpr 250 mg 120 pce</v>
      </c>
      <c r="F468" s="110"/>
      <c r="G468" s="110" t="str">
        <f>+Médicaments!R486</f>
        <v>g</v>
      </c>
      <c r="H468" s="110">
        <f>+Médicaments!H486</f>
        <v>0</v>
      </c>
      <c r="I468" s="110">
        <f>+Médicaments!I486</f>
        <v>0</v>
      </c>
    </row>
    <row r="469" spans="1:9">
      <c r="A469" s="260">
        <f>+'Page d''accueil'!$C$16</f>
        <v>0</v>
      </c>
      <c r="B469" s="110" t="str">
        <f>+Médicaments!L487</f>
        <v>L03AA13_nr</v>
      </c>
      <c r="C469" s="110" t="str">
        <f>+Médicaments!B487</f>
        <v>L03AA13</v>
      </c>
      <c r="D469" s="110" t="str">
        <f>+Médicaments!C487</f>
        <v>Pegfilgrastim</v>
      </c>
      <c r="E469" s="110" t="str">
        <f>+Médicaments!F487</f>
        <v>NEULASTA 6 mg/0.6ml sécurisée ser prê</v>
      </c>
      <c r="F469" s="110"/>
      <c r="G469" s="110" t="str">
        <f>+Médicaments!R487</f>
        <v>mg</v>
      </c>
      <c r="H469" s="110">
        <f>+Médicaments!H487</f>
        <v>0</v>
      </c>
      <c r="I469" s="110">
        <f>+Médicaments!I487</f>
        <v>0</v>
      </c>
    </row>
    <row r="470" spans="1:9">
      <c r="A470" s="260">
        <f>+'Page d''accueil'!$C$16</f>
        <v>0</v>
      </c>
      <c r="B470" s="110" t="str">
        <f>+Médicaments!L488</f>
        <v>L03AA13_nr</v>
      </c>
      <c r="C470" s="110" t="str">
        <f>+Médicaments!B488</f>
        <v>L03AA13</v>
      </c>
      <c r="D470" s="110" t="str">
        <f>+Médicaments!C488</f>
        <v>Pegfilgrastim</v>
      </c>
      <c r="E470" s="110" t="str">
        <f>+Médicaments!F488</f>
        <v>NEULASTA 6 mg/0.6ml sécurisée ser prê 24 pce</v>
      </c>
      <c r="F470" s="110"/>
      <c r="G470" s="110" t="str">
        <f>+Médicaments!R488</f>
        <v>mg</v>
      </c>
      <c r="H470" s="110">
        <f>+Médicaments!H488</f>
        <v>0</v>
      </c>
      <c r="I470" s="110">
        <f>+Médicaments!I488</f>
        <v>0</v>
      </c>
    </row>
    <row r="471" spans="1:9">
      <c r="A471" s="260">
        <f>+'Page d''accueil'!$C$16</f>
        <v>0</v>
      </c>
      <c r="B471" s="110" t="str">
        <f>+Médicaments!L489</f>
        <v>L03AA13_nr</v>
      </c>
      <c r="C471" s="110" t="str">
        <f>+Médicaments!B489</f>
        <v>L03AA13</v>
      </c>
      <c r="D471" s="110" t="str">
        <f>+Médicaments!C489</f>
        <v>Pegfilgrastim</v>
      </c>
      <c r="E471" s="110" t="str">
        <f>+Médicaments!F489</f>
        <v>NEULASTA sol inj 6 mg/0.6ml 25 ser prê 0.6 ml</v>
      </c>
      <c r="F471" s="110"/>
      <c r="G471" s="110" t="str">
        <f>+Médicaments!R489</f>
        <v>mg</v>
      </c>
      <c r="H471" s="110">
        <f>+Médicaments!H489</f>
        <v>0</v>
      </c>
      <c r="I471" s="110">
        <f>+Médicaments!I489</f>
        <v>0</v>
      </c>
    </row>
    <row r="472" spans="1:9">
      <c r="A472" s="260">
        <f>+'Page d''accueil'!$C$16</f>
        <v>0</v>
      </c>
      <c r="B472" s="110" t="str">
        <f>+Médicaments!L490</f>
        <v>L03AA13_nr</v>
      </c>
      <c r="C472" s="110" t="str">
        <f>+Médicaments!B490</f>
        <v>L03AA13</v>
      </c>
      <c r="D472" s="110" t="str">
        <f>+Médicaments!C490</f>
        <v>Pegfilgrastim</v>
      </c>
      <c r="E472" s="110" t="str">
        <f>+Médicaments!F490</f>
        <v>NEULASTA sol inj 6 mg/0.6ml ser prê 0.6 ml</v>
      </c>
      <c r="F472" s="110"/>
      <c r="G472" s="110" t="str">
        <f>+Médicaments!R490</f>
        <v>mg</v>
      </c>
      <c r="H472" s="110">
        <f>+Médicaments!H490</f>
        <v>0</v>
      </c>
      <c r="I472" s="110">
        <f>+Médicaments!I490</f>
        <v>0</v>
      </c>
    </row>
    <row r="473" spans="1:9">
      <c r="A473" s="260">
        <f>+'Page d''accueil'!$C$16</f>
        <v>0</v>
      </c>
      <c r="B473" s="110" t="str">
        <f>+Médicaments!L491</f>
        <v>L03AB03_nr</v>
      </c>
      <c r="C473" s="110" t="str">
        <f>+Médicaments!B491</f>
        <v>L03AB03</v>
      </c>
      <c r="D473" s="110" t="str">
        <f>+Médicaments!C491</f>
        <v>Interféron gamma</v>
      </c>
      <c r="E473" s="110" t="str">
        <f>+Médicaments!F491</f>
        <v>IMUKIN sol inj 100 mcg/0.5 ml 6 flac 0.5 ml</v>
      </c>
      <c r="F473" s="110"/>
      <c r="G473" s="110" t="str">
        <f>+Médicaments!R491</f>
        <v>mcg</v>
      </c>
      <c r="H473" s="110">
        <f>+Médicaments!H491</f>
        <v>0</v>
      </c>
      <c r="I473" s="110">
        <f>+Médicaments!I491</f>
        <v>0</v>
      </c>
    </row>
    <row r="474" spans="1:9">
      <c r="A474" s="260">
        <f>+'Page d''accueil'!$C$16</f>
        <v>0</v>
      </c>
      <c r="B474" s="110" t="str">
        <f>+Médicaments!L492</f>
        <v>L03AB04_nr</v>
      </c>
      <c r="C474" s="110" t="str">
        <f>+Médicaments!B492</f>
        <v>L03AB04</v>
      </c>
      <c r="D474" s="110" t="str">
        <f>+Médicaments!C492</f>
        <v>Interféron alpha 2a (non PEG)</v>
      </c>
      <c r="E474" s="110" t="str">
        <f>+Médicaments!F492</f>
        <v>ROFERON-A sol inj 3 mio U/0.5ml 5 ser prê 0.5 ml</v>
      </c>
      <c r="F474" s="110"/>
      <c r="G474" s="110" t="str">
        <f>+Médicaments!R492</f>
        <v>MIU</v>
      </c>
      <c r="H474" s="110">
        <f>+Médicaments!H492</f>
        <v>0</v>
      </c>
      <c r="I474" s="110">
        <f>+Médicaments!I492</f>
        <v>0</v>
      </c>
    </row>
    <row r="475" spans="1:9">
      <c r="A475" s="260">
        <f>+'Page d''accueil'!$C$16</f>
        <v>0</v>
      </c>
      <c r="B475" s="110" t="str">
        <f>+Médicaments!L493</f>
        <v>L03AB04_nr</v>
      </c>
      <c r="C475" s="110" t="str">
        <f>+Médicaments!B493</f>
        <v>L03AB04</v>
      </c>
      <c r="D475" s="110" t="str">
        <f>+Médicaments!C493</f>
        <v>Interféron alpha 2a (non PEG)</v>
      </c>
      <c r="E475" s="110" t="str">
        <f>+Médicaments!F493</f>
        <v>ROFERON-A sol inj 9 mio U/0.5ml 5 ser prê 0.5 ml</v>
      </c>
      <c r="F475" s="110"/>
      <c r="G475" s="110" t="str">
        <f>+Médicaments!R493</f>
        <v>MIU</v>
      </c>
      <c r="H475" s="110">
        <f>+Médicaments!H493</f>
        <v>0</v>
      </c>
      <c r="I475" s="110">
        <f>+Médicaments!I493</f>
        <v>0</v>
      </c>
    </row>
    <row r="476" spans="1:9">
      <c r="A476" s="260">
        <f>+'Page d''accueil'!$C$16</f>
        <v>0</v>
      </c>
      <c r="B476" s="110" t="str">
        <f>+Médicaments!L494</f>
        <v>L03AB05_nr</v>
      </c>
      <c r="C476" s="110" t="str">
        <f>+Médicaments!B494</f>
        <v>L03AB05</v>
      </c>
      <c r="D476" s="110" t="str">
        <f>+Médicaments!C494</f>
        <v>Interféron alpha 2b (non PEG)</v>
      </c>
      <c r="E476" s="110" t="str">
        <f>+Médicaments!F494</f>
        <v>INTRON A sol inj 10 mio UI 5 flac 1 ml</v>
      </c>
      <c r="F476" s="110"/>
      <c r="G476" s="110" t="str">
        <f>+Médicaments!R494</f>
        <v>MIU</v>
      </c>
      <c r="H476" s="110">
        <f>+Médicaments!H494</f>
        <v>0</v>
      </c>
      <c r="I476" s="110">
        <f>+Médicaments!I494</f>
        <v>0</v>
      </c>
    </row>
    <row r="477" spans="1:9">
      <c r="A477" s="260">
        <f>+'Page d''accueil'!$C$16</f>
        <v>0</v>
      </c>
      <c r="B477" s="110" t="str">
        <f>+Médicaments!L495</f>
        <v>L03AB05_nr</v>
      </c>
      <c r="C477" s="110" t="str">
        <f>+Médicaments!B495</f>
        <v>L03AB05</v>
      </c>
      <c r="D477" s="110" t="str">
        <f>+Médicaments!C495</f>
        <v>Interféron alpha 2b (non PEG)</v>
      </c>
      <c r="E477" s="110" t="str">
        <f>+Médicaments!F495</f>
        <v>INTRON A pen sol inj 18 mio UI ser prê</v>
      </c>
      <c r="F477" s="110"/>
      <c r="G477" s="110" t="str">
        <f>+Médicaments!R495</f>
        <v>MIU</v>
      </c>
      <c r="H477" s="110">
        <f>+Médicaments!H495</f>
        <v>0</v>
      </c>
      <c r="I477" s="110">
        <f>+Médicaments!I495</f>
        <v>0</v>
      </c>
    </row>
    <row r="478" spans="1:9">
      <c r="A478" s="260">
        <f>+'Page d''accueil'!$C$16</f>
        <v>0</v>
      </c>
      <c r="B478" s="110" t="str">
        <f>+Médicaments!L496</f>
        <v>L03AB05_nr</v>
      </c>
      <c r="C478" s="110" t="str">
        <f>+Médicaments!B496</f>
        <v>L03AB05</v>
      </c>
      <c r="D478" s="110" t="str">
        <f>+Médicaments!C496</f>
        <v>Interféron alpha 2b (non PEG)</v>
      </c>
      <c r="E478" s="110" t="str">
        <f>+Médicaments!F496</f>
        <v>INTRON A pen sol inj 30 mio UI ser prê</v>
      </c>
      <c r="F478" s="110"/>
      <c r="G478" s="110" t="str">
        <f>+Médicaments!R496</f>
        <v>MIU</v>
      </c>
      <c r="H478" s="110">
        <f>+Médicaments!H496</f>
        <v>0</v>
      </c>
      <c r="I478" s="110">
        <f>+Médicaments!I496</f>
        <v>0</v>
      </c>
    </row>
    <row r="479" spans="1:9">
      <c r="A479" s="260">
        <f>+'Page d''accueil'!$C$16</f>
        <v>0</v>
      </c>
      <c r="B479" s="110" t="str">
        <f>+Médicaments!L497</f>
        <v>L03AB05_nr</v>
      </c>
      <c r="C479" s="110" t="str">
        <f>+Médicaments!B497</f>
        <v>L03AB05</v>
      </c>
      <c r="D479" s="110" t="str">
        <f>+Médicaments!C497</f>
        <v>Interféron alpha 2b (non PEG)</v>
      </c>
      <c r="E479" s="110" t="str">
        <f>+Médicaments!F497</f>
        <v>INTRON A pen sol inj 60 mio UI ser prê</v>
      </c>
      <c r="F479" s="110"/>
      <c r="G479" s="110" t="str">
        <f>+Médicaments!R497</f>
        <v>MIU</v>
      </c>
      <c r="H479" s="110">
        <f>+Médicaments!H497</f>
        <v>0</v>
      </c>
      <c r="I479" s="110">
        <f>+Médicaments!I497</f>
        <v>0</v>
      </c>
    </row>
    <row r="480" spans="1:9">
      <c r="A480" s="260">
        <f>+'Page d''accueil'!$C$16</f>
        <v>0</v>
      </c>
      <c r="B480" s="110" t="str">
        <f>+Médicaments!L498</f>
        <v>L03AB08_nr</v>
      </c>
      <c r="C480" s="110" t="str">
        <f>+Médicaments!B498</f>
        <v>L03AB08</v>
      </c>
      <c r="D480" s="110" t="str">
        <f>+Médicaments!C498</f>
        <v>Interféron beta-1b</v>
      </c>
      <c r="E480" s="110" t="str">
        <f>+Médicaments!F498</f>
        <v>BETAFERON subst sèche c solv ser prê 15 pce</v>
      </c>
      <c r="F480" s="110"/>
      <c r="G480" s="110" t="str">
        <f>+Médicaments!R498</f>
        <v>MIU</v>
      </c>
      <c r="H480" s="110">
        <f>+Médicaments!H498</f>
        <v>0</v>
      </c>
      <c r="I480" s="110">
        <f>+Médicaments!I498</f>
        <v>0</v>
      </c>
    </row>
    <row r="481" spans="1:9">
      <c r="A481" s="260">
        <f>+'Page d''accueil'!$C$16</f>
        <v>0</v>
      </c>
      <c r="B481" s="110" t="str">
        <f>+Médicaments!L499</f>
        <v>L03AB10_nr</v>
      </c>
      <c r="C481" s="110" t="str">
        <f>+Médicaments!B499</f>
        <v>L03AB10</v>
      </c>
      <c r="D481" s="110" t="str">
        <f>+Médicaments!C499</f>
        <v>Peginterféron alfa-2b</v>
      </c>
      <c r="E481" s="110" t="str">
        <f>+Médicaments!F499</f>
        <v>CYLATRON subst sèche 200 mcg cum sol flac</v>
      </c>
      <c r="F481" s="110"/>
      <c r="G481" s="110" t="str">
        <f>+Médicaments!R499</f>
        <v>mcg</v>
      </c>
      <c r="H481" s="110">
        <f>+Médicaments!H499</f>
        <v>0</v>
      </c>
      <c r="I481" s="110">
        <f>+Médicaments!I499</f>
        <v>0</v>
      </c>
    </row>
    <row r="482" spans="1:9">
      <c r="A482" s="260">
        <f>+'Page d''accueil'!$C$16</f>
        <v>0</v>
      </c>
      <c r="B482" s="110" t="str">
        <f>+Médicaments!L500</f>
        <v>L03AB10_nr</v>
      </c>
      <c r="C482" s="110" t="str">
        <f>+Médicaments!B500</f>
        <v>L03AB10</v>
      </c>
      <c r="D482" s="110" t="str">
        <f>+Médicaments!C500</f>
        <v>Peginterféron alfa-2b</v>
      </c>
      <c r="E482" s="110" t="str">
        <f>+Médicaments!F500</f>
        <v>CYLATRON subst sèche 200 mcg cum sol flac 4 pce</v>
      </c>
      <c r="F482" s="110"/>
      <c r="G482" s="110" t="str">
        <f>+Médicaments!R500</f>
        <v>mcg</v>
      </c>
      <c r="H482" s="110">
        <f>+Médicaments!H500</f>
        <v>0</v>
      </c>
      <c r="I482" s="110">
        <f>+Médicaments!I500</f>
        <v>0</v>
      </c>
    </row>
    <row r="483" spans="1:9">
      <c r="A483" s="260">
        <f>+'Page d''accueil'!$C$16</f>
        <v>0</v>
      </c>
      <c r="B483" s="110" t="str">
        <f>+Médicaments!L501</f>
        <v>L03AB10_nr</v>
      </c>
      <c r="C483" s="110" t="str">
        <f>+Médicaments!B501</f>
        <v>L03AB10</v>
      </c>
      <c r="D483" s="110" t="str">
        <f>+Médicaments!C501</f>
        <v>Peginterféron alfa-2b</v>
      </c>
      <c r="E483" s="110" t="str">
        <f>+Médicaments!F501</f>
        <v>CYLATRON subst sèche 300 mcg cum sol flac</v>
      </c>
      <c r="F483" s="110"/>
      <c r="G483" s="110" t="str">
        <f>+Médicaments!R501</f>
        <v>mcg</v>
      </c>
      <c r="H483" s="110">
        <f>+Médicaments!H501</f>
        <v>0</v>
      </c>
      <c r="I483" s="110">
        <f>+Médicaments!I501</f>
        <v>0</v>
      </c>
    </row>
    <row r="484" spans="1:9">
      <c r="A484" s="260">
        <f>+'Page d''accueil'!$C$16</f>
        <v>0</v>
      </c>
      <c r="B484" s="110" t="str">
        <f>+Médicaments!L502</f>
        <v>L03AB10_nr</v>
      </c>
      <c r="C484" s="110" t="str">
        <f>+Médicaments!B502</f>
        <v>L03AB10</v>
      </c>
      <c r="D484" s="110" t="str">
        <f>+Médicaments!C502</f>
        <v>Peginterféron alfa-2b</v>
      </c>
      <c r="E484" s="110" t="str">
        <f>+Médicaments!F502</f>
        <v>CYLATRON subst sèche 300 mcg cum sol flac 4 pce</v>
      </c>
      <c r="F484" s="110"/>
      <c r="G484" s="110" t="str">
        <f>+Médicaments!R502</f>
        <v>mcg</v>
      </c>
      <c r="H484" s="110">
        <f>+Médicaments!H502</f>
        <v>0</v>
      </c>
      <c r="I484" s="110">
        <f>+Médicaments!I502</f>
        <v>0</v>
      </c>
    </row>
    <row r="485" spans="1:9">
      <c r="A485" s="260">
        <f>+'Page d''accueil'!$C$16</f>
        <v>0</v>
      </c>
      <c r="B485" s="110" t="str">
        <f>+Médicaments!L503</f>
        <v>L03AB10_nr</v>
      </c>
      <c r="C485" s="110" t="str">
        <f>+Médicaments!B503</f>
        <v>L03AB10</v>
      </c>
      <c r="D485" s="110" t="str">
        <f>+Médicaments!C503</f>
        <v>Peginterféron alfa-2b</v>
      </c>
      <c r="E485" s="110" t="str">
        <f>+Médicaments!F503</f>
        <v>CYLATRON subst sèche 600 mcg cum sol flac</v>
      </c>
      <c r="F485" s="110"/>
      <c r="G485" s="110" t="str">
        <f>+Médicaments!R503</f>
        <v>mcg</v>
      </c>
      <c r="H485" s="110">
        <f>+Médicaments!H503</f>
        <v>0</v>
      </c>
      <c r="I485" s="110">
        <f>+Médicaments!I503</f>
        <v>0</v>
      </c>
    </row>
    <row r="486" spans="1:9">
      <c r="A486" s="260">
        <f>+'Page d''accueil'!$C$16</f>
        <v>0</v>
      </c>
      <c r="B486" s="110" t="str">
        <f>+Médicaments!L504</f>
        <v>L03AB10_nr</v>
      </c>
      <c r="C486" s="110" t="str">
        <f>+Médicaments!B504</f>
        <v>L03AB10</v>
      </c>
      <c r="D486" s="110" t="str">
        <f>+Médicaments!C504</f>
        <v>Peginterféron alfa-2b</v>
      </c>
      <c r="E486" s="110" t="str">
        <f>+Médicaments!F504</f>
        <v>CYLATRON subst sèche 600 mcg cum sol flac 4 pce</v>
      </c>
      <c r="F486" s="110"/>
      <c r="G486" s="110" t="str">
        <f>+Médicaments!R504</f>
        <v>mcg</v>
      </c>
      <c r="H486" s="110">
        <f>+Médicaments!H504</f>
        <v>0</v>
      </c>
      <c r="I486" s="110">
        <f>+Médicaments!I504</f>
        <v>0</v>
      </c>
    </row>
    <row r="487" spans="1:9">
      <c r="A487" s="260">
        <f>+'Page d''accueil'!$C$16</f>
        <v>0</v>
      </c>
      <c r="B487" s="110" t="str">
        <f>+Médicaments!L505</f>
        <v>L03AB10_nr</v>
      </c>
      <c r="C487" s="110" t="str">
        <f>+Médicaments!B505</f>
        <v>L03AB10</v>
      </c>
      <c r="D487" s="110" t="str">
        <f>+Médicaments!C505</f>
        <v>Peginterféron alfa-2b</v>
      </c>
      <c r="E487" s="110" t="str">
        <f>+Médicaments!F505</f>
        <v>PEGINTRON Pen 100 mcg c solv flac 4 pce</v>
      </c>
      <c r="F487" s="110"/>
      <c r="G487" s="110" t="str">
        <f>+Médicaments!R505</f>
        <v>mcg</v>
      </c>
      <c r="H487" s="110">
        <f>+Médicaments!H505</f>
        <v>0</v>
      </c>
      <c r="I487" s="110">
        <f>+Médicaments!I505</f>
        <v>0</v>
      </c>
    </row>
    <row r="488" spans="1:9">
      <c r="A488" s="260">
        <f>+'Page d''accueil'!$C$16</f>
        <v>0</v>
      </c>
      <c r="B488" s="110" t="str">
        <f>+Médicaments!L506</f>
        <v>L03AB10_nr</v>
      </c>
      <c r="C488" s="110" t="str">
        <f>+Médicaments!B506</f>
        <v>L03AB10</v>
      </c>
      <c r="D488" s="110" t="str">
        <f>+Médicaments!C506</f>
        <v>Peginterféron alfa-2b</v>
      </c>
      <c r="E488" s="110" t="str">
        <f>+Médicaments!F506</f>
        <v>PEGINTRON Pen 120 mcg c solv flac 4 pce</v>
      </c>
      <c r="F488" s="110"/>
      <c r="G488" s="110" t="str">
        <f>+Médicaments!R506</f>
        <v>mcg</v>
      </c>
      <c r="H488" s="110">
        <f>+Médicaments!H506</f>
        <v>0</v>
      </c>
      <c r="I488" s="110">
        <f>+Médicaments!I506</f>
        <v>0</v>
      </c>
    </row>
    <row r="489" spans="1:9">
      <c r="A489" s="260">
        <f>+'Page d''accueil'!$C$16</f>
        <v>0</v>
      </c>
      <c r="B489" s="110" t="str">
        <f>+Médicaments!L507</f>
        <v>L03AB10_nr</v>
      </c>
      <c r="C489" s="110" t="str">
        <f>+Médicaments!B507</f>
        <v>L03AB10</v>
      </c>
      <c r="D489" s="110" t="str">
        <f>+Médicaments!C507</f>
        <v>Peginterféron alfa-2b</v>
      </c>
      <c r="E489" s="110" t="str">
        <f>+Médicaments!F507</f>
        <v>PEGINTRON Pen 150 mcg c solv flac 4 pce</v>
      </c>
      <c r="F489" s="110"/>
      <c r="G489" s="110" t="str">
        <f>+Médicaments!R507</f>
        <v>mcg</v>
      </c>
      <c r="H489" s="110">
        <f>+Médicaments!H507</f>
        <v>0</v>
      </c>
      <c r="I489" s="110">
        <f>+Médicaments!I507</f>
        <v>0</v>
      </c>
    </row>
    <row r="490" spans="1:9">
      <c r="A490" s="260">
        <f>+'Page d''accueil'!$C$16</f>
        <v>0</v>
      </c>
      <c r="B490" s="110" t="str">
        <f>+Médicaments!L508</f>
        <v>L03AB10_nr</v>
      </c>
      <c r="C490" s="110" t="str">
        <f>+Médicaments!B508</f>
        <v>L03AB10</v>
      </c>
      <c r="D490" s="110" t="str">
        <f>+Médicaments!C508</f>
        <v>Peginterféron alfa-2b</v>
      </c>
      <c r="E490" s="110" t="str">
        <f>+Médicaments!F508</f>
        <v>PEGINTRON Pen 50 mcg c solv flac 4 pce</v>
      </c>
      <c r="F490" s="110"/>
      <c r="G490" s="110" t="str">
        <f>+Médicaments!R508</f>
        <v>mcg</v>
      </c>
      <c r="H490" s="110">
        <f>+Médicaments!H508</f>
        <v>0</v>
      </c>
      <c r="I490" s="110">
        <f>+Médicaments!I508</f>
        <v>0</v>
      </c>
    </row>
    <row r="491" spans="1:9">
      <c r="A491" s="260">
        <f>+'Page d''accueil'!$C$16</f>
        <v>0</v>
      </c>
      <c r="B491" s="110" t="str">
        <f>+Médicaments!L509</f>
        <v>L03AB10_nr</v>
      </c>
      <c r="C491" s="110" t="str">
        <f>+Médicaments!B509</f>
        <v>L03AB10</v>
      </c>
      <c r="D491" s="110" t="str">
        <f>+Médicaments!C509</f>
        <v>Peginterféron alfa-2b</v>
      </c>
      <c r="E491" s="110" t="str">
        <f>+Médicaments!F509</f>
        <v>PEGINTRON Pen 80 mcg c solv flac 4 pce</v>
      </c>
      <c r="F491" s="110"/>
      <c r="G491" s="110" t="str">
        <f>+Médicaments!R509</f>
        <v>mcg</v>
      </c>
      <c r="H491" s="110">
        <f>+Médicaments!H509</f>
        <v>0</v>
      </c>
      <c r="I491" s="110">
        <f>+Médicaments!I509</f>
        <v>0</v>
      </c>
    </row>
    <row r="492" spans="1:9">
      <c r="A492" s="260">
        <f>+'Page d''accueil'!$C$16</f>
        <v>0</v>
      </c>
      <c r="B492" s="110" t="str">
        <f>+Médicaments!L510</f>
        <v>L03AB10_nr</v>
      </c>
      <c r="C492" s="110" t="str">
        <f>+Médicaments!B510</f>
        <v>L03AB10</v>
      </c>
      <c r="D492" s="110" t="str">
        <f>+Médicaments!C510</f>
        <v>Peginterféron alfa-2b</v>
      </c>
      <c r="E492" s="110" t="str">
        <f>+Médicaments!F510</f>
        <v>PEGINTRON Pen Clearclick 100 mcg c solv 4 pce</v>
      </c>
      <c r="F492" s="110"/>
      <c r="G492" s="110" t="str">
        <f>+Médicaments!R510</f>
        <v>mcg</v>
      </c>
      <c r="H492" s="110">
        <f>+Médicaments!H510</f>
        <v>0</v>
      </c>
      <c r="I492" s="110">
        <f>+Médicaments!I510</f>
        <v>0</v>
      </c>
    </row>
    <row r="493" spans="1:9">
      <c r="A493" s="260">
        <f>+'Page d''accueil'!$C$16</f>
        <v>0</v>
      </c>
      <c r="B493" s="110" t="str">
        <f>+Médicaments!L511</f>
        <v>L03AB10_nr</v>
      </c>
      <c r="C493" s="110" t="str">
        <f>+Médicaments!B511</f>
        <v>L03AB10</v>
      </c>
      <c r="D493" s="110" t="str">
        <f>+Médicaments!C511</f>
        <v>Peginterféron alfa-2b</v>
      </c>
      <c r="E493" s="110" t="str">
        <f>+Médicaments!F511</f>
        <v>PEGINTRON Pen Clearclick 120 mcg c solv 4 pce</v>
      </c>
      <c r="F493" s="110"/>
      <c r="G493" s="110" t="str">
        <f>+Médicaments!R511</f>
        <v>mcg</v>
      </c>
      <c r="H493" s="110">
        <f>+Médicaments!H511</f>
        <v>0</v>
      </c>
      <c r="I493" s="110">
        <f>+Médicaments!I511</f>
        <v>0</v>
      </c>
    </row>
    <row r="494" spans="1:9">
      <c r="A494" s="260">
        <f>+'Page d''accueil'!$C$16</f>
        <v>0</v>
      </c>
      <c r="B494" s="110" t="str">
        <f>+Médicaments!L512</f>
        <v>L03AB10_nr</v>
      </c>
      <c r="C494" s="110" t="str">
        <f>+Médicaments!B512</f>
        <v>L03AB10</v>
      </c>
      <c r="D494" s="110" t="str">
        <f>+Médicaments!C512</f>
        <v>Peginterféron alfa-2b</v>
      </c>
      <c r="E494" s="110" t="str">
        <f>+Médicaments!F512</f>
        <v>PEGINTRON Pen Clearclick 150 mcg c solv 4 pce</v>
      </c>
      <c r="F494" s="110"/>
      <c r="G494" s="110" t="str">
        <f>+Médicaments!R512</f>
        <v>mcg</v>
      </c>
      <c r="H494" s="110">
        <f>+Médicaments!H512</f>
        <v>0</v>
      </c>
      <c r="I494" s="110">
        <f>+Médicaments!I512</f>
        <v>0</v>
      </c>
    </row>
    <row r="495" spans="1:9">
      <c r="A495" s="260">
        <f>+'Page d''accueil'!$C$16</f>
        <v>0</v>
      </c>
      <c r="B495" s="110" t="str">
        <f>+Médicaments!L513</f>
        <v>L03AB10_nr</v>
      </c>
      <c r="C495" s="110" t="str">
        <f>+Médicaments!B513</f>
        <v>L03AB10</v>
      </c>
      <c r="D495" s="110" t="str">
        <f>+Médicaments!C513</f>
        <v>Peginterféron alfa-2b</v>
      </c>
      <c r="E495" s="110" t="str">
        <f>+Médicaments!F513</f>
        <v>PEGINTRON Pen Clearclick 50 mcg c solv 4 pce</v>
      </c>
      <c r="F495" s="110"/>
      <c r="G495" s="110" t="str">
        <f>+Médicaments!R513</f>
        <v>mcg</v>
      </c>
      <c r="H495" s="110">
        <f>+Médicaments!H513</f>
        <v>0</v>
      </c>
      <c r="I495" s="110">
        <f>+Médicaments!I513</f>
        <v>0</v>
      </c>
    </row>
    <row r="496" spans="1:9">
      <c r="A496" s="260">
        <f>+'Page d''accueil'!$C$16</f>
        <v>0</v>
      </c>
      <c r="B496" s="110" t="str">
        <f>+Médicaments!L514</f>
        <v>L03AB10_nr</v>
      </c>
      <c r="C496" s="110" t="str">
        <f>+Médicaments!B514</f>
        <v>L03AB10</v>
      </c>
      <c r="D496" s="110" t="str">
        <f>+Médicaments!C514</f>
        <v>Peginterféron alfa-2b</v>
      </c>
      <c r="E496" s="110" t="str">
        <f>+Médicaments!F514</f>
        <v>PEGINTRON Pen Clearclick 80 mcg c solv 4 pce</v>
      </c>
      <c r="F496" s="110"/>
      <c r="G496" s="110" t="str">
        <f>+Médicaments!R514</f>
        <v>mcg</v>
      </c>
      <c r="H496" s="110">
        <f>+Médicaments!H514</f>
        <v>0</v>
      </c>
      <c r="I496" s="110">
        <f>+Médicaments!I514</f>
        <v>0</v>
      </c>
    </row>
    <row r="497" spans="1:9">
      <c r="A497" s="260">
        <f>+'Page d''accueil'!$C$16</f>
        <v>0</v>
      </c>
      <c r="B497" s="110" t="str">
        <f>+Médicaments!L515</f>
        <v>L03AB11_nr</v>
      </c>
      <c r="C497" s="110" t="str">
        <f>+Médicaments!B515</f>
        <v>L03AB11</v>
      </c>
      <c r="D497" s="110" t="str">
        <f>+Médicaments!C515</f>
        <v>Peginterféron alfa-2a</v>
      </c>
      <c r="E497" s="110" t="str">
        <f>+Médicaments!F515</f>
        <v>PEGASYS sol inj 135 mcg/0.5 ml styl pré 0.5 ml</v>
      </c>
      <c r="F497" s="110"/>
      <c r="G497" s="110" t="str">
        <f>+Médicaments!R515</f>
        <v>mcg</v>
      </c>
      <c r="H497" s="110">
        <f>+Médicaments!H515</f>
        <v>0</v>
      </c>
      <c r="I497" s="110">
        <f>+Médicaments!I515</f>
        <v>0</v>
      </c>
    </row>
    <row r="498" spans="1:9">
      <c r="A498" s="260">
        <f>+'Page d''accueil'!$C$16</f>
        <v>0</v>
      </c>
      <c r="B498" s="110" t="str">
        <f>+Médicaments!L516</f>
        <v>L03AB11_nr</v>
      </c>
      <c r="C498" s="110" t="str">
        <f>+Médicaments!B516</f>
        <v>L03AB11</v>
      </c>
      <c r="D498" s="110" t="str">
        <f>+Médicaments!C516</f>
        <v>Peginterféron alfa-2a</v>
      </c>
      <c r="E498" s="110" t="str">
        <f>+Médicaments!F516</f>
        <v>PEGASYS sol inj 135 mcg/0.5 ml ser pré 4 x 0.5 ml</v>
      </c>
      <c r="F498" s="110"/>
      <c r="G498" s="110" t="str">
        <f>+Médicaments!R516</f>
        <v>mcg</v>
      </c>
      <c r="H498" s="110">
        <f>+Médicaments!H516</f>
        <v>0</v>
      </c>
      <c r="I498" s="110">
        <f>+Médicaments!I516</f>
        <v>0</v>
      </c>
    </row>
    <row r="499" spans="1:9">
      <c r="A499" s="260">
        <f>+'Page d''accueil'!$C$16</f>
        <v>0</v>
      </c>
      <c r="B499" s="110" t="str">
        <f>+Médicaments!L517</f>
        <v>L03AB11_nr</v>
      </c>
      <c r="C499" s="110" t="str">
        <f>+Médicaments!B517</f>
        <v>L03AB11</v>
      </c>
      <c r="D499" s="110" t="str">
        <f>+Médicaments!C517</f>
        <v>Peginterféron alfa-2a</v>
      </c>
      <c r="E499" s="110" t="str">
        <f>+Médicaments!F517</f>
        <v>PEGASYS sol inj 180 mcg/0.5 ml styl pré 0.5 ml</v>
      </c>
      <c r="F499" s="110"/>
      <c r="G499" s="110" t="str">
        <f>+Médicaments!R517</f>
        <v>mcg</v>
      </c>
      <c r="H499" s="110">
        <f>+Médicaments!H517</f>
        <v>0</v>
      </c>
      <c r="I499" s="110">
        <f>+Médicaments!I517</f>
        <v>0</v>
      </c>
    </row>
    <row r="500" spans="1:9">
      <c r="A500" s="260">
        <f>+'Page d''accueil'!$C$16</f>
        <v>0</v>
      </c>
      <c r="B500" s="110" t="str">
        <f>+Médicaments!L518</f>
        <v>L03AB11_nr</v>
      </c>
      <c r="C500" s="110" t="str">
        <f>+Médicaments!B518</f>
        <v>L03AB11</v>
      </c>
      <c r="D500" s="110" t="str">
        <f>+Médicaments!C518</f>
        <v>Peginterféron alfa-2a</v>
      </c>
      <c r="E500" s="110" t="str">
        <f>+Médicaments!F518</f>
        <v>PEGASYS sol inj 180 mcg/0.5 ml styl pré 4 x 0.5 ml</v>
      </c>
      <c r="F500" s="110"/>
      <c r="G500" s="110" t="str">
        <f>+Médicaments!R518</f>
        <v>mcg</v>
      </c>
      <c r="H500" s="110">
        <f>+Médicaments!H518</f>
        <v>0</v>
      </c>
      <c r="I500" s="110">
        <f>+Médicaments!I518</f>
        <v>0</v>
      </c>
    </row>
    <row r="501" spans="1:9">
      <c r="A501" s="260">
        <f>+'Page d''accueil'!$C$16</f>
        <v>0</v>
      </c>
      <c r="B501" s="110" t="str">
        <f>+Médicaments!L519</f>
        <v>L03AB11_nr</v>
      </c>
      <c r="C501" s="110" t="str">
        <f>+Médicaments!B519</f>
        <v>L03AB11</v>
      </c>
      <c r="D501" s="110" t="str">
        <f>+Médicaments!C519</f>
        <v>Peginterféron alfa-2a</v>
      </c>
      <c r="E501" s="110" t="str">
        <f>+Médicaments!F519</f>
        <v>PEGASYS sol inj 180 mcg/0.5 ml ser pré 4 x 0.5 ml</v>
      </c>
      <c r="F501" s="110"/>
      <c r="G501" s="110" t="str">
        <f>+Médicaments!R519</f>
        <v>mcg</v>
      </c>
      <c r="H501" s="110">
        <f>+Médicaments!H519</f>
        <v>0</v>
      </c>
      <c r="I501" s="110">
        <f>+Médicaments!I519</f>
        <v>0</v>
      </c>
    </row>
    <row r="502" spans="1:9">
      <c r="A502" s="260">
        <f>+'Page d''accueil'!$C$16</f>
        <v>0</v>
      </c>
      <c r="B502" s="110" t="str">
        <f>+Médicaments!L520</f>
        <v>L03AC01_nr</v>
      </c>
      <c r="C502" s="110" t="str">
        <f>+Médicaments!B520</f>
        <v>L03AC01</v>
      </c>
      <c r="D502" s="110" t="str">
        <f>+Médicaments!C520</f>
        <v>Aldesleukine</v>
      </c>
      <c r="E502" s="110" t="str">
        <f>+Médicaments!F520</f>
        <v>PROLEUKIN subst sèche 18 mio UI flac</v>
      </c>
      <c r="F502" s="110"/>
      <c r="G502" s="110" t="str">
        <f>+Médicaments!R520</f>
        <v>MIU</v>
      </c>
      <c r="H502" s="110">
        <f>+Médicaments!H520</f>
        <v>0</v>
      </c>
      <c r="I502" s="110">
        <f>+Médicaments!I520</f>
        <v>0</v>
      </c>
    </row>
    <row r="503" spans="1:9">
      <c r="A503" s="260">
        <f>+'Page d''accueil'!$C$16</f>
        <v>0</v>
      </c>
      <c r="B503" s="110" t="str">
        <f>+Médicaments!L521</f>
        <v>L03AX16_nr</v>
      </c>
      <c r="C503" s="110" t="str">
        <f>+Médicaments!B521</f>
        <v>L03AX16</v>
      </c>
      <c r="D503" s="110" t="str">
        <f>+Médicaments!C521</f>
        <v>Plerixafor</v>
      </c>
      <c r="E503" s="110" t="str">
        <f>+Médicaments!F521</f>
        <v>MOZOBIL sol inj 24 mg/1.2ml flac 1.2 ml</v>
      </c>
      <c r="F503" s="110"/>
      <c r="G503" s="110" t="str">
        <f>+Médicaments!R521</f>
        <v>mg</v>
      </c>
      <c r="H503" s="110">
        <f>+Médicaments!H521</f>
        <v>0</v>
      </c>
      <c r="I503" s="110">
        <f>+Médicaments!I521</f>
        <v>0</v>
      </c>
    </row>
    <row r="504" spans="1:9">
      <c r="A504" s="260">
        <f>+'Page d''accueil'!$C$16</f>
        <v>0</v>
      </c>
      <c r="B504" s="110" t="str">
        <f>+Médicaments!L522</f>
        <v>L04AA04_nr</v>
      </c>
      <c r="C504" s="110" t="str">
        <f>+Médicaments!B522</f>
        <v>L04AA04</v>
      </c>
      <c r="D504" s="110" t="str">
        <f>+Médicaments!C522</f>
        <v>Immunoglobuline anti-thymocytes (lapin)</v>
      </c>
      <c r="E504" s="110" t="str">
        <f>+Médicaments!F522</f>
        <v>ATG FRESENIUS sol perf 100 mg/5ml 10 flac 5 ml</v>
      </c>
      <c r="F504" s="110"/>
      <c r="G504" s="110" t="str">
        <f>+Médicaments!R522</f>
        <v>mg</v>
      </c>
      <c r="H504" s="110">
        <f>+Médicaments!H522</f>
        <v>0</v>
      </c>
      <c r="I504" s="110">
        <f>+Médicaments!I522</f>
        <v>0</v>
      </c>
    </row>
    <row r="505" spans="1:9">
      <c r="A505" s="260">
        <f>+'Page d''accueil'!$C$16</f>
        <v>0</v>
      </c>
      <c r="B505" s="110" t="str">
        <f>+Médicaments!L523</f>
        <v>L04AA04_nr</v>
      </c>
      <c r="C505" s="110" t="str">
        <f>+Médicaments!B523</f>
        <v>L04AA04</v>
      </c>
      <c r="D505" s="110" t="str">
        <f>+Médicaments!C523</f>
        <v>Immunoglobuline anti-thymocytes (lapin)</v>
      </c>
      <c r="E505" s="110" t="str">
        <f>+Médicaments!F523</f>
        <v>ATG FRESENIUS sol perf 100 mg/5ml flac 5 ml</v>
      </c>
      <c r="F505" s="110"/>
      <c r="G505" s="110" t="str">
        <f>+Médicaments!R523</f>
        <v>mg</v>
      </c>
      <c r="H505" s="110">
        <f>+Médicaments!H523</f>
        <v>0</v>
      </c>
      <c r="I505" s="110">
        <f>+Médicaments!I523</f>
        <v>0</v>
      </c>
    </row>
    <row r="506" spans="1:9">
      <c r="A506" s="260">
        <f>+'Page d''accueil'!$C$16</f>
        <v>0</v>
      </c>
      <c r="B506" s="110" t="str">
        <f>+Médicaments!L524</f>
        <v>L04AA04_nr</v>
      </c>
      <c r="C506" s="110" t="str">
        <f>+Médicaments!B524</f>
        <v>L04AA04</v>
      </c>
      <c r="D506" s="110" t="str">
        <f>+Médicaments!C524</f>
        <v>Immunoglobuline anti-thymocytes (lapin)</v>
      </c>
      <c r="E506" s="110" t="str">
        <f>+Médicaments!F524</f>
        <v>THYMOGLOBULINE subst sèche 25 mg flac</v>
      </c>
      <c r="F506" s="110"/>
      <c r="G506" s="110" t="str">
        <f>+Médicaments!R524</f>
        <v>mg</v>
      </c>
      <c r="H506" s="110">
        <f>+Médicaments!H524</f>
        <v>0</v>
      </c>
      <c r="I506" s="110">
        <f>+Médicaments!I524</f>
        <v>0</v>
      </c>
    </row>
    <row r="507" spans="1:9">
      <c r="A507" s="260">
        <f>+'Page d''accueil'!$C$16</f>
        <v>0</v>
      </c>
      <c r="B507" s="110" t="str">
        <f>+Médicaments!L525</f>
        <v>L04AA23_nr</v>
      </c>
      <c r="C507" s="110" t="str">
        <f>+Médicaments!B525</f>
        <v>L04AA23</v>
      </c>
      <c r="D507" s="110" t="str">
        <f>+Médicaments!C525</f>
        <v>Natalizumab</v>
      </c>
      <c r="E507" s="110" t="str">
        <f>+Médicaments!F525</f>
        <v>TYSABRI conc perf 300 mg/15ml fl 15 ml</v>
      </c>
      <c r="F507" s="110"/>
      <c r="G507" s="110" t="str">
        <f>+Médicaments!R525</f>
        <v>mg</v>
      </c>
      <c r="H507" s="110">
        <f>+Médicaments!H525</f>
        <v>0</v>
      </c>
      <c r="I507" s="110">
        <f>+Médicaments!I525</f>
        <v>0</v>
      </c>
    </row>
    <row r="508" spans="1:9">
      <c r="A508" s="260">
        <f>+'Page d''accueil'!$C$16</f>
        <v>0</v>
      </c>
      <c r="B508" s="110" t="str">
        <f>+Médicaments!L526</f>
        <v>L04AA24_SC</v>
      </c>
      <c r="C508" s="110" t="str">
        <f>+Médicaments!B526</f>
        <v>L04AA24</v>
      </c>
      <c r="D508" s="110" t="str">
        <f>+Médicaments!C526</f>
        <v>Abatacept</v>
      </c>
      <c r="E508" s="110" t="str">
        <f>+Médicaments!F526</f>
        <v>ORENCIA sol inj 125 mg/ml 4 ser prê 1 ml</v>
      </c>
      <c r="F508" s="110"/>
      <c r="G508" s="110" t="str">
        <f>+Médicaments!R526</f>
        <v>mg</v>
      </c>
      <c r="H508" s="110">
        <f>+Médicaments!H526</f>
        <v>0</v>
      </c>
      <c r="I508" s="110">
        <f>+Médicaments!I526</f>
        <v>0</v>
      </c>
    </row>
    <row r="509" spans="1:9">
      <c r="A509" s="260">
        <f>+'Page d''accueil'!$C$16</f>
        <v>0</v>
      </c>
      <c r="B509" s="110" t="str">
        <f>+Médicaments!L527</f>
        <v>L04AA24_IV</v>
      </c>
      <c r="C509" s="110" t="str">
        <f>+Médicaments!B527</f>
        <v>L04AA24</v>
      </c>
      <c r="D509" s="110" t="str">
        <f>+Médicaments!C527</f>
        <v>Abatacept</v>
      </c>
      <c r="E509" s="110" t="str">
        <f>+Médicaments!F527</f>
        <v>ORENCIA subst sèche 250 mg avec seringue flac</v>
      </c>
      <c r="F509" s="110"/>
      <c r="G509" s="110" t="str">
        <f>+Médicaments!R527</f>
        <v>mg</v>
      </c>
      <c r="H509" s="110">
        <f>+Médicaments!H527</f>
        <v>0</v>
      </c>
      <c r="I509" s="110">
        <f>+Médicaments!I527</f>
        <v>0</v>
      </c>
    </row>
    <row r="510" spans="1:9">
      <c r="A510" s="260">
        <f>+'Page d''accueil'!$C$16</f>
        <v>0</v>
      </c>
      <c r="B510" s="110" t="str">
        <f>+Médicaments!L528</f>
        <v>L04AA25_nr</v>
      </c>
      <c r="C510" s="110" t="str">
        <f>+Médicaments!B528</f>
        <v>L04AA25</v>
      </c>
      <c r="D510" s="110" t="str">
        <f>+Médicaments!C528</f>
        <v>Eculizumab</v>
      </c>
      <c r="E510" s="110" t="str">
        <f>+Médicaments!F528</f>
        <v>SOLIRIS conc perf 300 mg/30ml flac 30 ml</v>
      </c>
      <c r="F510" s="110"/>
      <c r="G510" s="110" t="str">
        <f>+Médicaments!R528</f>
        <v>mg</v>
      </c>
      <c r="H510" s="110">
        <f>+Médicaments!H528</f>
        <v>0</v>
      </c>
      <c r="I510" s="110">
        <f>+Médicaments!I528</f>
        <v>0</v>
      </c>
    </row>
    <row r="511" spans="1:9">
      <c r="A511" s="260">
        <f>+'Page d''accueil'!$C$16</f>
        <v>0</v>
      </c>
      <c r="B511" s="110" t="str">
        <f>+Médicaments!L529</f>
        <v>L04AA26_nr</v>
      </c>
      <c r="C511" s="110" t="str">
        <f>+Médicaments!B529</f>
        <v>L04AA26</v>
      </c>
      <c r="D511" s="110" t="str">
        <f>+Médicaments!C529</f>
        <v>Belimumab (Anti-Blys-BAFF)</v>
      </c>
      <c r="E511" s="110" t="str">
        <f>+Médicaments!F529</f>
        <v>BENLYSTA subst sèche 120 mg</v>
      </c>
      <c r="F511" s="110"/>
      <c r="G511" s="110" t="str">
        <f>+Médicaments!R529</f>
        <v>mg</v>
      </c>
      <c r="H511" s="110">
        <f>+Médicaments!H529</f>
        <v>0</v>
      </c>
      <c r="I511" s="110">
        <f>+Médicaments!I529</f>
        <v>0</v>
      </c>
    </row>
    <row r="512" spans="1:9">
      <c r="A512" s="260">
        <f>+'Page d''accueil'!$C$16</f>
        <v>0</v>
      </c>
      <c r="B512" s="110" t="str">
        <f>+Médicaments!L530</f>
        <v>L04AA26_nr</v>
      </c>
      <c r="C512" s="110" t="str">
        <f>+Médicaments!B530</f>
        <v>L04AA26</v>
      </c>
      <c r="D512" s="110" t="str">
        <f>+Médicaments!C530</f>
        <v>Belimumab (Anti-Blys-BAFF)</v>
      </c>
      <c r="E512" s="110" t="str">
        <f>+Médicaments!F530</f>
        <v>BENLYSTA subst sèche 400 mg</v>
      </c>
      <c r="F512" s="110"/>
      <c r="G512" s="110" t="str">
        <f>+Médicaments!R530</f>
        <v>mg</v>
      </c>
      <c r="H512" s="110">
        <f>+Médicaments!H530</f>
        <v>0</v>
      </c>
      <c r="I512" s="110">
        <f>+Médicaments!I530</f>
        <v>0</v>
      </c>
    </row>
    <row r="513" spans="1:9">
      <c r="A513" s="260">
        <f>+'Page d''accueil'!$C$16</f>
        <v>0</v>
      </c>
      <c r="B513" s="110" t="str">
        <f>+Médicaments!L531</f>
        <v>L04AA34_nr</v>
      </c>
      <c r="C513" s="110" t="str">
        <f>+Médicaments!B531</f>
        <v>L04AA34</v>
      </c>
      <c r="D513" s="110" t="str">
        <f>+Médicaments!C531</f>
        <v>Alemtuzumab</v>
      </c>
      <c r="E513" s="110" t="str">
        <f>+Médicaments!F531</f>
        <v>LEMTRADA conc perf 12 mg flac 2 ml</v>
      </c>
      <c r="F513" s="110"/>
      <c r="G513" s="110" t="str">
        <f>+Médicaments!R531</f>
        <v>mg</v>
      </c>
      <c r="H513" s="110">
        <f>+Médicaments!H531</f>
        <v>0</v>
      </c>
      <c r="I513" s="110">
        <f>+Médicaments!I531</f>
        <v>0</v>
      </c>
    </row>
    <row r="514" spans="1:9">
      <c r="A514" s="260">
        <f>+'Page d''accueil'!$C$16</f>
        <v>0</v>
      </c>
      <c r="B514" s="110" t="str">
        <f>+Médicaments!L532</f>
        <v>L04AB01_nr</v>
      </c>
      <c r="C514" s="110" t="str">
        <f>+Médicaments!B532</f>
        <v>L04AB01</v>
      </c>
      <c r="D514" s="110" t="str">
        <f>+Médicaments!C532</f>
        <v>Etanercept</v>
      </c>
      <c r="E514" s="110" t="str">
        <f>+Médicaments!F532</f>
        <v>ENBREL sol inj 25 mg/0.5ml 4 ser prê 0.5 ml</v>
      </c>
      <c r="F514" s="110"/>
      <c r="G514" s="110" t="str">
        <f>+Médicaments!R532</f>
        <v>mg</v>
      </c>
      <c r="H514" s="110">
        <f>+Médicaments!H532</f>
        <v>0</v>
      </c>
      <c r="I514" s="110">
        <f>+Médicaments!I532</f>
        <v>0</v>
      </c>
    </row>
    <row r="515" spans="1:9">
      <c r="A515" s="260">
        <f>+'Page d''accueil'!$C$16</f>
        <v>0</v>
      </c>
      <c r="B515" s="110" t="str">
        <f>+Médicaments!L533</f>
        <v>L04AB01_nr</v>
      </c>
      <c r="C515" s="110" t="str">
        <f>+Médicaments!B533</f>
        <v>L04AB01</v>
      </c>
      <c r="D515" s="110" t="str">
        <f>+Médicaments!C533</f>
        <v>Etanercept</v>
      </c>
      <c r="E515" s="110" t="str">
        <f>+Médicaments!F533</f>
        <v>ENBREL sol inj 50 mg/ml 2 ser prê 1 ml</v>
      </c>
      <c r="F515" s="110"/>
      <c r="G515" s="110" t="str">
        <f>+Médicaments!R533</f>
        <v>mg</v>
      </c>
      <c r="H515" s="110">
        <f>+Médicaments!H533</f>
        <v>0</v>
      </c>
      <c r="I515" s="110">
        <f>+Médicaments!I533</f>
        <v>0</v>
      </c>
    </row>
    <row r="516" spans="1:9">
      <c r="A516" s="260">
        <f>+'Page d''accueil'!$C$16</f>
        <v>0</v>
      </c>
      <c r="B516" s="110" t="str">
        <f>+Médicaments!L534</f>
        <v>L04AB01_nr</v>
      </c>
      <c r="C516" s="110" t="str">
        <f>+Médicaments!B534</f>
        <v>L04AB01</v>
      </c>
      <c r="D516" s="110" t="str">
        <f>+Médicaments!C534</f>
        <v>Etanercept</v>
      </c>
      <c r="E516" s="110" t="str">
        <f>+Médicaments!F534</f>
        <v>ENBREL MyClic sol inj 50 mg/ml 2 stylo pré 1 ml</v>
      </c>
      <c r="F516" s="110"/>
      <c r="G516" s="110" t="str">
        <f>+Médicaments!R534</f>
        <v>mg</v>
      </c>
      <c r="H516" s="110">
        <f>+Médicaments!H534</f>
        <v>0</v>
      </c>
      <c r="I516" s="110">
        <f>+Médicaments!I534</f>
        <v>0</v>
      </c>
    </row>
    <row r="517" spans="1:9">
      <c r="A517" s="260">
        <f>+'Page d''accueil'!$C$16</f>
        <v>0</v>
      </c>
      <c r="B517" s="110" t="str">
        <f>+Médicaments!L535</f>
        <v>L04AB01_nr</v>
      </c>
      <c r="C517" s="110" t="str">
        <f>+Médicaments!B535</f>
        <v>L04AB01</v>
      </c>
      <c r="D517" s="110" t="str">
        <f>+Médicaments!C535</f>
        <v>Etanercept</v>
      </c>
      <c r="E517" s="110" t="str">
        <f>+Médicaments!F535</f>
        <v>ENBREL subst sèche 25 mg c solv flac 4 pce</v>
      </c>
      <c r="F517" s="110"/>
      <c r="G517" s="110" t="str">
        <f>+Médicaments!R535</f>
        <v>mg</v>
      </c>
      <c r="H517" s="110">
        <f>+Médicaments!H535</f>
        <v>0</v>
      </c>
      <c r="I517" s="110">
        <f>+Médicaments!I535</f>
        <v>0</v>
      </c>
    </row>
    <row r="518" spans="1:9">
      <c r="A518" s="260">
        <f>+'Page d''accueil'!$C$16</f>
        <v>0</v>
      </c>
      <c r="B518" s="110" t="str">
        <f>+Médicaments!L536</f>
        <v>L04AB02_nr</v>
      </c>
      <c r="C518" s="110" t="str">
        <f>+Médicaments!B536</f>
        <v>L04AB02</v>
      </c>
      <c r="D518" s="110" t="str">
        <f>+Médicaments!C536</f>
        <v>Infliximab</v>
      </c>
      <c r="E518" s="110" t="str">
        <f>+Médicaments!F536</f>
        <v>REMICADE subst sèche 100 mg flac</v>
      </c>
      <c r="F518" s="110"/>
      <c r="G518" s="110" t="str">
        <f>+Médicaments!R536</f>
        <v>mg</v>
      </c>
      <c r="H518" s="110">
        <f>+Médicaments!H536</f>
        <v>0</v>
      </c>
      <c r="I518" s="110">
        <f>+Médicaments!I536</f>
        <v>0</v>
      </c>
    </row>
    <row r="519" spans="1:9">
      <c r="A519" s="260">
        <f>+'Page d''accueil'!$C$16</f>
        <v>0</v>
      </c>
      <c r="B519" s="110" t="str">
        <f>+Médicaments!L537</f>
        <v>L04AB04_nr</v>
      </c>
      <c r="C519" s="110" t="str">
        <f>+Médicaments!B537</f>
        <v>L04AB04</v>
      </c>
      <c r="D519" s="110" t="str">
        <f>+Médicaments!C537</f>
        <v>Adalimumab</v>
      </c>
      <c r="E519" s="110" t="str">
        <f>+Médicaments!F537</f>
        <v>HUMIRA sol inj 40 mg/0.8ml en flacon 2 pce</v>
      </c>
      <c r="F519" s="110"/>
      <c r="G519" s="110" t="str">
        <f>+Médicaments!R537</f>
        <v>mg</v>
      </c>
      <c r="H519" s="110">
        <f>+Médicaments!H537</f>
        <v>0</v>
      </c>
      <c r="I519" s="110">
        <f>+Médicaments!I537</f>
        <v>0</v>
      </c>
    </row>
    <row r="520" spans="1:9">
      <c r="A520" s="260">
        <f>+'Page d''accueil'!$C$16</f>
        <v>0</v>
      </c>
      <c r="B520" s="110" t="str">
        <f>+Médicaments!L538</f>
        <v>L04AB04_nr</v>
      </c>
      <c r="C520" s="110" t="str">
        <f>+Médicaments!B538</f>
        <v>L04AB04</v>
      </c>
      <c r="D520" s="110" t="str">
        <f>+Médicaments!C538</f>
        <v>Adalimumab</v>
      </c>
      <c r="E520" s="110" t="str">
        <f>+Médicaments!F538</f>
        <v>HUMIRA sol inj 40 mg/0.8ml ser prê 0.8 ml</v>
      </c>
      <c r="F520" s="110"/>
      <c r="G520" s="110" t="str">
        <f>+Médicaments!R538</f>
        <v>mg</v>
      </c>
      <c r="H520" s="110">
        <f>+Médicaments!H538</f>
        <v>0</v>
      </c>
      <c r="I520" s="110">
        <f>+Médicaments!I538</f>
        <v>0</v>
      </c>
    </row>
    <row r="521" spans="1:9">
      <c r="A521" s="260">
        <f>+'Page d''accueil'!$C$16</f>
        <v>0</v>
      </c>
      <c r="B521" s="110" t="str">
        <f>+Médicaments!L539</f>
        <v>L04AB04_nr</v>
      </c>
      <c r="C521" s="110" t="str">
        <f>+Médicaments!B539</f>
        <v>L04AB04</v>
      </c>
      <c r="D521" s="110" t="str">
        <f>+Médicaments!C539</f>
        <v>Adalimumab</v>
      </c>
      <c r="E521" s="110" t="str">
        <f>+Médicaments!F539</f>
        <v>HUMIRA sol inj 40 mg/0.8ml prérem injecteur 0.8 ml</v>
      </c>
      <c r="F521" s="110"/>
      <c r="G521" s="110" t="str">
        <f>+Médicaments!R539</f>
        <v>mg</v>
      </c>
      <c r="H521" s="110">
        <f>+Médicaments!H539</f>
        <v>0</v>
      </c>
      <c r="I521" s="110">
        <f>+Médicaments!I539</f>
        <v>0</v>
      </c>
    </row>
    <row r="522" spans="1:9">
      <c r="A522" s="260">
        <f>+'Page d''accueil'!$C$16</f>
        <v>0</v>
      </c>
      <c r="B522" s="110" t="str">
        <f>+Médicaments!L540</f>
        <v>L04AB05_nr</v>
      </c>
      <c r="C522" s="110" t="str">
        <f>+Médicaments!B540</f>
        <v>L04AB05</v>
      </c>
      <c r="D522" s="110" t="str">
        <f>+Médicaments!C540</f>
        <v>Certolizumab</v>
      </c>
      <c r="E522" s="110" t="str">
        <f>+Médicaments!F540</f>
        <v>CIMZIA sol inj 200 mg/ml 2 ser prê 1 ml</v>
      </c>
      <c r="F522" s="110"/>
      <c r="G522" s="110" t="str">
        <f>+Médicaments!R540</f>
        <v>mg</v>
      </c>
      <c r="H522" s="110">
        <f>+Médicaments!H540</f>
        <v>0</v>
      </c>
      <c r="I522" s="110">
        <f>+Médicaments!I540</f>
        <v>0</v>
      </c>
    </row>
    <row r="523" spans="1:9">
      <c r="A523" s="260">
        <f>+'Page d''accueil'!$C$16</f>
        <v>0</v>
      </c>
      <c r="B523" s="110" t="str">
        <f>+Médicaments!L541</f>
        <v>L04AB06_nr</v>
      </c>
      <c r="C523" s="110" t="str">
        <f>+Médicaments!B541</f>
        <v>L04AB06</v>
      </c>
      <c r="D523" s="110" t="str">
        <f>+Médicaments!C541</f>
        <v>Golimumab</v>
      </c>
      <c r="E523" s="110" t="str">
        <f>+Médicaments!F541</f>
        <v>SIMPONI ser prête 100 mg/1ml 1 ml</v>
      </c>
      <c r="F523" s="110"/>
      <c r="G523" s="110" t="str">
        <f>+Médicaments!R541</f>
        <v>mg</v>
      </c>
      <c r="H523" s="110">
        <f>+Médicaments!H541</f>
        <v>0</v>
      </c>
      <c r="I523" s="110">
        <f>+Médicaments!I541</f>
        <v>0</v>
      </c>
    </row>
    <row r="524" spans="1:9">
      <c r="A524" s="260">
        <f>+'Page d''accueil'!$C$16</f>
        <v>0</v>
      </c>
      <c r="B524" s="110" t="str">
        <f>+Médicaments!L542</f>
        <v>L04AB06_nr</v>
      </c>
      <c r="C524" s="110" t="str">
        <f>+Médicaments!B542</f>
        <v>L04AB06</v>
      </c>
      <c r="D524" s="110" t="str">
        <f>+Médicaments!C542</f>
        <v>Golimumab</v>
      </c>
      <c r="E524" s="110" t="str">
        <f>+Médicaments!F542</f>
        <v>SIMPONI ser prête 50 mg/0.5ml 0.5 ml</v>
      </c>
      <c r="F524" s="110"/>
      <c r="G524" s="110" t="str">
        <f>+Médicaments!R542</f>
        <v>mg</v>
      </c>
      <c r="H524" s="110">
        <f>+Médicaments!H542</f>
        <v>0</v>
      </c>
      <c r="I524" s="110">
        <f>+Médicaments!I542</f>
        <v>0</v>
      </c>
    </row>
    <row r="525" spans="1:9">
      <c r="A525" s="260">
        <f>+'Page d''accueil'!$C$16</f>
        <v>0</v>
      </c>
      <c r="B525" s="110" t="str">
        <f>+Médicaments!L543</f>
        <v>L04AB06_nr</v>
      </c>
      <c r="C525" s="110" t="str">
        <f>+Médicaments!B543</f>
        <v>L04AB06</v>
      </c>
      <c r="D525" s="110" t="str">
        <f>+Médicaments!C543</f>
        <v>Golimumab</v>
      </c>
      <c r="E525" s="110" t="str">
        <f>+Médicaments!F543</f>
        <v>SIMPONI pen sol inj 100 mg/1ml injecteur 1 ml</v>
      </c>
      <c r="F525" s="110"/>
      <c r="G525" s="110" t="str">
        <f>+Médicaments!R543</f>
        <v>mg</v>
      </c>
      <c r="H525" s="110">
        <f>+Médicaments!H543</f>
        <v>0</v>
      </c>
      <c r="I525" s="110">
        <f>+Médicaments!I543</f>
        <v>0</v>
      </c>
    </row>
    <row r="526" spans="1:9">
      <c r="A526" s="260">
        <f>+'Page d''accueil'!$C$16</f>
        <v>0</v>
      </c>
      <c r="B526" s="110" t="str">
        <f>+Médicaments!L544</f>
        <v>L04AB06_nr</v>
      </c>
      <c r="C526" s="110" t="str">
        <f>+Médicaments!B544</f>
        <v>L04AB06</v>
      </c>
      <c r="D526" s="110" t="str">
        <f>+Médicaments!C544</f>
        <v>Golimumab</v>
      </c>
      <c r="E526" s="110" t="str">
        <f>+Médicaments!F544</f>
        <v>SIMPONI pen sol inj 50 mg/0.5ml injecteur 0.5 ml</v>
      </c>
      <c r="F526" s="110"/>
      <c r="G526" s="110" t="str">
        <f>+Médicaments!R544</f>
        <v>mg</v>
      </c>
      <c r="H526" s="110">
        <f>+Médicaments!H544</f>
        <v>0</v>
      </c>
      <c r="I526" s="110">
        <f>+Médicaments!I544</f>
        <v>0</v>
      </c>
    </row>
    <row r="527" spans="1:9">
      <c r="A527" s="260">
        <f>+'Page d''accueil'!$C$16</f>
        <v>0</v>
      </c>
      <c r="B527" s="110" t="str">
        <f>+Médicaments!L545</f>
        <v>L04AC02_nr</v>
      </c>
      <c r="C527" s="110" t="str">
        <f>+Médicaments!B545</f>
        <v>L04AC02</v>
      </c>
      <c r="D527" s="110" t="str">
        <f>+Médicaments!C545</f>
        <v>Basiliximab</v>
      </c>
      <c r="E527" s="110" t="str">
        <f>+Médicaments!F545</f>
        <v>SIMULECT subst sèche 20 mg c solv amp</v>
      </c>
      <c r="F527" s="110"/>
      <c r="G527" s="110" t="str">
        <f>+Médicaments!R545</f>
        <v>mg</v>
      </c>
      <c r="H527" s="110">
        <f>+Médicaments!H545</f>
        <v>0</v>
      </c>
      <c r="I527" s="110">
        <f>+Médicaments!I545</f>
        <v>0</v>
      </c>
    </row>
    <row r="528" spans="1:9">
      <c r="A528" s="260">
        <f>+'Page d''accueil'!$C$16</f>
        <v>0</v>
      </c>
      <c r="B528" s="110" t="str">
        <f>+Médicaments!L546</f>
        <v>L04AC03_nr</v>
      </c>
      <c r="C528" s="110" t="str">
        <f>+Médicaments!B546</f>
        <v>L04AC03</v>
      </c>
      <c r="D528" s="110" t="str">
        <f>+Médicaments!C546</f>
        <v>Anakinra</v>
      </c>
      <c r="E528" s="110" t="str">
        <f>+Médicaments!F546</f>
        <v>KINERET (IMP D) sol inj 100 mg 28 ser prê 0.67 ml</v>
      </c>
      <c r="F528" s="110"/>
      <c r="G528" s="110" t="str">
        <f>+Médicaments!R546</f>
        <v>mg</v>
      </c>
      <c r="H528" s="110">
        <f>+Médicaments!H546</f>
        <v>0</v>
      </c>
      <c r="I528" s="110">
        <f>+Médicaments!I546</f>
        <v>0</v>
      </c>
    </row>
    <row r="529" spans="1:9">
      <c r="A529" s="260">
        <f>+'Page d''accueil'!$C$16</f>
        <v>0</v>
      </c>
      <c r="B529" s="110" t="str">
        <f>+Médicaments!L547</f>
        <v>L04AC03_nr</v>
      </c>
      <c r="C529" s="110" t="str">
        <f>+Médicaments!B547</f>
        <v>L04AC03</v>
      </c>
      <c r="D529" s="110" t="str">
        <f>+Médicaments!C547</f>
        <v>Anakinra</v>
      </c>
      <c r="E529" s="110" t="str">
        <f>+Médicaments!F547</f>
        <v>KINERET (IMP D) sol inj 100 mg 7 ser prê 0.67 ml</v>
      </c>
      <c r="F529" s="110"/>
      <c r="G529" s="110" t="str">
        <f>+Médicaments!R547</f>
        <v>mg</v>
      </c>
      <c r="H529" s="110">
        <f>+Médicaments!H547</f>
        <v>0</v>
      </c>
      <c r="I529" s="110">
        <f>+Médicaments!I547</f>
        <v>0</v>
      </c>
    </row>
    <row r="530" spans="1:9">
      <c r="A530" s="260">
        <f>+'Page d''accueil'!$C$16</f>
        <v>0</v>
      </c>
      <c r="B530" s="110" t="str">
        <f>+Médicaments!L548</f>
        <v>L04AC05_nr</v>
      </c>
      <c r="C530" s="110" t="str">
        <f>+Médicaments!B548</f>
        <v>L04AC05</v>
      </c>
      <c r="D530" s="110" t="str">
        <f>+Médicaments!C548</f>
        <v>Ustekinumab</v>
      </c>
      <c r="E530" s="110" t="str">
        <f>+Médicaments!F548</f>
        <v>STELARA sol inj 45 mg/0.5ml ser prê 0.5 ml</v>
      </c>
      <c r="F530" s="110"/>
      <c r="G530" s="110" t="str">
        <f>+Médicaments!R548</f>
        <v>mg</v>
      </c>
      <c r="H530" s="110">
        <f>+Médicaments!H548</f>
        <v>0</v>
      </c>
      <c r="I530" s="110">
        <f>+Médicaments!I548</f>
        <v>0</v>
      </c>
    </row>
    <row r="531" spans="1:9">
      <c r="A531" s="260">
        <f>+'Page d''accueil'!$C$16</f>
        <v>0</v>
      </c>
      <c r="B531" s="110" t="str">
        <f>+Médicaments!L549</f>
        <v>L04AC05_nr</v>
      </c>
      <c r="C531" s="110" t="str">
        <f>+Médicaments!B549</f>
        <v>L04AC05</v>
      </c>
      <c r="D531" s="110" t="str">
        <f>+Médicaments!C549</f>
        <v>Ustekinumab</v>
      </c>
      <c r="E531" s="110" t="str">
        <f>+Médicaments!F549</f>
        <v>STELARA sol inj 90 mg/ml ser prê 1 ml</v>
      </c>
      <c r="F531" s="110"/>
      <c r="G531" s="110" t="str">
        <f>+Médicaments!R549</f>
        <v>mg</v>
      </c>
      <c r="H531" s="110">
        <f>+Médicaments!H549</f>
        <v>0</v>
      </c>
      <c r="I531" s="110">
        <f>+Médicaments!I549</f>
        <v>0</v>
      </c>
    </row>
    <row r="532" spans="1:9">
      <c r="A532" s="260">
        <f>+'Page d''accueil'!$C$16</f>
        <v>0</v>
      </c>
      <c r="B532" s="110" t="str">
        <f>+Médicaments!L550</f>
        <v>L04AC07_nr</v>
      </c>
      <c r="C532" s="110" t="str">
        <f>+Médicaments!B550</f>
        <v>L04AC07</v>
      </c>
      <c r="D532" s="110" t="str">
        <f>+Médicaments!C550</f>
        <v>Tocilizumab</v>
      </c>
      <c r="E532" s="110" t="str">
        <f>+Médicaments!F550</f>
        <v>ACTEMRA conc perf 200 mg/10ml flac 10 ml</v>
      </c>
      <c r="F532" s="110"/>
      <c r="G532" s="110" t="str">
        <f>+Médicaments!R550</f>
        <v>mg</v>
      </c>
      <c r="H532" s="110">
        <f>+Médicaments!H550</f>
        <v>0</v>
      </c>
      <c r="I532" s="110">
        <f>+Médicaments!I550</f>
        <v>0</v>
      </c>
    </row>
    <row r="533" spans="1:9">
      <c r="A533" s="260">
        <f>+'Page d''accueil'!$C$16</f>
        <v>0</v>
      </c>
      <c r="B533" s="110" t="str">
        <f>+Médicaments!L551</f>
        <v>L04AC07_nr</v>
      </c>
      <c r="C533" s="110" t="str">
        <f>+Médicaments!B551</f>
        <v>L04AC07</v>
      </c>
      <c r="D533" s="110" t="str">
        <f>+Médicaments!C551</f>
        <v>Tocilizumab</v>
      </c>
      <c r="E533" s="110" t="str">
        <f>+Médicaments!F551</f>
        <v>ACTEMRA conc perf 400 mg/20ml flac 20 ml</v>
      </c>
      <c r="F533" s="110"/>
      <c r="G533" s="110" t="str">
        <f>+Médicaments!R551</f>
        <v>mg</v>
      </c>
      <c r="H533" s="110">
        <f>+Médicaments!H551</f>
        <v>0</v>
      </c>
      <c r="I533" s="110">
        <f>+Médicaments!I551</f>
        <v>0</v>
      </c>
    </row>
    <row r="534" spans="1:9">
      <c r="A534" s="260">
        <f>+'Page d''accueil'!$C$16</f>
        <v>0</v>
      </c>
      <c r="B534" s="110" t="str">
        <f>+Médicaments!L552</f>
        <v>L04AC07_nr</v>
      </c>
      <c r="C534" s="110" t="str">
        <f>+Médicaments!B552</f>
        <v>L04AC07</v>
      </c>
      <c r="D534" s="110" t="str">
        <f>+Médicaments!C552</f>
        <v>Tocilizumab</v>
      </c>
      <c r="E534" s="110" t="str">
        <f>+Médicaments!F552</f>
        <v>ACTEMRA conc perf 80 mg/4ml flac 4 ml</v>
      </c>
      <c r="F534" s="110"/>
      <c r="G534" s="110" t="str">
        <f>+Médicaments!R552</f>
        <v>mg</v>
      </c>
      <c r="H534" s="110">
        <f>+Médicaments!H552</f>
        <v>0</v>
      </c>
      <c r="I534" s="110">
        <f>+Médicaments!I552</f>
        <v>0</v>
      </c>
    </row>
    <row r="535" spans="1:9">
      <c r="A535" s="260">
        <f>+'Page d''accueil'!$C$16</f>
        <v>0</v>
      </c>
      <c r="B535" s="110" t="str">
        <f>+Médicaments!L553</f>
        <v>L04AC07_nr</v>
      </c>
      <c r="C535" s="110" t="str">
        <f>+Médicaments!B553</f>
        <v>L04AC07</v>
      </c>
      <c r="D535" s="110" t="str">
        <f>+Médicaments!C553</f>
        <v>Tocilizumab</v>
      </c>
      <c r="E535" s="110" t="str">
        <f>+Médicaments!F553</f>
        <v>ACTEMRA sol inj 162 mg/0.9ml ser prê 4 pce</v>
      </c>
      <c r="F535" s="110"/>
      <c r="G535" s="110" t="str">
        <f>+Médicaments!R553</f>
        <v>mg</v>
      </c>
      <c r="H535" s="110">
        <f>+Médicaments!H553</f>
        <v>0</v>
      </c>
      <c r="I535" s="110">
        <f>+Médicaments!I553</f>
        <v>0</v>
      </c>
    </row>
    <row r="536" spans="1:9">
      <c r="A536" s="260">
        <f>+'Page d''accueil'!$C$16</f>
        <v>0</v>
      </c>
      <c r="B536" s="110" t="str">
        <f>+Médicaments!L554</f>
        <v>L04AC08_nr</v>
      </c>
      <c r="C536" s="110" t="str">
        <f>+Médicaments!B554</f>
        <v>L04AC08</v>
      </c>
      <c r="D536" s="110" t="str">
        <f>+Médicaments!C554</f>
        <v>Canakinumab</v>
      </c>
      <c r="E536" s="110" t="str">
        <f>+Médicaments!F554</f>
        <v>ILARIS subst sèche 150 mg flac</v>
      </c>
      <c r="F536" s="110"/>
      <c r="G536" s="110" t="str">
        <f>+Médicaments!R554</f>
        <v>mg</v>
      </c>
      <c r="H536" s="110">
        <f>+Médicaments!H554</f>
        <v>0</v>
      </c>
      <c r="I536" s="110">
        <f>+Médicaments!I554</f>
        <v>0</v>
      </c>
    </row>
    <row r="537" spans="1:9">
      <c r="A537" s="260">
        <f>+'Page d''accueil'!$C$16</f>
        <v>0</v>
      </c>
      <c r="B537" s="110" t="str">
        <f>+Médicaments!L555</f>
        <v>L04AC08_nr</v>
      </c>
      <c r="C537" s="110" t="str">
        <f>+Médicaments!B555</f>
        <v>L04AC08</v>
      </c>
      <c r="D537" s="110" t="str">
        <f>+Médicaments!C555</f>
        <v>Canakinumab</v>
      </c>
      <c r="E537" s="110" t="str">
        <f>+Médicaments!F555</f>
        <v>ILARIS subst sèche 150 mg kit d'injection</v>
      </c>
      <c r="F537" s="110"/>
      <c r="G537" s="110" t="str">
        <f>+Médicaments!R555</f>
        <v>mg</v>
      </c>
      <c r="H537" s="110">
        <f>+Médicaments!H555</f>
        <v>0</v>
      </c>
      <c r="I537" s="110">
        <f>+Médicaments!I555</f>
        <v>0</v>
      </c>
    </row>
    <row r="538" spans="1:9">
      <c r="A538" s="260">
        <f>+'Page d''accueil'!$C$16</f>
        <v>0</v>
      </c>
      <c r="B538" s="110" t="str">
        <f>+Médicaments!L556</f>
        <v>L04AX04_nr</v>
      </c>
      <c r="C538" s="110" t="str">
        <f>+Médicaments!B556</f>
        <v>L04AX04</v>
      </c>
      <c r="D538" s="110" t="str">
        <f>+Médicaments!C556</f>
        <v>Lenalidomid</v>
      </c>
      <c r="E538" s="110" t="str">
        <f>+Médicaments!F556</f>
        <v>REVLIMID caps 10 mg 21 pce</v>
      </c>
      <c r="F538" s="110"/>
      <c r="G538" s="110" t="str">
        <f>+Médicaments!R556</f>
        <v>mg</v>
      </c>
      <c r="H538" s="110">
        <f>+Médicaments!H556</f>
        <v>0</v>
      </c>
      <c r="I538" s="110">
        <f>+Médicaments!I556</f>
        <v>0</v>
      </c>
    </row>
    <row r="539" spans="1:9">
      <c r="A539" s="260">
        <f>+'Page d''accueil'!$C$16</f>
        <v>0</v>
      </c>
      <c r="B539" s="110" t="str">
        <f>+Médicaments!L557</f>
        <v>L04AX04_nr</v>
      </c>
      <c r="C539" s="110" t="str">
        <f>+Médicaments!B557</f>
        <v>L04AX04</v>
      </c>
      <c r="D539" s="110" t="str">
        <f>+Médicaments!C557</f>
        <v>Lenalidomid</v>
      </c>
      <c r="E539" s="110" t="str">
        <f>+Médicaments!F557</f>
        <v>REVLIMID caps 15 mg 21 pce</v>
      </c>
      <c r="F539" s="110"/>
      <c r="G539" s="110" t="str">
        <f>+Médicaments!R557</f>
        <v>mg</v>
      </c>
      <c r="H539" s="110">
        <f>+Médicaments!H557</f>
        <v>0</v>
      </c>
      <c r="I539" s="110">
        <f>+Médicaments!I557</f>
        <v>0</v>
      </c>
    </row>
    <row r="540" spans="1:9">
      <c r="A540" s="260">
        <f>+'Page d''accueil'!$C$16</f>
        <v>0</v>
      </c>
      <c r="B540" s="110" t="str">
        <f>+Médicaments!L558</f>
        <v>L04AX04_nr</v>
      </c>
      <c r="C540" s="110" t="str">
        <f>+Médicaments!B558</f>
        <v>L04AX04</v>
      </c>
      <c r="D540" s="110" t="str">
        <f>+Médicaments!C558</f>
        <v>Lenalidomid</v>
      </c>
      <c r="E540" s="110" t="str">
        <f>+Médicaments!F558</f>
        <v>REVLIMID caps 25 mg 21 pce</v>
      </c>
      <c r="F540" s="110"/>
      <c r="G540" s="110" t="str">
        <f>+Médicaments!R558</f>
        <v>mg</v>
      </c>
      <c r="H540" s="110">
        <f>+Médicaments!H558</f>
        <v>0</v>
      </c>
      <c r="I540" s="110">
        <f>+Médicaments!I558</f>
        <v>0</v>
      </c>
    </row>
    <row r="541" spans="1:9">
      <c r="A541" s="260">
        <f>+'Page d''accueil'!$C$16</f>
        <v>0</v>
      </c>
      <c r="B541" s="110" t="str">
        <f>+Médicaments!L559</f>
        <v>L04AX04_nr</v>
      </c>
      <c r="C541" s="110" t="str">
        <f>+Médicaments!B559</f>
        <v>L04AX04</v>
      </c>
      <c r="D541" s="110" t="str">
        <f>+Médicaments!C559</f>
        <v>Lenalidomid</v>
      </c>
      <c r="E541" s="110" t="str">
        <f>+Médicaments!F559</f>
        <v>REVLIMID caps 5 mg 21 pce</v>
      </c>
      <c r="F541" s="110"/>
      <c r="G541" s="110" t="str">
        <f>+Médicaments!R559</f>
        <v>mg</v>
      </c>
      <c r="H541" s="110">
        <f>+Médicaments!H559</f>
        <v>0</v>
      </c>
      <c r="I541" s="110">
        <f>+Médicaments!I559</f>
        <v>0</v>
      </c>
    </row>
    <row r="542" spans="1:9">
      <c r="A542" s="260">
        <f>+'Page d''accueil'!$C$16</f>
        <v>0</v>
      </c>
      <c r="B542" s="110" t="str">
        <f>+Médicaments!L560</f>
        <v>M05BC01_nr</v>
      </c>
      <c r="C542" s="110" t="str">
        <f>+Médicaments!B560</f>
        <v>M05BC01</v>
      </c>
      <c r="D542" s="110" t="str">
        <f>+Médicaments!C560</f>
        <v>Dibotermine alfa</v>
      </c>
      <c r="E542" s="110" t="str">
        <f>+Médicaments!F560</f>
        <v>INDUCTOS subst sèche 12 mg c solv flac</v>
      </c>
      <c r="F542" s="110"/>
      <c r="G542" s="110" t="str">
        <f>+Médicaments!R560</f>
        <v>mg</v>
      </c>
      <c r="H542" s="110">
        <f>+Médicaments!H560</f>
        <v>0</v>
      </c>
      <c r="I542" s="110">
        <f>+Médicaments!I560</f>
        <v>0</v>
      </c>
    </row>
    <row r="543" spans="1:9">
      <c r="A543" s="260">
        <f>+'Page d''accueil'!$C$16</f>
        <v>0</v>
      </c>
      <c r="B543" s="110" t="str">
        <f>+Médicaments!L561</f>
        <v>M05BX04_nr</v>
      </c>
      <c r="C543" s="110" t="str">
        <f>+Médicaments!B561</f>
        <v>M05BX04</v>
      </c>
      <c r="D543" s="110" t="str">
        <f>+Médicaments!C561</f>
        <v>Denosumab</v>
      </c>
      <c r="E543" s="110" t="str">
        <f>+Médicaments!F561</f>
        <v>PROLIA 60 mg/ml protect aiguille ser prê</v>
      </c>
      <c r="F543" s="110"/>
      <c r="G543" s="110" t="str">
        <f>+Médicaments!R561</f>
        <v>mg</v>
      </c>
      <c r="H543" s="110">
        <f>+Médicaments!H561</f>
        <v>0</v>
      </c>
      <c r="I543" s="110">
        <f>+Médicaments!I561</f>
        <v>0</v>
      </c>
    </row>
    <row r="544" spans="1:9">
      <c r="A544" s="260">
        <f>+'Page d''accueil'!$C$16</f>
        <v>0</v>
      </c>
      <c r="B544" s="110" t="str">
        <f>+Médicaments!L562</f>
        <v>M05BX04_nr</v>
      </c>
      <c r="C544" s="110" t="str">
        <f>+Médicaments!B562</f>
        <v>M05BX04</v>
      </c>
      <c r="D544" s="110" t="str">
        <f>+Médicaments!C562</f>
        <v>Denosumab</v>
      </c>
      <c r="E544" s="110" t="str">
        <f>+Médicaments!F562</f>
        <v>PROLIA 60 mg/ml s prot aiguille s blist ser prê</v>
      </c>
      <c r="F544" s="110"/>
      <c r="G544" s="110" t="str">
        <f>+Médicaments!R562</f>
        <v>mg</v>
      </c>
      <c r="H544" s="110">
        <f>+Médicaments!H562</f>
        <v>0</v>
      </c>
      <c r="I544" s="110">
        <f>+Médicaments!I562</f>
        <v>0</v>
      </c>
    </row>
    <row r="545" spans="1:9">
      <c r="A545" s="260">
        <f>+'Page d''accueil'!$C$16</f>
        <v>0</v>
      </c>
      <c r="B545" s="110" t="str">
        <f>+Médicaments!L563</f>
        <v>M05BX04_nr</v>
      </c>
      <c r="C545" s="110" t="str">
        <f>+Médicaments!B563</f>
        <v>M05BX04</v>
      </c>
      <c r="D545" s="110" t="str">
        <f>+Médicaments!C563</f>
        <v>Denosumab</v>
      </c>
      <c r="E545" s="110" t="str">
        <f>+Médicaments!F563</f>
        <v>PROLIA 60 mg/ml s prot aiguille av blist ser prê</v>
      </c>
      <c r="F545" s="110"/>
      <c r="G545" s="110" t="str">
        <f>+Médicaments!R563</f>
        <v>mg</v>
      </c>
      <c r="H545" s="110">
        <f>+Médicaments!H563</f>
        <v>0</v>
      </c>
      <c r="I545" s="110">
        <f>+Médicaments!I563</f>
        <v>0</v>
      </c>
    </row>
    <row r="546" spans="1:9">
      <c r="A546" s="260">
        <f>+'Page d''accueil'!$C$16</f>
        <v>0</v>
      </c>
      <c r="B546" s="110" t="str">
        <f>+Médicaments!L564</f>
        <v>M05BX04_nr</v>
      </c>
      <c r="C546" s="110" t="str">
        <f>+Médicaments!B564</f>
        <v>M05BX04</v>
      </c>
      <c r="D546" s="110" t="str">
        <f>+Médicaments!C564</f>
        <v>Denosumab</v>
      </c>
      <c r="E546" s="110" t="str">
        <f>+Médicaments!F564</f>
        <v>XGEVA sol inj 120 mg/1.7ml flac 1.7 ml</v>
      </c>
      <c r="F546" s="110"/>
      <c r="G546" s="110" t="str">
        <f>+Médicaments!R564</f>
        <v>mg</v>
      </c>
      <c r="H546" s="110">
        <f>+Médicaments!H564</f>
        <v>0</v>
      </c>
      <c r="I546" s="110">
        <f>+Médicaments!I564</f>
        <v>0</v>
      </c>
    </row>
    <row r="547" spans="1:9">
      <c r="A547" s="260">
        <f>+'Page d''accueil'!$C$16</f>
        <v>0</v>
      </c>
      <c r="B547" s="110" t="str">
        <f>+Médicaments!L565</f>
        <v>R03DX05_nr</v>
      </c>
      <c r="C547" s="110" t="str">
        <f>+Médicaments!B565</f>
        <v>R03DX05</v>
      </c>
      <c r="D547" s="110" t="str">
        <f>+Médicaments!C565</f>
        <v>Omalizumab</v>
      </c>
      <c r="E547" s="110" t="str">
        <f>+Médicaments!F565</f>
        <v>XOLAIR subst sèche 150 mg c solv flac</v>
      </c>
      <c r="F547" s="110"/>
      <c r="G547" s="110" t="str">
        <f>+Médicaments!R565</f>
        <v>mg</v>
      </c>
      <c r="H547" s="110">
        <f>+Médicaments!H565</f>
        <v>0</v>
      </c>
      <c r="I547" s="110">
        <f>+Médicaments!I565</f>
        <v>0</v>
      </c>
    </row>
    <row r="548" spans="1:9">
      <c r="A548" s="260">
        <f>+'Page d''accueil'!$C$16</f>
        <v>0</v>
      </c>
      <c r="B548" s="110" t="str">
        <f>+Médicaments!L566</f>
        <v>R07AA02_nr</v>
      </c>
      <c r="C548" s="110" t="str">
        <f>+Médicaments!B566</f>
        <v>R07AA02</v>
      </c>
      <c r="D548" s="110" t="str">
        <f>+Médicaments!C566</f>
        <v>Surfactant</v>
      </c>
      <c r="E548" s="110" t="str">
        <f>+Médicaments!F566</f>
        <v>CUROSURF susp instill 120 mg/1.5ml amp 1.5 ml</v>
      </c>
      <c r="F548" s="110"/>
      <c r="G548" s="110" t="str">
        <f>+Médicaments!R566</f>
        <v>mg</v>
      </c>
      <c r="H548" s="110">
        <f>+Médicaments!H566</f>
        <v>0</v>
      </c>
      <c r="I548" s="110">
        <f>+Médicaments!I566</f>
        <v>0</v>
      </c>
    </row>
    <row r="549" spans="1:9">
      <c r="A549" s="260">
        <f>+'Page d''accueil'!$C$16</f>
        <v>0</v>
      </c>
      <c r="B549" s="110" t="str">
        <f>+Médicaments!L567</f>
        <v>S01LA04_nr</v>
      </c>
      <c r="C549" s="110" t="str">
        <f>+Médicaments!B567</f>
        <v>S01LA04</v>
      </c>
      <c r="D549" s="110" t="str">
        <f>+Médicaments!C567</f>
        <v>Ranibizumab</v>
      </c>
      <c r="E549" s="110" t="str">
        <f>+Médicaments!F567</f>
        <v>LUCENTIS 2.3 mg/0.23ml flac 0.23 ml</v>
      </c>
      <c r="F549" s="110"/>
      <c r="G549" s="110" t="str">
        <f>+Médicaments!R567</f>
        <v>mg</v>
      </c>
      <c r="H549" s="110">
        <f>+Médicaments!H567</f>
        <v>0</v>
      </c>
      <c r="I549" s="110">
        <f>+Médicaments!I567</f>
        <v>0</v>
      </c>
    </row>
    <row r="550" spans="1:9">
      <c r="A550" s="260">
        <f>+'Page d''accueil'!$C$16</f>
        <v>0</v>
      </c>
      <c r="B550" s="110" t="str">
        <f>+Médicaments!L568</f>
        <v>S01LA04_nr</v>
      </c>
      <c r="C550" s="110" t="str">
        <f>+Médicaments!B568</f>
        <v>S01LA04</v>
      </c>
      <c r="D550" s="110" t="str">
        <f>+Médicaments!C568</f>
        <v>Ranibizumab</v>
      </c>
      <c r="E550" s="110" t="str">
        <f>+Médicaments!F568</f>
        <v>LUCENTIS sol inj 1.65 mg/0.165 ml ser prê 0.165 ml</v>
      </c>
      <c r="F550" s="110"/>
      <c r="G550" s="110" t="str">
        <f>+Médicaments!R568</f>
        <v>mg</v>
      </c>
      <c r="H550" s="110">
        <f>+Médicaments!H568</f>
        <v>0</v>
      </c>
      <c r="I550" s="110">
        <f>+Médicaments!I568</f>
        <v>0</v>
      </c>
    </row>
    <row r="551" spans="1:9">
      <c r="A551" s="260">
        <f>+'Page d''accueil'!$C$16</f>
        <v>0</v>
      </c>
      <c r="B551" s="110" t="str">
        <f>+Médicaments!L569</f>
        <v>V03AF07_nr</v>
      </c>
      <c r="C551" s="110" t="str">
        <f>+Médicaments!B569</f>
        <v>V03AF07</v>
      </c>
      <c r="D551" s="110" t="str">
        <f>+Médicaments!C569</f>
        <v>Rasburicase</v>
      </c>
      <c r="E551" s="110" t="str">
        <f>+Médicaments!F569</f>
        <v>FASTURTEC subst sèche 1.5 mg c solv flac 3 pce</v>
      </c>
      <c r="F551" s="110"/>
      <c r="G551" s="110" t="str">
        <f>+Médicaments!R569</f>
        <v>mg</v>
      </c>
      <c r="H551" s="110">
        <f>+Médicaments!H569</f>
        <v>0</v>
      </c>
      <c r="I551" s="110">
        <f>+Médicaments!I569</f>
        <v>0</v>
      </c>
    </row>
    <row r="552" spans="1:9">
      <c r="A552" s="260">
        <f>+'Page d''accueil'!$C$16</f>
        <v>0</v>
      </c>
      <c r="B552" s="110" t="str">
        <f>+Médicaments!L570</f>
        <v>V03AF07_nr</v>
      </c>
      <c r="C552" s="110" t="str">
        <f>+Médicaments!B570</f>
        <v>V03AF07</v>
      </c>
      <c r="D552" s="110" t="str">
        <f>+Médicaments!C570</f>
        <v>Rasburicase</v>
      </c>
      <c r="E552" s="110" t="str">
        <f>+Médicaments!F570</f>
        <v>FASTURTEC subst sèche 7.5 mg c solv flac</v>
      </c>
      <c r="F552" s="110"/>
      <c r="G552" s="110" t="str">
        <f>+Médicaments!R570</f>
        <v>mg</v>
      </c>
      <c r="H552" s="110">
        <f>+Médicaments!H570</f>
        <v>0</v>
      </c>
      <c r="I552" s="110">
        <f>+Médicaments!I570</f>
        <v>0</v>
      </c>
    </row>
    <row r="553" spans="1:9">
      <c r="A553" s="260">
        <f>+'Page d''accueil'!$C$16</f>
        <v>0</v>
      </c>
      <c r="B553" s="110" t="str">
        <f>+Médicaments!L571</f>
        <v>V04CJ01_nr</v>
      </c>
      <c r="C553" s="110" t="str">
        <f>+Médicaments!B571</f>
        <v>V04CJ01</v>
      </c>
      <c r="D553" s="110" t="str">
        <f>+Médicaments!C571</f>
        <v>Thyrotropin alpha</v>
      </c>
      <c r="E553" s="110" t="str">
        <f>+Médicaments!F571</f>
        <v>THYROGEN subst sèche 0.9 mg flac 2 pce</v>
      </c>
      <c r="F553" s="110"/>
      <c r="G553" s="110" t="str">
        <f>+Médicaments!R571</f>
        <v>mg</v>
      </c>
      <c r="H553" s="110">
        <f>+Médicaments!H571</f>
        <v>0</v>
      </c>
      <c r="I553" s="110">
        <f>+Médicaments!I571</f>
        <v>0</v>
      </c>
    </row>
    <row r="554" spans="1:9">
      <c r="A554" s="260">
        <f>+'Page d''accueil'!$C$16</f>
        <v>0</v>
      </c>
      <c r="B554" s="110" t="str">
        <f>+Médicaments!L572</f>
        <v>V04CX_nr</v>
      </c>
      <c r="C554" s="110" t="str">
        <f>+Médicaments!B572</f>
        <v>V04CX</v>
      </c>
      <c r="D554" s="110" t="str">
        <f>+Médicaments!C572</f>
        <v>Mannitol</v>
      </c>
      <c r="E554" s="110" t="str">
        <f>+Médicaments!F572</f>
        <v>ARIDOL caps inh 19 pce</v>
      </c>
      <c r="F554" s="110"/>
      <c r="G554" s="110" t="str">
        <f>+Médicaments!R572</f>
        <v>mg</v>
      </c>
      <c r="H554" s="110">
        <f>+Médicaments!H572</f>
        <v>0</v>
      </c>
      <c r="I554" s="110">
        <f>+Médicaments!I572</f>
        <v>0</v>
      </c>
    </row>
  </sheetData>
  <autoFilter ref="A1:I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GridLines="0" zoomScaleNormal="100" workbookViewId="0"/>
  </sheetViews>
  <sheetFormatPr baseColWidth="10" defaultColWidth="0" defaultRowHeight="14.4" zeroHeight="1"/>
  <cols>
    <col min="1" max="1" width="4.6640625" style="30" customWidth="1"/>
    <col min="2" max="2" width="10.6640625" style="30" customWidth="1"/>
    <col min="3" max="3" width="12.44140625" style="30" bestFit="1" customWidth="1"/>
    <col min="4" max="4" width="65.109375" style="30" customWidth="1"/>
    <col min="5" max="5" width="29.5546875" style="30" customWidth="1"/>
    <col min="6" max="7" width="20.109375" style="30" customWidth="1"/>
    <col min="8" max="8" width="4.77734375" style="30" customWidth="1"/>
    <col min="9" max="16384" width="11.5546875" style="30" hidden="1"/>
  </cols>
  <sheetData>
    <row r="1" spans="2:7"/>
    <row r="2" spans="2:7" ht="21">
      <c r="B2" s="117" t="s">
        <v>1932</v>
      </c>
    </row>
    <row r="3" spans="2:7" ht="21">
      <c r="B3" s="44" t="s">
        <v>1947</v>
      </c>
    </row>
    <row r="4" spans="2:7" ht="15.6">
      <c r="B4" s="9"/>
    </row>
    <row r="5" spans="2:7" ht="15.6">
      <c r="B5" s="71" t="s">
        <v>1959</v>
      </c>
    </row>
    <row r="6" spans="2:7"/>
    <row r="7" spans="2:7">
      <c r="B7" s="22" t="s">
        <v>1099</v>
      </c>
      <c r="C7" s="33"/>
      <c r="D7" s="33"/>
      <c r="E7" s="33"/>
      <c r="F7" s="33"/>
      <c r="G7" s="36"/>
    </row>
    <row r="8" spans="2:7">
      <c r="B8" s="115" t="s">
        <v>1100</v>
      </c>
      <c r="C8" s="37"/>
      <c r="D8" s="37"/>
      <c r="E8" s="37"/>
      <c r="F8" s="37"/>
      <c r="G8" s="38"/>
    </row>
    <row r="9" spans="2:7">
      <c r="B9" s="114" t="s">
        <v>1965</v>
      </c>
      <c r="C9" s="37"/>
      <c r="D9" s="37"/>
      <c r="E9" s="37"/>
      <c r="F9" s="37"/>
      <c r="G9" s="38"/>
    </row>
    <row r="10" spans="2:7">
      <c r="B10" s="114" t="s">
        <v>1962</v>
      </c>
      <c r="C10" s="37"/>
      <c r="D10" s="37"/>
      <c r="E10" s="37"/>
      <c r="F10" s="37"/>
      <c r="G10" s="38"/>
    </row>
    <row r="11" spans="2:7">
      <c r="B11" s="12" t="s">
        <v>1095</v>
      </c>
      <c r="C11" s="37"/>
      <c r="D11" s="37"/>
      <c r="E11" s="37"/>
      <c r="F11" s="37"/>
      <c r="G11" s="38"/>
    </row>
    <row r="12" spans="2:7" s="110" customFormat="1">
      <c r="B12" s="115" t="s">
        <v>1096</v>
      </c>
      <c r="C12" s="113"/>
      <c r="D12" s="113"/>
      <c r="E12" s="113"/>
      <c r="F12" s="113"/>
      <c r="G12" s="112"/>
    </row>
    <row r="13" spans="2:7">
      <c r="B13" s="114" t="s">
        <v>1094</v>
      </c>
      <c r="C13" s="37"/>
      <c r="D13" s="37"/>
      <c r="E13" s="37"/>
      <c r="F13" s="37"/>
      <c r="G13" s="38"/>
    </row>
    <row r="14" spans="2:7">
      <c r="B14" s="24" t="s">
        <v>1097</v>
      </c>
      <c r="C14" s="37"/>
      <c r="D14" s="37"/>
      <c r="E14" s="37"/>
      <c r="F14" s="37"/>
      <c r="G14" s="38"/>
    </row>
    <row r="15" spans="2:7">
      <c r="B15" s="11" t="s">
        <v>1098</v>
      </c>
      <c r="C15" s="39"/>
      <c r="D15" s="39"/>
      <c r="E15" s="39"/>
      <c r="F15" s="39"/>
      <c r="G15" s="40"/>
    </row>
    <row r="16" spans="2:7">
      <c r="B16" s="35"/>
    </row>
    <row r="17" spans="2:8"/>
    <row r="18" spans="2:8" ht="43.2">
      <c r="B18" s="57" t="s">
        <v>1969</v>
      </c>
      <c r="C18" s="58" t="s">
        <v>250</v>
      </c>
      <c r="D18" s="59" t="s">
        <v>1960</v>
      </c>
      <c r="E18" s="60" t="s">
        <v>1963</v>
      </c>
      <c r="F18" s="60" t="s">
        <v>1961</v>
      </c>
      <c r="G18" s="61" t="s">
        <v>1936</v>
      </c>
    </row>
    <row r="19" spans="2:8" ht="57.6">
      <c r="B19" s="4" t="s">
        <v>581</v>
      </c>
      <c r="C19" s="6" t="s">
        <v>299</v>
      </c>
      <c r="D19" s="2" t="s">
        <v>1977</v>
      </c>
      <c r="E19" s="78"/>
      <c r="F19" s="78"/>
      <c r="G19" s="77"/>
    </row>
    <row r="20" spans="2:8" ht="43.2">
      <c r="B20" s="4" t="s">
        <v>582</v>
      </c>
      <c r="C20" s="6" t="s">
        <v>299</v>
      </c>
      <c r="D20" s="2" t="s">
        <v>1978</v>
      </c>
      <c r="E20" s="80"/>
      <c r="F20" s="80"/>
      <c r="G20" s="79"/>
      <c r="H20" s="110"/>
    </row>
    <row r="21" spans="2:8" ht="28.8">
      <c r="B21" s="5" t="s">
        <v>583</v>
      </c>
      <c r="C21" s="31" t="s">
        <v>300</v>
      </c>
      <c r="D21" s="3" t="s">
        <v>1726</v>
      </c>
      <c r="E21" s="80"/>
      <c r="F21" s="80"/>
      <c r="G21" s="79"/>
      <c r="H21" s="110"/>
    </row>
    <row r="22" spans="2:8" ht="28.95" customHeight="1">
      <c r="B22" s="5" t="s">
        <v>584</v>
      </c>
      <c r="C22" s="31" t="s">
        <v>560</v>
      </c>
      <c r="D22" s="3" t="s">
        <v>1727</v>
      </c>
      <c r="E22" s="80"/>
      <c r="F22" s="80"/>
      <c r="G22" s="79"/>
      <c r="H22" s="110"/>
    </row>
    <row r="23" spans="2:8" ht="28.95" customHeight="1">
      <c r="B23" s="5" t="s">
        <v>585</v>
      </c>
      <c r="C23" s="31">
        <v>34.85</v>
      </c>
      <c r="D23" s="6" t="s">
        <v>1728</v>
      </c>
      <c r="E23" s="80"/>
      <c r="F23" s="80"/>
      <c r="G23" s="79"/>
      <c r="H23" s="110"/>
    </row>
    <row r="24" spans="2:8" ht="28.8">
      <c r="B24" s="5" t="s">
        <v>586</v>
      </c>
      <c r="C24" s="31" t="s">
        <v>276</v>
      </c>
      <c r="D24" s="6" t="s">
        <v>1729</v>
      </c>
      <c r="E24" s="80"/>
      <c r="F24" s="80"/>
      <c r="G24" s="79"/>
      <c r="H24" s="110"/>
    </row>
    <row r="25" spans="2:8" ht="43.2">
      <c r="B25" s="241" t="s">
        <v>587</v>
      </c>
      <c r="C25" s="242" t="s">
        <v>277</v>
      </c>
      <c r="D25" s="243" t="s">
        <v>1730</v>
      </c>
      <c r="E25" s="80"/>
      <c r="F25" s="80"/>
      <c r="G25" s="79" t="s">
        <v>241</v>
      </c>
      <c r="H25" s="110"/>
    </row>
    <row r="26" spans="2:8" ht="28.8">
      <c r="B26" s="111" t="s">
        <v>588</v>
      </c>
      <c r="C26" s="31" t="s">
        <v>301</v>
      </c>
      <c r="D26" s="6" t="s">
        <v>1732</v>
      </c>
      <c r="E26" s="80"/>
      <c r="F26" s="80"/>
      <c r="G26" s="79"/>
      <c r="H26" s="110"/>
    </row>
    <row r="27" spans="2:8" ht="28.8">
      <c r="B27" s="241" t="s">
        <v>589</v>
      </c>
      <c r="C27" s="31" t="s">
        <v>302</v>
      </c>
      <c r="D27" s="256" t="s">
        <v>1731</v>
      </c>
      <c r="E27" s="80"/>
      <c r="F27" s="80"/>
      <c r="G27" s="79"/>
      <c r="H27" s="110"/>
    </row>
    <row r="28" spans="2:8" ht="15.6">
      <c r="B28" s="111" t="s">
        <v>590</v>
      </c>
      <c r="C28" s="31" t="s">
        <v>303</v>
      </c>
      <c r="D28" s="6" t="s">
        <v>1733</v>
      </c>
      <c r="E28" s="80"/>
      <c r="F28" s="80"/>
      <c r="G28" s="79"/>
      <c r="H28" s="110"/>
    </row>
    <row r="29" spans="2:8" ht="15.6">
      <c r="B29" s="241" t="s">
        <v>591</v>
      </c>
      <c r="C29" s="31" t="s">
        <v>304</v>
      </c>
      <c r="D29" s="256" t="s">
        <v>1734</v>
      </c>
      <c r="E29" s="80"/>
      <c r="F29" s="80"/>
      <c r="G29" s="79"/>
      <c r="H29" s="110"/>
    </row>
    <row r="30" spans="2:8" ht="15.6">
      <c r="B30" s="111" t="s">
        <v>592</v>
      </c>
      <c r="C30" s="31" t="s">
        <v>305</v>
      </c>
      <c r="D30" s="6" t="s">
        <v>1735</v>
      </c>
      <c r="E30" s="80"/>
      <c r="F30" s="80"/>
      <c r="G30" s="79"/>
      <c r="H30" s="110"/>
    </row>
    <row r="31" spans="2:8" ht="30" customHeight="1">
      <c r="B31" s="241" t="s">
        <v>614</v>
      </c>
      <c r="C31" s="31" t="s">
        <v>306</v>
      </c>
      <c r="D31" s="256" t="s">
        <v>1736</v>
      </c>
      <c r="E31" s="80"/>
      <c r="F31" s="80"/>
      <c r="G31" s="79"/>
      <c r="H31" s="46"/>
    </row>
    <row r="32" spans="2:8" s="110" customFormat="1" ht="30" customHeight="1">
      <c r="B32" s="111" t="s">
        <v>593</v>
      </c>
      <c r="C32" s="31" t="s">
        <v>672</v>
      </c>
      <c r="D32" s="6" t="s">
        <v>1737</v>
      </c>
      <c r="E32" s="80"/>
      <c r="F32" s="80"/>
      <c r="G32" s="79"/>
      <c r="H32" s="46"/>
    </row>
    <row r="33" spans="2:8" ht="28.8">
      <c r="B33" s="241" t="s">
        <v>594</v>
      </c>
      <c r="C33" s="31" t="s">
        <v>242</v>
      </c>
      <c r="D33" s="6" t="s">
        <v>1738</v>
      </c>
      <c r="E33" s="80"/>
      <c r="F33" s="80"/>
      <c r="G33" s="79"/>
      <c r="H33" s="110"/>
    </row>
    <row r="34" spans="2:8" ht="15.6">
      <c r="B34" s="111" t="s">
        <v>595</v>
      </c>
      <c r="C34" s="31" t="s">
        <v>243</v>
      </c>
      <c r="D34" s="256" t="s">
        <v>1739</v>
      </c>
      <c r="E34" s="80"/>
      <c r="F34" s="80"/>
      <c r="G34" s="79"/>
      <c r="H34" s="110"/>
    </row>
    <row r="35" spans="2:8" ht="57.6">
      <c r="B35" s="241" t="s">
        <v>596</v>
      </c>
      <c r="C35" s="31" t="s">
        <v>271</v>
      </c>
      <c r="D35" s="6" t="s">
        <v>1740</v>
      </c>
      <c r="E35" s="80"/>
      <c r="F35" s="80"/>
      <c r="G35" s="79"/>
      <c r="H35" s="110"/>
    </row>
    <row r="36" spans="2:8" ht="57.6">
      <c r="B36" s="111" t="s">
        <v>597</v>
      </c>
      <c r="C36" s="31" t="s">
        <v>272</v>
      </c>
      <c r="D36" s="256" t="s">
        <v>1741</v>
      </c>
      <c r="E36" s="80"/>
      <c r="F36" s="80"/>
      <c r="G36" s="79"/>
      <c r="H36" s="110"/>
    </row>
    <row r="37" spans="2:8" ht="28.8">
      <c r="B37" s="241" t="s">
        <v>598</v>
      </c>
      <c r="C37" s="31" t="s">
        <v>244</v>
      </c>
      <c r="D37" s="6" t="s">
        <v>1742</v>
      </c>
      <c r="E37" s="80"/>
      <c r="F37" s="80"/>
      <c r="G37" s="79"/>
      <c r="H37" s="110"/>
    </row>
    <row r="38" spans="2:8" ht="28.8">
      <c r="B38" s="111" t="s">
        <v>599</v>
      </c>
      <c r="C38" s="31" t="s">
        <v>245</v>
      </c>
      <c r="D38" s="256" t="s">
        <v>1743</v>
      </c>
      <c r="E38" s="80"/>
      <c r="F38" s="80"/>
      <c r="G38" s="79"/>
      <c r="H38" s="110"/>
    </row>
    <row r="39" spans="2:8" ht="28.8">
      <c r="B39" s="241" t="s">
        <v>600</v>
      </c>
      <c r="C39" s="31" t="s">
        <v>273</v>
      </c>
      <c r="D39" s="6" t="s">
        <v>1744</v>
      </c>
      <c r="E39" s="80"/>
      <c r="F39" s="80"/>
      <c r="G39" s="79"/>
      <c r="H39" s="110"/>
    </row>
    <row r="40" spans="2:8" ht="28.8">
      <c r="B40" s="111" t="s">
        <v>601</v>
      </c>
      <c r="C40" s="31" t="s">
        <v>274</v>
      </c>
      <c r="D40" s="256" t="s">
        <v>1745</v>
      </c>
      <c r="E40" s="80"/>
      <c r="F40" s="80"/>
      <c r="G40" s="79"/>
      <c r="H40" s="110"/>
    </row>
    <row r="41" spans="2:8" ht="28.8">
      <c r="B41" s="241" t="s">
        <v>602</v>
      </c>
      <c r="C41" s="31" t="s">
        <v>275</v>
      </c>
      <c r="D41" s="6" t="s">
        <v>1746</v>
      </c>
      <c r="E41" s="80"/>
      <c r="F41" s="80"/>
      <c r="G41" s="79"/>
      <c r="H41" s="110"/>
    </row>
    <row r="42" spans="2:8" ht="28.8">
      <c r="B42" s="111" t="s">
        <v>603</v>
      </c>
      <c r="C42" s="31" t="s">
        <v>280</v>
      </c>
      <c r="D42" s="6" t="s">
        <v>1747</v>
      </c>
      <c r="E42" s="80"/>
      <c r="F42" s="80"/>
      <c r="G42" s="79"/>
      <c r="H42" s="110"/>
    </row>
    <row r="43" spans="2:8" ht="28.95" customHeight="1">
      <c r="B43" s="241" t="s">
        <v>604</v>
      </c>
      <c r="C43" s="31">
        <v>64.95</v>
      </c>
      <c r="D43" s="6" t="s">
        <v>1748</v>
      </c>
      <c r="E43" s="80"/>
      <c r="F43" s="80"/>
      <c r="G43" s="79"/>
      <c r="H43" s="110"/>
    </row>
    <row r="44" spans="2:8" ht="30" customHeight="1">
      <c r="B44" s="111" t="s">
        <v>605</v>
      </c>
      <c r="C44" s="31">
        <v>64.97</v>
      </c>
      <c r="D44" s="6" t="s">
        <v>1749</v>
      </c>
      <c r="E44" s="80"/>
      <c r="F44" s="80"/>
      <c r="G44" s="79"/>
      <c r="H44" s="110"/>
    </row>
    <row r="45" spans="2:8" ht="28.8">
      <c r="B45" s="241" t="s">
        <v>606</v>
      </c>
      <c r="C45" s="31" t="s">
        <v>278</v>
      </c>
      <c r="D45" s="6" t="s">
        <v>1751</v>
      </c>
      <c r="E45" s="80"/>
      <c r="F45" s="80"/>
      <c r="G45" s="79"/>
      <c r="H45" s="110"/>
    </row>
    <row r="46" spans="2:8" ht="15.6">
      <c r="B46" s="111" t="s">
        <v>607</v>
      </c>
      <c r="C46" s="31" t="s">
        <v>246</v>
      </c>
      <c r="D46" s="6" t="s">
        <v>1750</v>
      </c>
      <c r="E46" s="80"/>
      <c r="F46" s="80"/>
      <c r="G46" s="79"/>
      <c r="H46" s="110"/>
    </row>
    <row r="47" spans="2:8" ht="28.8">
      <c r="B47" s="241" t="s">
        <v>608</v>
      </c>
      <c r="C47" s="31" t="s">
        <v>247</v>
      </c>
      <c r="D47" s="6" t="s">
        <v>1752</v>
      </c>
      <c r="E47" s="80"/>
      <c r="F47" s="80"/>
      <c r="G47" s="79"/>
      <c r="H47" s="110"/>
    </row>
    <row r="48" spans="2:8" ht="30" customHeight="1">
      <c r="B48" s="111" t="s">
        <v>609</v>
      </c>
      <c r="C48" s="31" t="s">
        <v>307</v>
      </c>
      <c r="D48" s="6" t="s">
        <v>1753</v>
      </c>
      <c r="E48" s="80"/>
      <c r="F48" s="80"/>
      <c r="G48" s="79"/>
      <c r="H48" s="110"/>
    </row>
    <row r="49" spans="2:8" ht="28.8">
      <c r="B49" s="241" t="s">
        <v>610</v>
      </c>
      <c r="C49" s="31" t="s">
        <v>279</v>
      </c>
      <c r="D49" s="6" t="s">
        <v>1754</v>
      </c>
      <c r="E49" s="80"/>
      <c r="F49" s="80"/>
      <c r="G49" s="79"/>
      <c r="H49" s="110"/>
    </row>
    <row r="50" spans="2:8" ht="28.8">
      <c r="B50" s="111" t="s">
        <v>611</v>
      </c>
      <c r="C50" s="31" t="s">
        <v>249</v>
      </c>
      <c r="D50" s="256" t="s">
        <v>1755</v>
      </c>
      <c r="E50" s="80"/>
      <c r="F50" s="80"/>
      <c r="G50" s="79"/>
      <c r="H50" s="110"/>
    </row>
    <row r="51" spans="2:8" ht="28.8">
      <c r="B51" s="241" t="s">
        <v>612</v>
      </c>
      <c r="C51" s="31" t="s">
        <v>308</v>
      </c>
      <c r="D51" s="6" t="s">
        <v>1756</v>
      </c>
      <c r="E51" s="80"/>
      <c r="F51" s="80"/>
      <c r="G51" s="79"/>
      <c r="H51" s="110"/>
    </row>
    <row r="52" spans="2:8" ht="28.8">
      <c r="B52" s="111" t="s">
        <v>613</v>
      </c>
      <c r="C52" s="31" t="s">
        <v>248</v>
      </c>
      <c r="D52" s="6" t="s">
        <v>1757</v>
      </c>
      <c r="E52" s="80"/>
      <c r="F52" s="80"/>
      <c r="G52" s="79"/>
      <c r="H52" s="110"/>
    </row>
    <row r="53" spans="2:8" ht="18" customHeight="1"/>
    <row r="54" spans="2:8" hidden="1"/>
    <row r="55" spans="2:8" hidden="1"/>
    <row r="56" spans="2:8" hidden="1"/>
    <row r="57" spans="2:8" hidden="1"/>
    <row r="58" spans="2:8" hidden="1"/>
    <row r="59" spans="2:8" hidden="1"/>
    <row r="60" spans="2:8" hidden="1"/>
    <row r="61" spans="2:8" hidden="1"/>
    <row r="62" spans="2:8" hidden="1"/>
    <row r="63" spans="2:8" hidden="1"/>
    <row r="64" spans="2:8" hidden="1"/>
  </sheetData>
  <sheetProtection formatCells="0" formatColumns="0" formatRows="0" sort="0" autoFilter="0"/>
  <autoFilter ref="B18:D18"/>
  <dataValidations count="1">
    <dataValidation type="decimal" allowBlank="1" showInputMessage="1" showErrorMessage="1" errorTitle="EP pro Einheit" error="Bitte geben Sie einen gültigen Einstandspreis zwischen 0 und 1'000'000 CHF ein." sqref="E19:E52">
      <formula1>0</formula1>
      <formula2>1000000</formula2>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L182"/>
  <sheetViews>
    <sheetView showGridLines="0" workbookViewId="0"/>
  </sheetViews>
  <sheetFormatPr baseColWidth="10" defaultColWidth="0" defaultRowHeight="14.4"/>
  <cols>
    <col min="1" max="1" width="4.77734375" customWidth="1"/>
    <col min="2" max="2" width="11.44140625" customWidth="1"/>
    <col min="3" max="3" width="59" customWidth="1"/>
    <col min="4" max="4" width="17.6640625" customWidth="1"/>
    <col min="5" max="5" width="20.109375" customWidth="1"/>
    <col min="6" max="6" width="20.5546875" customWidth="1"/>
    <col min="7" max="8" width="11.44140625" customWidth="1"/>
    <col min="9" max="9" width="4.77734375" customWidth="1"/>
    <col min="10" max="16384" width="11.44140625" hidden="1"/>
  </cols>
  <sheetData>
    <row r="1" spans="2:11">
      <c r="F1" s="212"/>
    </row>
    <row r="2" spans="2:11" ht="21">
      <c r="B2" s="117" t="s">
        <v>1932</v>
      </c>
      <c r="F2" s="212"/>
    </row>
    <row r="3" spans="2:11" ht="21">
      <c r="B3" s="116" t="s">
        <v>2046</v>
      </c>
      <c r="F3" s="212"/>
    </row>
    <row r="4" spans="2:11" s="34" customFormat="1" ht="15.6">
      <c r="F4" s="212"/>
    </row>
    <row r="5" spans="2:11" s="110" customFormat="1" ht="15.6">
      <c r="B5" s="71" t="s">
        <v>1979</v>
      </c>
      <c r="F5" s="212"/>
    </row>
    <row r="6" spans="2:11" s="110" customFormat="1" ht="15.6">
      <c r="B6" s="34"/>
      <c r="F6" s="212"/>
    </row>
    <row r="7" spans="2:11" s="110" customFormat="1">
      <c r="B7" s="22" t="s">
        <v>1103</v>
      </c>
      <c r="C7" s="33"/>
      <c r="D7" s="33"/>
      <c r="E7" s="33"/>
      <c r="F7" s="213"/>
      <c r="G7" s="33"/>
      <c r="H7" s="33"/>
      <c r="I7" s="231"/>
      <c r="J7" s="113"/>
      <c r="K7" s="113"/>
    </row>
    <row r="8" spans="2:11" s="110" customFormat="1">
      <c r="B8" s="115" t="s">
        <v>1101</v>
      </c>
      <c r="C8" s="113"/>
      <c r="D8" s="113"/>
      <c r="E8" s="113"/>
      <c r="F8" s="214"/>
      <c r="G8" s="113"/>
      <c r="H8" s="113"/>
      <c r="I8" s="231"/>
      <c r="J8" s="113"/>
      <c r="K8" s="113"/>
    </row>
    <row r="9" spans="2:11" s="110" customFormat="1">
      <c r="B9" s="114" t="s">
        <v>1102</v>
      </c>
      <c r="C9" s="113"/>
      <c r="D9" s="113"/>
      <c r="E9" s="113"/>
      <c r="F9" s="214"/>
      <c r="G9" s="113"/>
      <c r="H9" s="113"/>
      <c r="I9" s="231"/>
      <c r="J9" s="113"/>
      <c r="K9" s="113"/>
    </row>
    <row r="10" spans="2:11" s="110" customFormat="1">
      <c r="B10" s="114" t="s">
        <v>2049</v>
      </c>
      <c r="C10" s="113"/>
      <c r="D10" s="113"/>
      <c r="E10" s="113"/>
      <c r="F10" s="214"/>
      <c r="G10" s="113"/>
      <c r="H10" s="113"/>
      <c r="I10" s="231"/>
      <c r="J10" s="113"/>
      <c r="K10" s="113"/>
    </row>
    <row r="11" spans="2:11" s="110" customFormat="1">
      <c r="B11" s="11" t="s">
        <v>1104</v>
      </c>
      <c r="C11" s="39"/>
      <c r="D11" s="39"/>
      <c r="E11" s="39"/>
      <c r="F11" s="215"/>
      <c r="G11" s="39"/>
      <c r="H11" s="39"/>
      <c r="I11" s="231"/>
      <c r="J11" s="113"/>
      <c r="K11" s="113"/>
    </row>
    <row r="12" spans="2:11" s="110" customFormat="1">
      <c r="B12" s="35"/>
      <c r="C12" s="113"/>
      <c r="D12" s="113"/>
      <c r="E12" s="113"/>
      <c r="F12" s="214"/>
      <c r="G12" s="113"/>
      <c r="H12" s="113"/>
      <c r="I12" s="113"/>
      <c r="J12" s="113"/>
      <c r="K12" s="113"/>
    </row>
    <row r="13" spans="2:11">
      <c r="B13" s="8" t="s">
        <v>581</v>
      </c>
      <c r="C13" s="8" t="str">
        <f>+VLOOKUP(B13,Implants!B:D,3,FALSE)</f>
        <v xml:space="preserve">Insertion de coil(s) 
intracrânien/s (CHOP 39.72.11), 
extracrânien/s (CHOP 39.72.21), 
rachidien/s (CHOP 39.79.28) </v>
      </c>
      <c r="F13" s="212"/>
    </row>
    <row r="14" spans="2:11">
      <c r="B14" s="110" t="s">
        <v>1981</v>
      </c>
      <c r="C14" s="110" t="s">
        <v>1982</v>
      </c>
      <c r="D14" s="110" t="s">
        <v>1975</v>
      </c>
      <c r="E14" s="110" t="s">
        <v>1983</v>
      </c>
      <c r="F14" s="212" t="s">
        <v>1984</v>
      </c>
    </row>
    <row r="15" spans="2:11" s="66" customFormat="1">
      <c r="B15" s="237" t="str">
        <f>+$B$13</f>
        <v>I1a</v>
      </c>
      <c r="D15" s="216"/>
      <c r="F15" s="217">
        <f>+I1a[Prix par unité]*I1a[Quantité utilisée]</f>
        <v>0</v>
      </c>
    </row>
    <row r="16" spans="2:11" s="66" customFormat="1">
      <c r="B16" s="236" t="s">
        <v>1980</v>
      </c>
      <c r="C16" s="210"/>
      <c r="D16" s="210"/>
      <c r="E16" s="211">
        <f>SUBTOTAL(109,I1a[Quantité utilisée])</f>
        <v>0</v>
      </c>
      <c r="F16" s="227">
        <f>IFERROR(SUBTOTAL(109,I1a[Prix moyen])/I1a[[#Totals],[Quantité utilisée]],0)</f>
        <v>0</v>
      </c>
    </row>
    <row r="17" spans="1:12">
      <c r="F17" s="212"/>
    </row>
    <row r="18" spans="1:12">
      <c r="B18" s="8" t="s">
        <v>582</v>
      </c>
      <c r="C18" s="8" t="str">
        <f>+VLOOKUP(B18,Implants!B:D,3,FALSE)</f>
        <v xml:space="preserve">Insertion de coil(s) 
périphérique/s (CHOP 39.79.21-27, CHOP 39.79.29) 
</v>
      </c>
      <c r="D18" s="110"/>
      <c r="E18" s="110"/>
      <c r="F18" s="212"/>
    </row>
    <row r="19" spans="1:12" s="66" customFormat="1">
      <c r="A19"/>
      <c r="B19" s="260" t="s">
        <v>1981</v>
      </c>
      <c r="C19" s="260" t="s">
        <v>1982</v>
      </c>
      <c r="D19" s="260" t="s">
        <v>1975</v>
      </c>
      <c r="E19" s="260" t="s">
        <v>1983</v>
      </c>
      <c r="F19" s="212" t="s">
        <v>1984</v>
      </c>
      <c r="G19" s="121"/>
      <c r="H19" s="121"/>
      <c r="I19" s="121"/>
      <c r="J19" s="121"/>
      <c r="K19" s="121"/>
      <c r="L19" s="121"/>
    </row>
    <row r="20" spans="1:12" s="66" customFormat="1">
      <c r="B20" s="237" t="str">
        <f t="shared" ref="B20" si="0">+$B$18</f>
        <v>I1b</v>
      </c>
      <c r="D20" s="216"/>
      <c r="F20" s="217">
        <f>+I1b[Prix par unité]*I1b[Quantité utilisée]</f>
        <v>0</v>
      </c>
    </row>
    <row r="21" spans="1:12" s="66" customFormat="1">
      <c r="B21" s="236" t="s">
        <v>1980</v>
      </c>
      <c r="C21" s="210"/>
      <c r="D21" s="210"/>
      <c r="E21" s="211">
        <f>SUBTOTAL(109,I1b[Quantité utilisée])</f>
        <v>0</v>
      </c>
      <c r="F21" s="227">
        <f>IFERROR(SUBTOTAL(109,I1b[Prix moyen])/I1b[[#Totals],[Quantité utilisée]],0)</f>
        <v>0</v>
      </c>
    </row>
    <row r="23" spans="1:12">
      <c r="A23" s="110"/>
      <c r="B23" s="8" t="s">
        <v>583</v>
      </c>
      <c r="C23" s="8" t="str">
        <f>+VLOOKUP(B23,Implants!B:D,3,FALSE)</f>
        <v>Insertion de valve(s) bronchique(s) par endoscopie</v>
      </c>
      <c r="D23" s="110"/>
      <c r="E23" s="110"/>
      <c r="F23" s="212"/>
    </row>
    <row r="24" spans="1:12">
      <c r="A24" s="110"/>
      <c r="B24" s="260" t="s">
        <v>1981</v>
      </c>
      <c r="C24" s="260" t="s">
        <v>1982</v>
      </c>
      <c r="D24" s="260" t="s">
        <v>1975</v>
      </c>
      <c r="E24" s="260" t="s">
        <v>1983</v>
      </c>
      <c r="F24" s="212" t="s">
        <v>1984</v>
      </c>
      <c r="G24" s="121"/>
      <c r="H24" s="121"/>
      <c r="I24" s="121"/>
      <c r="J24" s="121"/>
      <c r="K24" s="121"/>
      <c r="L24" s="121"/>
    </row>
    <row r="25" spans="1:12">
      <c r="A25" s="66"/>
      <c r="B25" s="237" t="str">
        <f>+$B$23</f>
        <v>I2</v>
      </c>
      <c r="C25" s="66"/>
      <c r="D25" s="216"/>
      <c r="E25" s="66"/>
      <c r="F25" s="217">
        <f>+I2_S[Prix par unité]*I2_S[Quantité utilisée]</f>
        <v>0</v>
      </c>
      <c r="G25" s="66"/>
      <c r="H25" s="66"/>
      <c r="I25" s="66"/>
      <c r="J25" s="66"/>
      <c r="K25" s="66"/>
      <c r="L25" s="66"/>
    </row>
    <row r="26" spans="1:12">
      <c r="A26" s="66"/>
      <c r="B26" s="236" t="s">
        <v>1980</v>
      </c>
      <c r="C26" s="210"/>
      <c r="D26" s="210"/>
      <c r="E26" s="211">
        <f>SUBTOTAL(109,I2_S[Quantité utilisée])</f>
        <v>0</v>
      </c>
      <c r="F26" s="227">
        <f>IFERROR(SUBTOTAL(109,I2_S[Prix moyen])/I2_S[[#Totals],[Quantité utilisée]],0)</f>
        <v>0</v>
      </c>
      <c r="G26" s="66"/>
      <c r="H26" s="66"/>
      <c r="I26" s="66"/>
      <c r="J26" s="66"/>
      <c r="K26" s="66"/>
      <c r="L26" s="66"/>
    </row>
    <row r="27" spans="1:12">
      <c r="A27" s="110"/>
      <c r="G27" s="110"/>
      <c r="H27" s="110"/>
      <c r="I27" s="110"/>
      <c r="J27" s="110"/>
      <c r="K27" s="110"/>
      <c r="L27" s="110"/>
    </row>
    <row r="28" spans="1:12">
      <c r="A28" s="110"/>
      <c r="B28" s="8" t="s">
        <v>584</v>
      </c>
      <c r="C28" s="8" t="str">
        <f>+VLOOKUP(B28,Implants!B:D,3,FALSE)</f>
        <v>Insertion de coils endobronchiques pour réduction de volume pulmonaire</v>
      </c>
      <c r="D28" s="110"/>
      <c r="E28" s="110"/>
      <c r="F28" s="212"/>
      <c r="G28" s="110"/>
      <c r="H28" s="110"/>
      <c r="I28" s="110"/>
      <c r="J28" s="110"/>
      <c r="K28" s="110"/>
      <c r="L28" s="110"/>
    </row>
    <row r="29" spans="1:12">
      <c r="A29" s="110"/>
      <c r="B29" s="260" t="s">
        <v>1981</v>
      </c>
      <c r="C29" s="260" t="s">
        <v>1982</v>
      </c>
      <c r="D29" s="260" t="s">
        <v>1975</v>
      </c>
      <c r="E29" s="260" t="s">
        <v>1983</v>
      </c>
      <c r="F29" s="212" t="s">
        <v>1984</v>
      </c>
      <c r="G29" s="121"/>
      <c r="H29" s="121"/>
      <c r="I29" s="121"/>
      <c r="J29" s="121"/>
      <c r="K29" s="121"/>
      <c r="L29" s="121"/>
    </row>
    <row r="30" spans="1:12">
      <c r="A30" s="66"/>
      <c r="B30" s="237" t="str">
        <f t="shared" ref="B30" si="1">+$B$28</f>
        <v>I3</v>
      </c>
      <c r="C30" s="66"/>
      <c r="D30" s="216"/>
      <c r="E30" s="66"/>
      <c r="F30" s="217">
        <f>+I3_S[Prix par unité]*I3_S[Quantité utilisée]</f>
        <v>0</v>
      </c>
      <c r="G30" s="66"/>
      <c r="H30" s="66"/>
      <c r="I30" s="66"/>
      <c r="J30" s="66"/>
      <c r="K30" s="66"/>
      <c r="L30" s="66"/>
    </row>
    <row r="31" spans="1:12">
      <c r="A31" s="66"/>
      <c r="B31" s="236" t="s">
        <v>1980</v>
      </c>
      <c r="C31" s="210"/>
      <c r="D31" s="210"/>
      <c r="E31" s="211">
        <f>SUBTOTAL(109,I3_S[Quantité utilisée])</f>
        <v>0</v>
      </c>
      <c r="F31" s="227">
        <f>IFERROR(SUBTOTAL(109,I3_S[Prix moyen])/I3_S[[#Totals],[Quantité utilisée]],0)</f>
        <v>0</v>
      </c>
      <c r="G31" s="66"/>
      <c r="H31" s="66"/>
      <c r="I31" s="66"/>
      <c r="J31" s="66"/>
      <c r="K31" s="66"/>
      <c r="L31" s="66"/>
    </row>
    <row r="32" spans="1:12">
      <c r="A32" s="110"/>
      <c r="B32" s="110"/>
      <c r="G32" s="110"/>
      <c r="H32" s="110"/>
      <c r="I32" s="110"/>
      <c r="J32" s="110"/>
      <c r="K32" s="110"/>
      <c r="L32" s="110"/>
    </row>
    <row r="33" spans="1:12">
      <c r="A33" s="110"/>
      <c r="B33" s="8" t="s">
        <v>585</v>
      </c>
      <c r="C33" s="8" t="str">
        <f>+VLOOKUP(B33,Implants!B:D,3,FALSE)</f>
        <v>Implantation d'un stimulateur diaphragmatique</v>
      </c>
      <c r="D33" s="110"/>
      <c r="E33" s="110"/>
      <c r="F33" s="212"/>
      <c r="G33" s="110"/>
      <c r="H33" s="110"/>
      <c r="I33" s="110"/>
      <c r="J33" s="110"/>
      <c r="K33" s="110"/>
      <c r="L33" s="110"/>
    </row>
    <row r="34" spans="1:12">
      <c r="A34" s="110"/>
      <c r="B34" s="260" t="s">
        <v>1981</v>
      </c>
      <c r="C34" s="260" t="s">
        <v>1982</v>
      </c>
      <c r="D34" s="260" t="s">
        <v>1975</v>
      </c>
      <c r="E34" s="260" t="s">
        <v>1983</v>
      </c>
      <c r="F34" s="212" t="s">
        <v>1984</v>
      </c>
      <c r="G34" s="121"/>
      <c r="H34" s="121"/>
      <c r="I34" s="121"/>
      <c r="J34" s="121"/>
      <c r="K34" s="121"/>
      <c r="L34" s="121"/>
    </row>
    <row r="35" spans="1:12">
      <c r="A35" s="66"/>
      <c r="B35" s="237" t="str">
        <f>+$B$33</f>
        <v>I4</v>
      </c>
      <c r="C35" s="66"/>
      <c r="D35" s="216"/>
      <c r="E35" s="66"/>
      <c r="F35" s="217">
        <f>+I1a_7[Prix par unité]*I1a_7[Quantité utilisée]</f>
        <v>0</v>
      </c>
      <c r="G35" s="66"/>
      <c r="H35" s="66"/>
      <c r="I35" s="66"/>
      <c r="J35" s="66"/>
      <c r="K35" s="66"/>
      <c r="L35" s="66"/>
    </row>
    <row r="36" spans="1:12">
      <c r="A36" s="66"/>
      <c r="B36" s="236" t="s">
        <v>1980</v>
      </c>
      <c r="C36" s="210"/>
      <c r="D36" s="269"/>
      <c r="E36" s="211">
        <f>SUBTOTAL(109,I1a_7[Quantité utilisée])</f>
        <v>0</v>
      </c>
      <c r="F36" s="227">
        <f>IFERROR(SUBTOTAL(109,I1a_7[Prix moyen])/I1a_7[[#Totals],[Quantité utilisée]],0)</f>
        <v>0</v>
      </c>
      <c r="G36" s="66"/>
      <c r="H36" s="66"/>
      <c r="I36" s="66"/>
      <c r="J36" s="66"/>
      <c r="K36" s="66"/>
      <c r="L36" s="66"/>
    </row>
    <row r="37" spans="1:12">
      <c r="A37" s="110"/>
      <c r="G37" s="110"/>
      <c r="H37" s="110"/>
      <c r="I37" s="110"/>
      <c r="J37" s="110"/>
      <c r="K37" s="110"/>
      <c r="L37" s="110"/>
    </row>
    <row r="38" spans="1:12">
      <c r="A38" s="110"/>
      <c r="B38" s="8" t="s">
        <v>586</v>
      </c>
      <c r="C38" s="8" t="str">
        <f>+VLOOKUP(B38,Implants!B:D,3,FALSE)</f>
        <v>Implantation de ballonnet de contre-pulsation intra-aortique (IABP)</v>
      </c>
      <c r="D38" s="110"/>
      <c r="E38" s="110"/>
      <c r="F38" s="212"/>
      <c r="G38" s="110"/>
      <c r="H38" s="110"/>
      <c r="I38" s="110"/>
      <c r="J38" s="110"/>
      <c r="K38" s="110"/>
      <c r="L38" s="110"/>
    </row>
    <row r="39" spans="1:12">
      <c r="A39" s="110"/>
      <c r="B39" s="260" t="s">
        <v>1981</v>
      </c>
      <c r="C39" s="260" t="s">
        <v>1982</v>
      </c>
      <c r="D39" s="260" t="s">
        <v>1975</v>
      </c>
      <c r="E39" s="260" t="s">
        <v>1983</v>
      </c>
      <c r="F39" s="212" t="s">
        <v>1984</v>
      </c>
      <c r="G39" s="121"/>
      <c r="H39" s="121"/>
      <c r="I39" s="121"/>
      <c r="J39" s="121"/>
      <c r="K39" s="121"/>
      <c r="L39" s="121"/>
    </row>
    <row r="40" spans="1:12">
      <c r="A40" s="66"/>
      <c r="B40" s="237" t="str">
        <f>+$B$38</f>
        <v>I5</v>
      </c>
      <c r="C40" s="66"/>
      <c r="D40" s="216"/>
      <c r="E40" s="66"/>
      <c r="F40" s="217">
        <f>+I1a_8[Prix par unité]*I1a_8[Quantité utilisée]</f>
        <v>0</v>
      </c>
      <c r="G40" s="66"/>
      <c r="H40" s="66"/>
      <c r="I40" s="66"/>
      <c r="J40" s="66"/>
      <c r="K40" s="66"/>
      <c r="L40" s="66"/>
    </row>
    <row r="41" spans="1:12">
      <c r="A41" s="66"/>
      <c r="B41" s="236" t="s">
        <v>1980</v>
      </c>
      <c r="C41" s="210"/>
      <c r="D41" s="210"/>
      <c r="E41" s="211">
        <f>SUBTOTAL(109,I1a_8[Quantité utilisée])</f>
        <v>0</v>
      </c>
      <c r="F41" s="227">
        <f>IFERROR(SUBTOTAL(109,I1a_8[Prix moyen])/I1a_8[[#Totals],[Quantité utilisée]],0)</f>
        <v>0</v>
      </c>
      <c r="G41" s="66"/>
      <c r="H41" s="66"/>
      <c r="I41" s="66"/>
      <c r="J41" s="66"/>
      <c r="K41" s="66"/>
      <c r="L41" s="66"/>
    </row>
    <row r="42" spans="1:12">
      <c r="A42" s="110"/>
      <c r="B42" s="237"/>
      <c r="G42" s="110"/>
      <c r="H42" s="110"/>
      <c r="I42" s="110"/>
      <c r="J42" s="110"/>
      <c r="K42" s="110"/>
      <c r="L42" s="110"/>
    </row>
    <row r="43" spans="1:12">
      <c r="A43" s="110"/>
      <c r="B43" s="8" t="s">
        <v>587</v>
      </c>
      <c r="C43" s="8" t="str">
        <f>+VLOOKUP(B43,Implants!B:D,3,FALSE)</f>
        <v>Implantation d'un système d'assistance cardiovasculaire, avec pompe, sans fonction d'échange gazeux, intravasculaire (y compris intracardiaque), par voie percutanée (Impella)</v>
      </c>
      <c r="D43" s="110"/>
      <c r="E43" s="110"/>
      <c r="F43" s="212"/>
      <c r="G43" s="110"/>
      <c r="H43" s="110"/>
      <c r="I43" s="110"/>
      <c r="J43" s="110"/>
      <c r="K43" s="110"/>
      <c r="L43" s="110"/>
    </row>
    <row r="44" spans="1:12">
      <c r="A44" s="110"/>
      <c r="B44" s="260" t="s">
        <v>1981</v>
      </c>
      <c r="C44" s="260" t="s">
        <v>1982</v>
      </c>
      <c r="D44" s="260" t="s">
        <v>1975</v>
      </c>
      <c r="E44" s="260" t="s">
        <v>1983</v>
      </c>
      <c r="F44" s="212" t="s">
        <v>1984</v>
      </c>
      <c r="G44" s="121"/>
      <c r="H44" s="121"/>
      <c r="I44" s="121"/>
      <c r="J44" s="121"/>
      <c r="K44" s="121"/>
      <c r="L44" s="121"/>
    </row>
    <row r="45" spans="1:12">
      <c r="A45" s="66"/>
      <c r="B45" s="237" t="str">
        <f>+$B$43</f>
        <v>I6</v>
      </c>
      <c r="C45" s="66"/>
      <c r="D45" s="216"/>
      <c r="E45" s="66"/>
      <c r="F45" s="217">
        <f>+I1a_89[Prix par unité]*I1a_89[Quantité utilisée]</f>
        <v>0</v>
      </c>
      <c r="G45" s="66"/>
      <c r="H45" s="66"/>
      <c r="I45" s="66"/>
      <c r="J45" s="66"/>
      <c r="K45" s="66"/>
      <c r="L45" s="66"/>
    </row>
    <row r="46" spans="1:12">
      <c r="A46" s="66"/>
      <c r="B46" s="236" t="s">
        <v>1980</v>
      </c>
      <c r="C46" s="210"/>
      <c r="D46" s="210"/>
      <c r="E46" s="211">
        <f>SUBTOTAL(109,I1a_89[Quantité utilisée])</f>
        <v>0</v>
      </c>
      <c r="F46" s="227">
        <f>IFERROR(SUBTOTAL(109,I1a_89[Prix moyen])/I1a_89[[#Totals],[Quantité utilisée]],0)</f>
        <v>0</v>
      </c>
      <c r="G46" s="66"/>
      <c r="H46" s="66"/>
      <c r="I46" s="66"/>
      <c r="J46" s="66"/>
      <c r="K46" s="66"/>
      <c r="L46" s="66"/>
    </row>
    <row r="47" spans="1:12">
      <c r="A47" s="110"/>
      <c r="B47" s="110"/>
      <c r="G47" s="110"/>
      <c r="H47" s="110"/>
      <c r="I47" s="110"/>
      <c r="J47" s="110"/>
      <c r="K47" s="110"/>
      <c r="L47" s="110"/>
    </row>
    <row r="48" spans="1:12">
      <c r="A48" s="110"/>
      <c r="B48" s="8" t="s">
        <v>588</v>
      </c>
      <c r="C48" s="8" t="str">
        <f>+VLOOKUP(B48,Implants!B:D,3,FALSE)</f>
        <v>Insertion et remplacement d'une ou plusieurs prothèse(s) non autoexpansible(s) (tube permanent) dans l'oesophage</v>
      </c>
      <c r="D48" s="110"/>
      <c r="E48" s="110"/>
      <c r="F48" s="212"/>
      <c r="G48" s="110"/>
      <c r="H48" s="110"/>
      <c r="I48" s="110"/>
      <c r="J48" s="110"/>
      <c r="K48" s="110"/>
      <c r="L48" s="110"/>
    </row>
    <row r="49" spans="1:12">
      <c r="A49" s="110"/>
      <c r="B49" s="260" t="s">
        <v>1981</v>
      </c>
      <c r="C49" s="260" t="s">
        <v>1982</v>
      </c>
      <c r="D49" s="260" t="s">
        <v>1975</v>
      </c>
      <c r="E49" s="260" t="s">
        <v>1983</v>
      </c>
      <c r="F49" s="212" t="s">
        <v>1984</v>
      </c>
      <c r="G49" s="121"/>
      <c r="H49" s="121"/>
      <c r="I49" s="121"/>
      <c r="J49" s="121"/>
      <c r="K49" s="121"/>
      <c r="L49" s="121"/>
    </row>
    <row r="50" spans="1:12">
      <c r="A50" s="66"/>
      <c r="B50" s="237" t="str">
        <f>+$B$48</f>
        <v>I7</v>
      </c>
      <c r="C50" s="66"/>
      <c r="D50" s="216"/>
      <c r="E50" s="66"/>
      <c r="F50" s="217">
        <f>+I1a_810[Prix par unité]*I1a_810[Quantité utilisée]</f>
        <v>0</v>
      </c>
      <c r="G50" s="66"/>
      <c r="H50" s="66"/>
      <c r="I50" s="66"/>
      <c r="J50" s="66"/>
      <c r="K50" s="66"/>
      <c r="L50" s="66"/>
    </row>
    <row r="51" spans="1:12">
      <c r="A51" s="66"/>
      <c r="B51" s="236" t="s">
        <v>1980</v>
      </c>
      <c r="C51" s="210"/>
      <c r="D51" s="210"/>
      <c r="E51" s="211">
        <f>SUBTOTAL(109,I1a_810[Quantité utilisée])</f>
        <v>0</v>
      </c>
      <c r="F51" s="227">
        <f>IFERROR(SUBTOTAL(109,I1a_810[Prix moyen])/I1a_810[[#Totals],[Quantité utilisée]],0)</f>
        <v>0</v>
      </c>
      <c r="G51" s="66"/>
      <c r="H51" s="66"/>
      <c r="I51" s="66"/>
      <c r="J51" s="66"/>
      <c r="K51" s="66"/>
      <c r="L51" s="66"/>
    </row>
    <row r="52" spans="1:12">
      <c r="A52" s="110"/>
      <c r="B52" s="110"/>
      <c r="G52" s="110"/>
      <c r="H52" s="110"/>
      <c r="I52" s="110"/>
      <c r="J52" s="110"/>
      <c r="K52" s="110"/>
      <c r="L52" s="110"/>
    </row>
    <row r="53" spans="1:12">
      <c r="A53" s="110"/>
      <c r="B53" s="8" t="s">
        <v>589</v>
      </c>
      <c r="C53" s="8" t="str">
        <f>+VLOOKUP(B53,Implants!B:D,3,FALSE)</f>
        <v>Insertion et remplacement d'une ou plusieurs prothèse(s) autoexpansible(s) (tube permanent) dans l'oesophage</v>
      </c>
      <c r="D53" s="110"/>
      <c r="E53" s="110"/>
      <c r="F53" s="212"/>
      <c r="G53" s="110"/>
      <c r="H53" s="110"/>
      <c r="I53" s="110"/>
      <c r="J53" s="110"/>
      <c r="K53" s="110"/>
      <c r="L53" s="110"/>
    </row>
    <row r="54" spans="1:12">
      <c r="A54" s="110"/>
      <c r="B54" s="260" t="s">
        <v>1981</v>
      </c>
      <c r="C54" s="260" t="s">
        <v>1982</v>
      </c>
      <c r="D54" s="260" t="s">
        <v>1975</v>
      </c>
      <c r="E54" s="260" t="s">
        <v>1983</v>
      </c>
      <c r="F54" s="212" t="s">
        <v>1984</v>
      </c>
      <c r="G54" s="121"/>
      <c r="H54" s="121"/>
      <c r="I54" s="121"/>
      <c r="J54" s="121"/>
      <c r="K54" s="121"/>
      <c r="L54" s="121"/>
    </row>
    <row r="55" spans="1:12">
      <c r="A55" s="66"/>
      <c r="B55" s="237" t="str">
        <f>+$B$53</f>
        <v>I8</v>
      </c>
      <c r="C55" s="66"/>
      <c r="D55" s="216"/>
      <c r="E55" s="66"/>
      <c r="F55" s="217">
        <f>+I1a_612[Prix par unité]*I1a_612[Quantité utilisée]</f>
        <v>0</v>
      </c>
      <c r="G55" s="66"/>
      <c r="H55" s="66"/>
      <c r="I55" s="66"/>
      <c r="J55" s="66"/>
      <c r="K55" s="66"/>
      <c r="L55" s="66"/>
    </row>
    <row r="56" spans="1:12">
      <c r="A56" s="66"/>
      <c r="B56" s="236" t="s">
        <v>1980</v>
      </c>
      <c r="C56" s="210"/>
      <c r="D56" s="210"/>
      <c r="E56" s="211">
        <f>SUBTOTAL(109,I1a_612[Quantité utilisée])</f>
        <v>0</v>
      </c>
      <c r="F56" s="227">
        <f>IFERROR(SUBTOTAL(109,I1a_612[Prix moyen])/I1a_612[[#Totals],[Quantité utilisée]],0)</f>
        <v>0</v>
      </c>
      <c r="G56" s="66"/>
      <c r="H56" s="66"/>
      <c r="I56" s="66"/>
      <c r="J56" s="66"/>
      <c r="K56" s="66"/>
      <c r="L56" s="66"/>
    </row>
    <row r="57" spans="1:12">
      <c r="A57" s="110"/>
      <c r="B57" s="110"/>
      <c r="C57" s="110"/>
      <c r="D57" s="110"/>
      <c r="E57" s="110"/>
      <c r="F57" s="110"/>
      <c r="G57" s="110"/>
      <c r="H57" s="110"/>
      <c r="I57" s="110"/>
      <c r="J57" s="110"/>
      <c r="K57" s="110"/>
      <c r="L57" s="110"/>
    </row>
    <row r="58" spans="1:12">
      <c r="A58" s="110"/>
      <c r="B58" s="8" t="s">
        <v>590</v>
      </c>
      <c r="C58" s="8" t="str">
        <f>+VLOOKUP(B58,Implants!B:D,3,FALSE)</f>
        <v>Insertion ou remplacement de prothèse non auto-expansible dans l'estomac</v>
      </c>
      <c r="D58" s="110"/>
      <c r="E58" s="110"/>
      <c r="F58" s="212"/>
      <c r="G58" s="110"/>
      <c r="H58" s="110"/>
      <c r="I58" s="110"/>
      <c r="J58" s="110"/>
      <c r="K58" s="110"/>
      <c r="L58" s="110"/>
    </row>
    <row r="59" spans="1:12">
      <c r="A59" s="110"/>
      <c r="B59" s="260" t="s">
        <v>1981</v>
      </c>
      <c r="C59" s="260" t="s">
        <v>1982</v>
      </c>
      <c r="D59" s="260" t="s">
        <v>1975</v>
      </c>
      <c r="E59" s="260" t="s">
        <v>1983</v>
      </c>
      <c r="F59" s="212" t="s">
        <v>1984</v>
      </c>
      <c r="G59" s="121"/>
      <c r="H59" s="121"/>
      <c r="I59" s="121"/>
      <c r="J59" s="121"/>
      <c r="K59" s="121"/>
      <c r="L59" s="121"/>
    </row>
    <row r="60" spans="1:12">
      <c r="A60" s="66"/>
      <c r="B60" s="237" t="str">
        <f>+$B$58</f>
        <v>I9</v>
      </c>
      <c r="C60" s="66"/>
      <c r="D60" s="216"/>
      <c r="E60" s="66"/>
      <c r="F60" s="217">
        <f>+I1a_713[Prix par unité]*I1a_713[Quantité utilisée]</f>
        <v>0</v>
      </c>
      <c r="G60" s="66"/>
      <c r="H60" s="66"/>
      <c r="I60" s="66"/>
      <c r="J60" s="66"/>
      <c r="K60" s="66"/>
      <c r="L60" s="66"/>
    </row>
    <row r="61" spans="1:12">
      <c r="A61" s="66"/>
      <c r="B61" s="236" t="s">
        <v>1980</v>
      </c>
      <c r="C61" s="210"/>
      <c r="D61" s="210"/>
      <c r="E61" s="211">
        <f>SUBTOTAL(109,I1a_713[Quantité utilisée])</f>
        <v>0</v>
      </c>
      <c r="F61" s="227">
        <f>IFERROR(SUBTOTAL(109,I1a_713[Prix moyen])/I1a_713[[#Totals],[Quantité utilisée]],0)</f>
        <v>0</v>
      </c>
      <c r="G61" s="66"/>
      <c r="H61" s="66"/>
      <c r="I61" s="66"/>
      <c r="J61" s="66"/>
      <c r="K61" s="66"/>
      <c r="L61" s="66"/>
    </row>
    <row r="62" spans="1:12">
      <c r="A62" s="110"/>
      <c r="B62" s="110"/>
      <c r="C62" s="110"/>
      <c r="D62" s="110"/>
      <c r="E62" s="110"/>
      <c r="F62" s="110"/>
      <c r="G62" s="110"/>
      <c r="H62" s="110"/>
      <c r="I62" s="110"/>
      <c r="J62" s="110"/>
      <c r="K62" s="110"/>
      <c r="L62" s="110"/>
    </row>
    <row r="63" spans="1:12">
      <c r="A63" s="110"/>
      <c r="B63" s="8" t="s">
        <v>591</v>
      </c>
      <c r="C63" s="8" t="str">
        <f>+VLOOKUP(B63,Implants!B:D,3,FALSE)</f>
        <v>Insertion ou remplacement de prothèse auto-expansible dans l'estomac</v>
      </c>
      <c r="D63" s="110"/>
      <c r="E63" s="110"/>
      <c r="F63" s="212"/>
      <c r="G63" s="110"/>
      <c r="H63" s="110"/>
      <c r="I63" s="110"/>
      <c r="J63" s="110"/>
      <c r="K63" s="110"/>
      <c r="L63" s="110"/>
    </row>
    <row r="64" spans="1:12">
      <c r="A64" s="110"/>
      <c r="B64" s="260" t="s">
        <v>1981</v>
      </c>
      <c r="C64" s="260" t="s">
        <v>1982</v>
      </c>
      <c r="D64" s="260" t="s">
        <v>1975</v>
      </c>
      <c r="E64" s="260" t="s">
        <v>1983</v>
      </c>
      <c r="F64" s="212" t="s">
        <v>1984</v>
      </c>
      <c r="G64" s="121"/>
      <c r="H64" s="121"/>
      <c r="I64" s="121"/>
      <c r="J64" s="121"/>
      <c r="K64" s="121"/>
      <c r="L64" s="121"/>
    </row>
    <row r="65" spans="1:12">
      <c r="A65" s="66"/>
      <c r="B65" s="237" t="str">
        <f>+$B$63</f>
        <v>I10</v>
      </c>
      <c r="C65" s="66"/>
      <c r="D65" s="216"/>
      <c r="E65" s="66"/>
      <c r="F65" s="217">
        <f>+I1a_814[Prix par unité]*I1a_814[Quantité utilisée]</f>
        <v>0</v>
      </c>
      <c r="G65" s="66"/>
      <c r="H65" s="66"/>
      <c r="I65" s="66"/>
      <c r="J65" s="66"/>
      <c r="K65" s="66"/>
      <c r="L65" s="66"/>
    </row>
    <row r="66" spans="1:12">
      <c r="A66" s="66"/>
      <c r="B66" s="236" t="s">
        <v>1980</v>
      </c>
      <c r="C66" s="210"/>
      <c r="D66" s="210"/>
      <c r="E66" s="211">
        <f>SUBTOTAL(109,I1a_814[Quantité utilisée])</f>
        <v>0</v>
      </c>
      <c r="F66" s="227">
        <f>IFERROR(SUBTOTAL(109,I1a_814[Prix moyen])/I1a_814[[#Totals],[Quantité utilisée]],0)</f>
        <v>0</v>
      </c>
      <c r="G66" s="66"/>
      <c r="H66" s="66"/>
      <c r="I66" s="66"/>
      <c r="J66" s="66"/>
      <c r="K66" s="66"/>
      <c r="L66" s="66"/>
    </row>
    <row r="67" spans="1:12">
      <c r="A67" s="110"/>
      <c r="B67" s="110"/>
      <c r="C67" s="110"/>
      <c r="D67" s="110"/>
      <c r="E67" s="110"/>
      <c r="F67" s="110"/>
      <c r="G67" s="110"/>
      <c r="H67" s="110"/>
      <c r="I67" s="110"/>
      <c r="J67" s="110"/>
      <c r="K67" s="110"/>
      <c r="L67" s="110"/>
    </row>
    <row r="68" spans="1:12">
      <c r="A68" s="110"/>
      <c r="B68" s="8" t="s">
        <v>592</v>
      </c>
      <c r="C68" s="8" t="str">
        <f>+VLOOKUP(B68,Implants!B:D,3,FALSE)</f>
        <v>Insertion ou remplacement de prothèse non auto-expansible dans l'intestin</v>
      </c>
      <c r="D68" s="110"/>
      <c r="E68" s="110"/>
      <c r="F68" s="212"/>
      <c r="G68" s="110"/>
      <c r="H68" s="110"/>
      <c r="I68" s="110"/>
      <c r="J68" s="110"/>
      <c r="K68" s="110"/>
      <c r="L68" s="110"/>
    </row>
    <row r="69" spans="1:12">
      <c r="A69" s="110"/>
      <c r="B69" s="260" t="s">
        <v>1981</v>
      </c>
      <c r="C69" s="260" t="s">
        <v>1982</v>
      </c>
      <c r="D69" s="260" t="s">
        <v>1975</v>
      </c>
      <c r="E69" s="260" t="s">
        <v>1983</v>
      </c>
      <c r="F69" s="212" t="s">
        <v>1984</v>
      </c>
      <c r="G69" s="121"/>
      <c r="H69" s="121"/>
      <c r="I69" s="121"/>
      <c r="J69" s="121"/>
      <c r="K69" s="121"/>
      <c r="L69" s="121"/>
    </row>
    <row r="70" spans="1:12">
      <c r="A70" s="66"/>
      <c r="B70" s="237" t="str">
        <f>+$B$68</f>
        <v>I11</v>
      </c>
      <c r="C70" s="66"/>
      <c r="D70" s="216"/>
      <c r="E70" s="66"/>
      <c r="F70" s="217">
        <f>+I1a_8915[Prix par unité]*I1a_8915[Quantité utilisée]</f>
        <v>0</v>
      </c>
      <c r="G70" s="66"/>
      <c r="H70" s="66"/>
      <c r="I70" s="66"/>
      <c r="J70" s="66"/>
      <c r="K70" s="66"/>
      <c r="L70" s="66"/>
    </row>
    <row r="71" spans="1:12">
      <c r="A71" s="66"/>
      <c r="B71" s="236" t="s">
        <v>1980</v>
      </c>
      <c r="C71" s="210"/>
      <c r="D71" s="210"/>
      <c r="E71" s="211">
        <f>SUBTOTAL(109,I1a_8915[Quantité utilisée])</f>
        <v>0</v>
      </c>
      <c r="F71" s="227">
        <f>IFERROR(SUBTOTAL(109,I1a_8915[Prix moyen])/I1a_8915[[#Totals],[Quantité utilisée]],0)</f>
        <v>0</v>
      </c>
      <c r="G71" s="66"/>
      <c r="H71" s="66"/>
      <c r="I71" s="66"/>
      <c r="J71" s="66"/>
      <c r="K71" s="66"/>
      <c r="L71" s="66"/>
    </row>
    <row r="72" spans="1:12">
      <c r="A72" s="110"/>
      <c r="B72" s="110"/>
      <c r="C72" s="110"/>
      <c r="D72" s="110"/>
      <c r="E72" s="110"/>
      <c r="F72" s="110"/>
      <c r="G72" s="110"/>
      <c r="H72" s="110"/>
      <c r="I72" s="110"/>
      <c r="J72" s="110"/>
      <c r="K72" s="110"/>
      <c r="L72" s="110"/>
    </row>
    <row r="73" spans="1:12">
      <c r="A73" s="110"/>
      <c r="B73" s="8" t="s">
        <v>614</v>
      </c>
      <c r="C73" s="8" t="str">
        <f>+VLOOKUP(B73,Implants!B:D,3,FALSE)</f>
        <v>Insertion ou remplacement de prothèse auto-expansible dans l'intestin</v>
      </c>
      <c r="D73" s="110"/>
      <c r="E73" s="110"/>
      <c r="F73" s="212"/>
      <c r="G73" s="110"/>
      <c r="H73" s="110"/>
      <c r="I73" s="110"/>
      <c r="J73" s="110"/>
      <c r="K73" s="110"/>
      <c r="L73" s="110"/>
    </row>
    <row r="74" spans="1:12">
      <c r="A74" s="110"/>
      <c r="B74" s="260" t="s">
        <v>1981</v>
      </c>
      <c r="C74" s="260" t="s">
        <v>1982</v>
      </c>
      <c r="D74" s="260" t="s">
        <v>1975</v>
      </c>
      <c r="E74" s="260" t="s">
        <v>1983</v>
      </c>
      <c r="F74" s="212" t="s">
        <v>1984</v>
      </c>
      <c r="G74" s="121"/>
      <c r="H74" s="121"/>
      <c r="I74" s="121"/>
      <c r="J74" s="121"/>
      <c r="K74" s="121"/>
      <c r="L74" s="121"/>
    </row>
    <row r="75" spans="1:12">
      <c r="A75" s="66"/>
      <c r="B75" s="237" t="str">
        <f>+$B$73</f>
        <v>I12</v>
      </c>
      <c r="C75" s="66"/>
      <c r="D75" s="216"/>
      <c r="E75" s="66"/>
      <c r="F75" s="217">
        <f>+I1a_81016[Prix par unité]*I1a_81016[Quantité utilisée]</f>
        <v>0</v>
      </c>
      <c r="G75" s="66"/>
      <c r="H75" s="66"/>
      <c r="I75" s="66"/>
      <c r="J75" s="66"/>
      <c r="K75" s="66"/>
      <c r="L75" s="66"/>
    </row>
    <row r="76" spans="1:12">
      <c r="A76" s="66"/>
      <c r="B76" s="236" t="s">
        <v>1980</v>
      </c>
      <c r="C76" s="210"/>
      <c r="D76" s="210"/>
      <c r="E76" s="211">
        <f>SUBTOTAL(109,I1a_81016[Quantité utilisée])</f>
        <v>0</v>
      </c>
      <c r="F76" s="227">
        <f>IFERROR(SUBTOTAL(109,I1a_81016[Prix moyen])/I1a_81016[[#Totals],[Quantité utilisée]],0)</f>
        <v>0</v>
      </c>
      <c r="G76" s="66"/>
      <c r="H76" s="66"/>
      <c r="I76" s="66"/>
      <c r="J76" s="66"/>
      <c r="K76" s="66"/>
      <c r="L76" s="66"/>
    </row>
    <row r="77" spans="1:12">
      <c r="A77" s="110"/>
      <c r="B77" s="110"/>
      <c r="G77" s="110"/>
      <c r="H77" s="110"/>
      <c r="I77" s="110"/>
      <c r="J77" s="110"/>
      <c r="K77" s="110"/>
      <c r="L77" s="110"/>
    </row>
    <row r="78" spans="1:12">
      <c r="A78" s="110"/>
      <c r="B78" s="8" t="s">
        <v>593</v>
      </c>
      <c r="C78" s="8" t="str">
        <f>+VLOOKUP(B78,Implants!B:D,3,FALSE)</f>
        <v>Insertion ou remplacement de prothèse tubulaire auto-expansible dans l'intestin</v>
      </c>
      <c r="D78" s="110"/>
      <c r="E78" s="110"/>
      <c r="F78" s="212"/>
      <c r="G78" s="110"/>
      <c r="H78" s="110"/>
      <c r="I78" s="110"/>
      <c r="J78" s="110"/>
      <c r="K78" s="110"/>
      <c r="L78" s="110"/>
    </row>
    <row r="79" spans="1:12">
      <c r="A79" s="110"/>
      <c r="B79" s="260" t="s">
        <v>1981</v>
      </c>
      <c r="C79" s="260" t="s">
        <v>1982</v>
      </c>
      <c r="D79" s="260" t="s">
        <v>1975</v>
      </c>
      <c r="E79" s="260" t="s">
        <v>1983</v>
      </c>
      <c r="F79" s="212" t="s">
        <v>1984</v>
      </c>
      <c r="G79" s="121"/>
      <c r="H79" s="121"/>
      <c r="I79" s="121"/>
      <c r="J79" s="121"/>
      <c r="K79" s="121"/>
      <c r="L79" s="121"/>
    </row>
    <row r="80" spans="1:12">
      <c r="A80" s="66"/>
      <c r="B80" s="237" t="str">
        <f>+$B$78</f>
        <v>I13</v>
      </c>
      <c r="C80" s="66"/>
      <c r="D80" s="216"/>
      <c r="E80" s="66"/>
      <c r="F80" s="217">
        <f>+I1a_617[Prix par unité]*I1a_617[Quantité utilisée]</f>
        <v>0</v>
      </c>
      <c r="G80" s="66"/>
      <c r="H80" s="66"/>
      <c r="I80" s="66"/>
      <c r="J80" s="66"/>
      <c r="K80" s="66"/>
      <c r="L80" s="66"/>
    </row>
    <row r="81" spans="1:12">
      <c r="A81" s="66"/>
      <c r="B81" s="236" t="s">
        <v>1980</v>
      </c>
      <c r="C81" s="210"/>
      <c r="D81" s="210"/>
      <c r="E81" s="211">
        <f>SUBTOTAL(109,I1a_617[Quantité utilisée])</f>
        <v>0</v>
      </c>
      <c r="F81" s="227">
        <f>IFERROR(SUBTOTAL(109,I1a_617[Prix moyen])/I1a_617[[#Totals],[Quantité utilisée]],0)</f>
        <v>0</v>
      </c>
      <c r="G81" s="66"/>
      <c r="H81" s="66"/>
      <c r="I81" s="66"/>
      <c r="J81" s="66"/>
      <c r="K81" s="66"/>
      <c r="L81" s="66"/>
    </row>
    <row r="82" spans="1:12">
      <c r="A82" s="110"/>
      <c r="B82" s="110"/>
      <c r="C82" s="110"/>
      <c r="D82" s="110"/>
      <c r="E82" s="110"/>
      <c r="F82" s="110"/>
      <c r="G82" s="110"/>
      <c r="H82" s="110"/>
      <c r="I82" s="110"/>
      <c r="J82" s="110"/>
      <c r="K82" s="110"/>
      <c r="L82" s="110"/>
    </row>
    <row r="83" spans="1:12">
      <c r="A83" s="110"/>
      <c r="B83" s="8" t="s">
        <v>594</v>
      </c>
      <c r="C83" s="8" t="str">
        <f>+VLOOKUP(B83,Implants!B:D,3,FALSE)</f>
        <v>Insertion ou remplacement d'une prothèse non auto-expansible dans le rectum</v>
      </c>
      <c r="D83" s="110"/>
      <c r="E83" s="110"/>
      <c r="F83" s="212"/>
      <c r="G83" s="110"/>
      <c r="H83" s="110"/>
      <c r="I83" s="110"/>
      <c r="J83" s="110"/>
      <c r="K83" s="110"/>
      <c r="L83" s="110"/>
    </row>
    <row r="84" spans="1:12">
      <c r="A84" s="110"/>
      <c r="B84" s="260" t="s">
        <v>1981</v>
      </c>
      <c r="C84" s="260" t="s">
        <v>1982</v>
      </c>
      <c r="D84" s="260" t="s">
        <v>1975</v>
      </c>
      <c r="E84" s="260" t="s">
        <v>1983</v>
      </c>
      <c r="F84" s="212" t="s">
        <v>1984</v>
      </c>
      <c r="G84" s="121"/>
      <c r="H84" s="121"/>
      <c r="I84" s="121"/>
      <c r="J84" s="121"/>
      <c r="K84" s="121"/>
      <c r="L84" s="121"/>
    </row>
    <row r="85" spans="1:12">
      <c r="A85" s="66"/>
      <c r="B85" s="237" t="str">
        <f>+$B$83</f>
        <v>I14</v>
      </c>
      <c r="C85" s="66"/>
      <c r="D85" s="216"/>
      <c r="E85" s="66"/>
      <c r="F85" s="217">
        <f>+I14_S[Prix par unité]*I14_S[Quantité utilisée]</f>
        <v>0</v>
      </c>
      <c r="G85" s="66"/>
      <c r="H85" s="66"/>
      <c r="I85" s="66"/>
      <c r="J85" s="66"/>
      <c r="K85" s="66"/>
      <c r="L85" s="66"/>
    </row>
    <row r="86" spans="1:12">
      <c r="A86" s="66"/>
      <c r="B86" s="236" t="s">
        <v>1980</v>
      </c>
      <c r="C86" s="210"/>
      <c r="D86" s="210"/>
      <c r="E86" s="211">
        <f>SUBTOTAL(109,I14_S[Quantité utilisée])</f>
        <v>0</v>
      </c>
      <c r="F86" s="227">
        <f>IFERROR(SUBTOTAL(109,I14_S[Prix moyen])/I14_S[[#Totals],[Quantité utilisée]],0)</f>
        <v>0</v>
      </c>
      <c r="G86" s="66"/>
      <c r="H86" s="66"/>
      <c r="I86" s="66"/>
      <c r="J86" s="66"/>
      <c r="K86" s="66"/>
      <c r="L86" s="66"/>
    </row>
    <row r="87" spans="1:12">
      <c r="A87" s="110"/>
      <c r="B87" s="110"/>
      <c r="C87" s="110"/>
      <c r="D87" s="110"/>
      <c r="E87" s="110"/>
      <c r="F87" s="110"/>
      <c r="G87" s="110"/>
      <c r="H87" s="110"/>
      <c r="I87" s="110"/>
      <c r="J87" s="110"/>
      <c r="K87" s="110"/>
      <c r="L87" s="110"/>
    </row>
    <row r="88" spans="1:12">
      <c r="A88" s="110"/>
      <c r="B88" s="8" t="s">
        <v>595</v>
      </c>
      <c r="C88" s="8" t="str">
        <f>+VLOOKUP(B88,Implants!B:D,3,FALSE)</f>
        <v>Insertion ou remplacement d'une prothèse auto-expansible dans le rectum</v>
      </c>
      <c r="D88" s="110"/>
      <c r="E88" s="110"/>
      <c r="F88" s="212"/>
      <c r="G88" s="110"/>
      <c r="H88" s="110"/>
      <c r="I88" s="110"/>
      <c r="J88" s="110"/>
      <c r="K88" s="110"/>
      <c r="L88" s="110"/>
    </row>
    <row r="89" spans="1:12">
      <c r="A89" s="110"/>
      <c r="B89" s="260" t="s">
        <v>1981</v>
      </c>
      <c r="C89" s="260" t="s">
        <v>1982</v>
      </c>
      <c r="D89" s="260" t="s">
        <v>1975</v>
      </c>
      <c r="E89" s="260" t="s">
        <v>1983</v>
      </c>
      <c r="F89" s="212" t="s">
        <v>1984</v>
      </c>
      <c r="G89" s="121"/>
      <c r="H89" s="121"/>
      <c r="I89" s="121"/>
      <c r="J89" s="121"/>
      <c r="K89" s="121"/>
      <c r="L89" s="121"/>
    </row>
    <row r="90" spans="1:12">
      <c r="A90" s="66"/>
      <c r="B90" s="237" t="str">
        <f>+$B$88</f>
        <v>I15</v>
      </c>
      <c r="C90" s="66"/>
      <c r="D90" s="216"/>
      <c r="E90" s="66"/>
      <c r="F90" s="217">
        <f>+I1a_819[Prix par unité]*I1a_819[Quantité utilisée]</f>
        <v>0</v>
      </c>
      <c r="G90" s="66"/>
      <c r="H90" s="66"/>
      <c r="I90" s="66"/>
      <c r="J90" s="66"/>
      <c r="K90" s="66"/>
      <c r="L90" s="66"/>
    </row>
    <row r="91" spans="1:12">
      <c r="A91" s="66"/>
      <c r="B91" s="236" t="s">
        <v>1980</v>
      </c>
      <c r="C91" s="210"/>
      <c r="D91" s="210"/>
      <c r="E91" s="211">
        <f>SUBTOTAL(109,I1a_819[Quantité utilisée])</f>
        <v>0</v>
      </c>
      <c r="F91" s="227">
        <f>IFERROR(SUBTOTAL(109,I1a_819[Prix moyen])/I1a_819[[#Totals],[Quantité utilisée]],0)</f>
        <v>0</v>
      </c>
      <c r="G91" s="66"/>
      <c r="H91" s="66"/>
      <c r="I91" s="66"/>
      <c r="J91" s="66"/>
      <c r="K91" s="66"/>
      <c r="L91" s="66"/>
    </row>
    <row r="92" spans="1:12">
      <c r="A92" s="110"/>
      <c r="B92" s="110"/>
      <c r="C92" s="110"/>
      <c r="D92" s="110"/>
      <c r="E92" s="110"/>
      <c r="F92" s="110"/>
      <c r="G92" s="110"/>
      <c r="H92" s="110"/>
      <c r="I92" s="110"/>
      <c r="J92" s="110"/>
      <c r="K92" s="110"/>
      <c r="L92" s="110"/>
    </row>
    <row r="93" spans="1:12">
      <c r="A93" s="110"/>
      <c r="B93" s="8" t="s">
        <v>596</v>
      </c>
      <c r="C93" s="8" t="str">
        <f>+VLOOKUP(B93,Implants!B:D,3,FALSE)</f>
        <v>Insertion ou remplacement d'un ou plusieurs stent(s) (prothèse(s)) non auto-expansible(s)</v>
      </c>
      <c r="D93" s="110"/>
      <c r="E93" s="110"/>
      <c r="F93" s="212"/>
      <c r="G93" s="110"/>
      <c r="H93" s="110"/>
      <c r="I93" s="110"/>
      <c r="J93" s="110"/>
      <c r="K93" s="110"/>
      <c r="L93" s="110"/>
    </row>
    <row r="94" spans="1:12">
      <c r="A94" s="110"/>
      <c r="B94" s="260" t="s">
        <v>1981</v>
      </c>
      <c r="C94" s="260" t="s">
        <v>1982</v>
      </c>
      <c r="D94" s="260" t="s">
        <v>1975</v>
      </c>
      <c r="E94" s="260" t="s">
        <v>1983</v>
      </c>
      <c r="F94" s="212" t="s">
        <v>1984</v>
      </c>
      <c r="G94" s="121"/>
      <c r="H94" s="121"/>
      <c r="I94" s="121"/>
      <c r="J94" s="121"/>
      <c r="K94" s="121"/>
      <c r="L94" s="121"/>
    </row>
    <row r="95" spans="1:12">
      <c r="A95" s="66"/>
      <c r="B95" s="237" t="str">
        <f>+$B$93</f>
        <v>I16</v>
      </c>
      <c r="C95" s="66"/>
      <c r="D95" s="216"/>
      <c r="E95" s="66"/>
      <c r="F95" s="217">
        <f>+I1a_8920[Prix par unité]*I1a_8920[Quantité utilisée]</f>
        <v>0</v>
      </c>
      <c r="G95" s="66"/>
      <c r="H95" s="66"/>
      <c r="I95" s="66"/>
      <c r="J95" s="66"/>
      <c r="K95" s="66"/>
      <c r="L95" s="66"/>
    </row>
    <row r="96" spans="1:12">
      <c r="A96" s="66"/>
      <c r="B96" s="236" t="s">
        <v>1980</v>
      </c>
      <c r="C96" s="210"/>
      <c r="D96" s="210"/>
      <c r="E96" s="211">
        <f>SUBTOTAL(109,I1a_8920[Quantité utilisée])</f>
        <v>0</v>
      </c>
      <c r="F96" s="227">
        <f>IFERROR(SUBTOTAL(109,I1a_8920[Prix moyen])/I1a_8920[[#Totals],[Quantité utilisée]],0)</f>
        <v>0</v>
      </c>
      <c r="G96" s="66"/>
      <c r="H96" s="66"/>
      <c r="I96" s="66"/>
      <c r="J96" s="66"/>
      <c r="K96" s="66"/>
      <c r="L96" s="66"/>
    </row>
    <row r="97" spans="1:12">
      <c r="A97" s="110"/>
      <c r="B97" s="110"/>
      <c r="C97" s="110"/>
      <c r="D97" s="110"/>
      <c r="E97" s="110"/>
      <c r="F97" s="110"/>
      <c r="G97" s="110"/>
      <c r="H97" s="110"/>
      <c r="I97" s="110"/>
      <c r="J97" s="110"/>
      <c r="K97" s="110"/>
      <c r="L97" s="110"/>
    </row>
    <row r="98" spans="1:12">
      <c r="A98" s="110"/>
      <c r="B98" s="8" t="s">
        <v>597</v>
      </c>
      <c r="C98" s="8" t="str">
        <f>+VLOOKUP(B98,Implants!B:D,3,FALSE)</f>
        <v>Insertion ou remplacement d'un ou plusieurs stent(s) (prothèse(s)) auto-expansible(s)</v>
      </c>
      <c r="D98" s="110"/>
      <c r="E98" s="110"/>
      <c r="F98" s="212"/>
      <c r="G98" s="110"/>
      <c r="H98" s="110"/>
      <c r="I98" s="110"/>
      <c r="J98" s="110"/>
      <c r="K98" s="110"/>
      <c r="L98" s="110"/>
    </row>
    <row r="99" spans="1:12">
      <c r="A99" s="110"/>
      <c r="B99" s="260" t="s">
        <v>1981</v>
      </c>
      <c r="C99" s="260" t="s">
        <v>1982</v>
      </c>
      <c r="D99" s="260" t="s">
        <v>1975</v>
      </c>
      <c r="E99" s="260" t="s">
        <v>1983</v>
      </c>
      <c r="F99" s="212" t="s">
        <v>1984</v>
      </c>
      <c r="G99" s="121"/>
      <c r="H99" s="121"/>
      <c r="I99" s="121"/>
      <c r="J99" s="121"/>
      <c r="K99" s="121"/>
      <c r="L99" s="121"/>
    </row>
    <row r="100" spans="1:12">
      <c r="A100" s="66"/>
      <c r="B100" s="237" t="str">
        <f>+$B$98</f>
        <v>I17</v>
      </c>
      <c r="C100" s="66"/>
      <c r="D100" s="216"/>
      <c r="E100" s="66"/>
      <c r="F100" s="217">
        <f>+I1a_81021[Prix par unité]*I1a_81021[Quantité utilisée]</f>
        <v>0</v>
      </c>
      <c r="G100" s="66"/>
      <c r="H100" s="66"/>
      <c r="I100" s="66"/>
      <c r="J100" s="66"/>
      <c r="K100" s="66"/>
      <c r="L100" s="66"/>
    </row>
    <row r="101" spans="1:12">
      <c r="A101" s="66"/>
      <c r="B101" s="236" t="s">
        <v>790</v>
      </c>
      <c r="C101" s="210"/>
      <c r="D101" s="210"/>
      <c r="E101" s="211">
        <f>SUBTOTAL(109,I1a_81021[Quantité utilisée])</f>
        <v>0</v>
      </c>
      <c r="F101" s="227">
        <f>IFERROR(SUBTOTAL(109,I1a_81021[Prix moyen])/I1a_81021[[#Totals],[Quantité utilisée]],0)</f>
        <v>0</v>
      </c>
      <c r="G101" s="66"/>
      <c r="H101" s="66"/>
      <c r="I101" s="66"/>
      <c r="J101" s="66"/>
      <c r="K101" s="66"/>
      <c r="L101" s="66"/>
    </row>
    <row r="102" spans="1:12">
      <c r="A102" s="110"/>
      <c r="G102" s="110"/>
      <c r="H102" s="110"/>
      <c r="I102" s="110"/>
      <c r="J102" s="110"/>
      <c r="K102" s="110"/>
      <c r="L102" s="110"/>
    </row>
    <row r="103" spans="1:12">
      <c r="A103" s="110"/>
      <c r="B103" s="8" t="s">
        <v>598</v>
      </c>
      <c r="C103" s="8" t="str">
        <f>+VLOOKUP(B103,Implants!B:D,3,FALSE)</f>
        <v>Insertion ou remplacement de sonde (stent) non auto-expansible dans le canal pancréatique</v>
      </c>
      <c r="D103" s="110"/>
      <c r="E103" s="110"/>
      <c r="F103" s="212"/>
      <c r="G103" s="110"/>
      <c r="H103" s="110"/>
      <c r="I103" s="110"/>
      <c r="J103" s="110"/>
      <c r="K103" s="110"/>
      <c r="L103" s="110"/>
    </row>
    <row r="104" spans="1:12">
      <c r="A104" s="110"/>
      <c r="B104" s="260" t="s">
        <v>1981</v>
      </c>
      <c r="C104" s="260" t="s">
        <v>1982</v>
      </c>
      <c r="D104" s="260" t="s">
        <v>1975</v>
      </c>
      <c r="E104" s="260" t="s">
        <v>1983</v>
      </c>
      <c r="F104" s="212" t="s">
        <v>1984</v>
      </c>
      <c r="G104" s="121"/>
      <c r="H104" s="121"/>
      <c r="I104" s="121"/>
      <c r="J104" s="121"/>
      <c r="K104" s="121"/>
      <c r="L104" s="121"/>
    </row>
    <row r="105" spans="1:12">
      <c r="A105" s="66"/>
      <c r="B105" s="237" t="str">
        <f>+$B$103</f>
        <v>I18</v>
      </c>
      <c r="C105" s="66"/>
      <c r="D105" s="216"/>
      <c r="E105" s="66"/>
      <c r="F105" s="217">
        <f>+I1a_822[Prix par unité]*I1a_822[Quantité utilisée]</f>
        <v>0</v>
      </c>
      <c r="G105" s="66"/>
      <c r="H105" s="66"/>
      <c r="I105" s="66"/>
      <c r="J105" s="66"/>
      <c r="K105" s="66"/>
      <c r="L105" s="66"/>
    </row>
    <row r="106" spans="1:12">
      <c r="A106" s="66"/>
      <c r="B106" s="236" t="s">
        <v>1980</v>
      </c>
      <c r="C106" s="210"/>
      <c r="D106" s="210"/>
      <c r="E106" s="211">
        <f>SUBTOTAL(109,I1a_822[Quantité utilisée])</f>
        <v>0</v>
      </c>
      <c r="F106" s="227">
        <f>IFERROR(SUBTOTAL(109,I1a_822[Prix moyen])/I1a_822[[#Totals],[Quantité utilisée]],0)</f>
        <v>0</v>
      </c>
      <c r="G106" s="66"/>
      <c r="H106" s="66"/>
      <c r="I106" s="66"/>
      <c r="J106" s="66"/>
      <c r="K106" s="66"/>
      <c r="L106" s="66"/>
    </row>
    <row r="107" spans="1:12">
      <c r="A107" s="110"/>
      <c r="B107" s="110"/>
      <c r="C107" s="110"/>
      <c r="D107" s="110"/>
      <c r="E107" s="110"/>
      <c r="F107" s="110"/>
      <c r="G107" s="110"/>
      <c r="H107" s="110"/>
      <c r="I107" s="110"/>
      <c r="J107" s="110"/>
      <c r="K107" s="110"/>
      <c r="L107" s="110"/>
    </row>
    <row r="108" spans="1:12">
      <c r="A108" s="110"/>
      <c r="B108" s="8" t="s">
        <v>599</v>
      </c>
      <c r="C108" s="8" t="str">
        <f>+VLOOKUP(B108,Implants!B:D,3,FALSE)</f>
        <v>Insertion ou remplacement de sonde (stent) auto-expansible dans le canal pancréatique</v>
      </c>
      <c r="D108" s="110"/>
      <c r="E108" s="110"/>
      <c r="F108" s="212"/>
      <c r="G108" s="110"/>
      <c r="H108" s="110"/>
      <c r="I108" s="110"/>
      <c r="J108" s="110"/>
      <c r="K108" s="110"/>
      <c r="L108" s="110"/>
    </row>
    <row r="109" spans="1:12">
      <c r="A109" s="110"/>
      <c r="B109" s="260" t="s">
        <v>1981</v>
      </c>
      <c r="C109" s="260" t="s">
        <v>1982</v>
      </c>
      <c r="D109" s="260" t="s">
        <v>1975</v>
      </c>
      <c r="E109" s="260" t="s">
        <v>1983</v>
      </c>
      <c r="F109" s="212" t="s">
        <v>1984</v>
      </c>
      <c r="G109" s="121"/>
      <c r="H109" s="121"/>
      <c r="I109" s="121"/>
      <c r="J109" s="121"/>
      <c r="K109" s="121"/>
      <c r="L109" s="121"/>
    </row>
    <row r="110" spans="1:12">
      <c r="A110" s="66"/>
      <c r="B110" s="237" t="str">
        <f>+$B$108</f>
        <v>I19</v>
      </c>
      <c r="C110" s="66"/>
      <c r="D110" s="216"/>
      <c r="E110" s="66"/>
      <c r="F110" s="217">
        <f>+I1a_8923[Prix par unité]*I1a_8923[Quantité utilisée]</f>
        <v>0</v>
      </c>
      <c r="G110" s="66"/>
      <c r="H110" s="66"/>
      <c r="I110" s="66"/>
      <c r="J110" s="66"/>
      <c r="K110" s="66"/>
      <c r="L110" s="66"/>
    </row>
    <row r="111" spans="1:12">
      <c r="A111" s="66"/>
      <c r="B111" s="236" t="s">
        <v>1980</v>
      </c>
      <c r="C111" s="210"/>
      <c r="D111" s="210"/>
      <c r="E111" s="211">
        <f>SUBTOTAL(109,I1a_8923[Quantité utilisée])</f>
        <v>0</v>
      </c>
      <c r="F111" s="227">
        <f>IFERROR(SUBTOTAL(109,I1a_8923[Prix moyen])/I1a_8923[[#Totals],[Quantité utilisée]],0)</f>
        <v>0</v>
      </c>
      <c r="G111" s="66"/>
      <c r="H111" s="66"/>
      <c r="I111" s="66"/>
      <c r="J111" s="66"/>
      <c r="K111" s="66"/>
      <c r="L111" s="66"/>
    </row>
    <row r="112" spans="1:12">
      <c r="A112" s="110"/>
      <c r="B112" s="110"/>
      <c r="C112" s="110"/>
      <c r="D112" s="110"/>
      <c r="E112" s="110"/>
      <c r="F112" s="110"/>
      <c r="G112" s="110"/>
      <c r="H112" s="110"/>
      <c r="I112" s="110"/>
      <c r="J112" s="110"/>
      <c r="K112" s="110"/>
      <c r="L112" s="110"/>
    </row>
    <row r="113" spans="1:12">
      <c r="A113" s="110"/>
      <c r="B113" s="8" t="s">
        <v>600</v>
      </c>
      <c r="C113" s="8" t="str">
        <f>+VLOOKUP(B113,Implants!B:D,3,FALSE)</f>
        <v>Insertion ou remplacement de stent (prothèse) non auto-expansible dans le canal pancréatique</v>
      </c>
      <c r="D113" s="110"/>
      <c r="E113" s="110"/>
      <c r="F113" s="212"/>
      <c r="G113" s="110"/>
      <c r="H113" s="110"/>
      <c r="I113" s="110"/>
      <c r="J113" s="110"/>
      <c r="K113" s="110"/>
      <c r="L113" s="110"/>
    </row>
    <row r="114" spans="1:12">
      <c r="A114" s="110"/>
      <c r="B114" s="260" t="s">
        <v>1981</v>
      </c>
      <c r="C114" s="260" t="s">
        <v>1982</v>
      </c>
      <c r="D114" s="260" t="s">
        <v>1975</v>
      </c>
      <c r="E114" s="260" t="s">
        <v>1983</v>
      </c>
      <c r="F114" s="212" t="s">
        <v>1984</v>
      </c>
      <c r="G114" s="121"/>
      <c r="H114" s="121"/>
      <c r="I114" s="121"/>
      <c r="J114" s="121"/>
      <c r="K114" s="121"/>
      <c r="L114" s="121"/>
    </row>
    <row r="115" spans="1:12">
      <c r="A115" s="66"/>
      <c r="B115" s="237" t="str">
        <f>+$B$113</f>
        <v>I20</v>
      </c>
      <c r="C115" s="66"/>
      <c r="D115" s="216"/>
      <c r="E115" s="66"/>
      <c r="F115" s="217">
        <f>+I1a_81024[Prix par unité]*I1a_81024[Quantité utilisée]</f>
        <v>0</v>
      </c>
      <c r="G115" s="66"/>
      <c r="H115" s="66"/>
      <c r="I115" s="66"/>
      <c r="J115" s="66"/>
      <c r="K115" s="66"/>
      <c r="L115" s="66"/>
    </row>
    <row r="116" spans="1:12">
      <c r="A116" s="66"/>
      <c r="B116" s="236" t="s">
        <v>1980</v>
      </c>
      <c r="C116" s="210"/>
      <c r="D116" s="210"/>
      <c r="E116" s="211">
        <f>SUBTOTAL(109,I1a_81024[Quantité utilisée])</f>
        <v>0</v>
      </c>
      <c r="F116" s="227">
        <f>IFERROR(SUBTOTAL(109,I1a_81024[Prix moyen])/I1a_81024[[#Totals],[Quantité utilisée]],0)</f>
        <v>0</v>
      </c>
      <c r="G116" s="66"/>
      <c r="H116" s="66"/>
      <c r="I116" s="66"/>
      <c r="J116" s="66"/>
      <c r="K116" s="66"/>
      <c r="L116" s="66"/>
    </row>
    <row r="117" spans="1:12">
      <c r="A117" s="110"/>
      <c r="B117" s="110"/>
      <c r="C117" s="110"/>
      <c r="D117" s="110"/>
      <c r="E117" s="110"/>
      <c r="F117" s="110"/>
      <c r="G117" s="110"/>
      <c r="H117" s="110"/>
      <c r="I117" s="110"/>
      <c r="J117" s="110"/>
      <c r="K117" s="110"/>
      <c r="L117" s="110"/>
    </row>
    <row r="118" spans="1:12">
      <c r="A118" s="110"/>
      <c r="B118" s="8" t="s">
        <v>601</v>
      </c>
      <c r="C118" s="8" t="str">
        <f>+VLOOKUP(B118,Implants!B:D,3,FALSE)</f>
        <v>Insertion ou remplacement de stent (prothèse) auto-expansible dans le canal pancréatique</v>
      </c>
      <c r="D118" s="110"/>
      <c r="E118" s="110"/>
      <c r="F118" s="212"/>
      <c r="G118" s="110"/>
      <c r="H118" s="110"/>
      <c r="I118" s="110"/>
      <c r="J118" s="110"/>
      <c r="K118" s="110"/>
      <c r="L118" s="110"/>
    </row>
    <row r="119" spans="1:12">
      <c r="A119" s="110"/>
      <c r="B119" s="260" t="s">
        <v>1981</v>
      </c>
      <c r="C119" s="260" t="s">
        <v>1982</v>
      </c>
      <c r="D119" s="260" t="s">
        <v>1975</v>
      </c>
      <c r="E119" s="260" t="s">
        <v>1983</v>
      </c>
      <c r="F119" s="212" t="s">
        <v>1984</v>
      </c>
      <c r="G119" s="121"/>
      <c r="H119" s="121"/>
      <c r="I119" s="121"/>
      <c r="J119" s="121"/>
      <c r="K119" s="121"/>
      <c r="L119" s="121"/>
    </row>
    <row r="120" spans="1:12">
      <c r="A120" s="66"/>
      <c r="B120" s="237" t="str">
        <f>+$B$118</f>
        <v>I21</v>
      </c>
      <c r="C120" s="66"/>
      <c r="D120" s="216"/>
      <c r="E120" s="66"/>
      <c r="F120" s="217">
        <f>+I1a_61225[Prix par unité]*I1a_61225[Quantité utilisée]</f>
        <v>0</v>
      </c>
      <c r="G120" s="66"/>
      <c r="H120" s="66"/>
      <c r="I120" s="66"/>
      <c r="J120" s="66"/>
      <c r="K120" s="66"/>
      <c r="L120" s="66"/>
    </row>
    <row r="121" spans="1:12">
      <c r="A121" s="66"/>
      <c r="B121" s="236" t="s">
        <v>1980</v>
      </c>
      <c r="C121" s="210"/>
      <c r="D121" s="210"/>
      <c r="E121" s="211">
        <f>SUBTOTAL(109,I1a_61225[Quantité utilisée])</f>
        <v>0</v>
      </c>
      <c r="F121" s="227">
        <f>IFERROR(SUBTOTAL(109,I1a_61225[Prix moyen])/I1a_61225[[#Totals],[Quantité utilisée]],0)</f>
        <v>0</v>
      </c>
      <c r="G121" s="66"/>
      <c r="H121" s="66"/>
      <c r="I121" s="66"/>
      <c r="J121" s="66"/>
      <c r="K121" s="66"/>
      <c r="L121" s="66"/>
    </row>
    <row r="122" spans="1:12">
      <c r="A122" s="110"/>
      <c r="B122" s="110"/>
      <c r="C122" s="110"/>
      <c r="D122" s="110"/>
      <c r="E122" s="110"/>
      <c r="F122" s="110"/>
      <c r="G122" s="110"/>
      <c r="H122" s="110"/>
      <c r="I122" s="110"/>
      <c r="J122" s="110"/>
      <c r="K122" s="110"/>
      <c r="L122" s="110"/>
    </row>
    <row r="123" spans="1:12">
      <c r="A123" s="110"/>
      <c r="B123" s="8" t="s">
        <v>602</v>
      </c>
      <c r="C123" s="8" t="str">
        <f>+VLOOKUP(B123,Implants!B:D,3,FALSE)</f>
        <v>Implantation ou remplacement de stimulateur urétéral électronique</v>
      </c>
      <c r="D123" s="110"/>
      <c r="E123" s="110"/>
      <c r="F123" s="212"/>
      <c r="G123" s="110"/>
      <c r="H123" s="110"/>
      <c r="I123" s="110"/>
      <c r="J123" s="110"/>
      <c r="K123" s="110"/>
      <c r="L123" s="110"/>
    </row>
    <row r="124" spans="1:12">
      <c r="A124" s="110"/>
      <c r="B124" s="260" t="s">
        <v>1981</v>
      </c>
      <c r="C124" s="260" t="s">
        <v>1982</v>
      </c>
      <c r="D124" s="260" t="s">
        <v>1975</v>
      </c>
      <c r="E124" s="260" t="s">
        <v>1983</v>
      </c>
      <c r="F124" s="212" t="s">
        <v>1984</v>
      </c>
      <c r="G124" s="121"/>
      <c r="H124" s="121"/>
      <c r="I124" s="121"/>
      <c r="J124" s="121"/>
      <c r="K124" s="121"/>
      <c r="L124" s="121"/>
    </row>
    <row r="125" spans="1:12">
      <c r="A125" s="66"/>
      <c r="B125" s="237" t="str">
        <f>+$B$123</f>
        <v>I22</v>
      </c>
      <c r="C125" s="66"/>
      <c r="D125" s="216"/>
      <c r="E125" s="66"/>
      <c r="F125" s="217">
        <f>+I1a_71326[Prix par unité]*I1a_71326[Quantité utilisée]</f>
        <v>0</v>
      </c>
      <c r="G125" s="66"/>
      <c r="H125" s="66"/>
      <c r="I125" s="66"/>
      <c r="J125" s="66"/>
      <c r="K125" s="66"/>
      <c r="L125" s="66"/>
    </row>
    <row r="126" spans="1:12">
      <c r="A126" s="66"/>
      <c r="B126" s="236" t="s">
        <v>1980</v>
      </c>
      <c r="C126" s="210"/>
      <c r="D126" s="210"/>
      <c r="E126" s="211">
        <f>SUBTOTAL(109,I1a_71326[Quantité utilisée])</f>
        <v>0</v>
      </c>
      <c r="F126" s="227">
        <f>IFERROR(SUBTOTAL(109,I1a_71326[Prix moyen])/I1a_71326[[#Totals],[Quantité utilisée]],0)</f>
        <v>0</v>
      </c>
      <c r="G126" s="66"/>
      <c r="H126" s="66"/>
      <c r="I126" s="66"/>
      <c r="J126" s="66"/>
      <c r="K126" s="66"/>
      <c r="L126" s="66"/>
    </row>
    <row r="127" spans="1:12">
      <c r="A127" s="110"/>
      <c r="B127" s="110"/>
      <c r="C127" s="110"/>
      <c r="D127" s="110"/>
      <c r="E127" s="110"/>
      <c r="F127" s="110"/>
      <c r="G127" s="110"/>
      <c r="H127" s="110"/>
      <c r="I127" s="110"/>
      <c r="J127" s="110"/>
      <c r="K127" s="110"/>
      <c r="L127" s="110"/>
    </row>
    <row r="128" spans="1:12">
      <c r="A128" s="110"/>
      <c r="B128" s="8" t="s">
        <v>603</v>
      </c>
      <c r="C128" s="8" t="str">
        <f>+VLOOKUP(B128,Implants!B:D,3,FALSE)</f>
        <v>Implantation ou remplacement de stimulateur vésical électronique</v>
      </c>
      <c r="D128" s="110"/>
      <c r="E128" s="110"/>
      <c r="F128" s="212"/>
      <c r="G128" s="110"/>
      <c r="H128" s="110"/>
      <c r="I128" s="110"/>
      <c r="J128" s="110"/>
      <c r="K128" s="110"/>
      <c r="L128" s="110"/>
    </row>
    <row r="129" spans="1:12">
      <c r="A129" s="110"/>
      <c r="B129" s="260" t="s">
        <v>1981</v>
      </c>
      <c r="C129" s="260" t="s">
        <v>1982</v>
      </c>
      <c r="D129" s="260" t="s">
        <v>1975</v>
      </c>
      <c r="E129" s="260" t="s">
        <v>1983</v>
      </c>
      <c r="F129" s="212" t="s">
        <v>1984</v>
      </c>
      <c r="G129" s="121"/>
      <c r="H129" s="121"/>
      <c r="I129" s="121"/>
      <c r="J129" s="121"/>
      <c r="K129" s="121"/>
      <c r="L129" s="121"/>
    </row>
    <row r="130" spans="1:12">
      <c r="A130" s="66"/>
      <c r="B130" s="237" t="str">
        <f>+$B$128</f>
        <v>I23</v>
      </c>
      <c r="C130" s="66"/>
      <c r="D130" s="216"/>
      <c r="E130" s="66"/>
      <c r="F130" s="217">
        <f>+I1a_81427[Prix par unité]*I1a_81427[Quantité utilisée]</f>
        <v>0</v>
      </c>
      <c r="G130" s="66"/>
      <c r="H130" s="66"/>
      <c r="I130" s="66"/>
      <c r="J130" s="66"/>
      <c r="K130" s="66"/>
      <c r="L130" s="66"/>
    </row>
    <row r="131" spans="1:12">
      <c r="A131" s="66"/>
      <c r="B131" s="236" t="s">
        <v>1980</v>
      </c>
      <c r="C131" s="210"/>
      <c r="D131" s="210"/>
      <c r="E131" s="211">
        <f>SUBTOTAL(109,I1a_81427[Quantité utilisée])</f>
        <v>0</v>
      </c>
      <c r="F131" s="227">
        <f>IFERROR(SUBTOTAL(109,I1a_81427[Prix moyen])/I1a_81427[[#Totals],[Quantité utilisée]],0)</f>
        <v>0</v>
      </c>
      <c r="G131" s="66"/>
      <c r="H131" s="66"/>
      <c r="I131" s="66"/>
      <c r="J131" s="66"/>
      <c r="K131" s="66"/>
      <c r="L131" s="66"/>
    </row>
    <row r="132" spans="1:12">
      <c r="A132" s="110"/>
      <c r="B132" s="110"/>
      <c r="C132" s="110"/>
      <c r="D132" s="110"/>
      <c r="E132" s="110"/>
      <c r="F132" s="110"/>
      <c r="G132" s="110"/>
      <c r="H132" s="110"/>
      <c r="I132" s="110"/>
      <c r="J132" s="110"/>
      <c r="K132" s="110"/>
      <c r="L132" s="110"/>
    </row>
    <row r="133" spans="1:12">
      <c r="A133" s="110"/>
      <c r="B133" s="8" t="s">
        <v>604</v>
      </c>
      <c r="C133" s="8" t="str">
        <f>+VLOOKUP(B133,Implants!B:D,3,FALSE)</f>
        <v>Insertion ou remplacement de prothèse de pénis, non gonflable</v>
      </c>
      <c r="D133" s="110"/>
      <c r="E133" s="110"/>
      <c r="F133" s="212"/>
      <c r="G133" s="110"/>
      <c r="H133" s="110"/>
      <c r="I133" s="110"/>
      <c r="J133" s="110"/>
      <c r="K133" s="110"/>
      <c r="L133" s="110"/>
    </row>
    <row r="134" spans="1:12">
      <c r="A134" s="110"/>
      <c r="B134" s="260" t="s">
        <v>1981</v>
      </c>
      <c r="C134" s="260" t="s">
        <v>1982</v>
      </c>
      <c r="D134" s="260" t="s">
        <v>1975</v>
      </c>
      <c r="E134" s="260" t="s">
        <v>1983</v>
      </c>
      <c r="F134" s="212" t="s">
        <v>1984</v>
      </c>
      <c r="G134" s="121"/>
      <c r="H134" s="121"/>
      <c r="I134" s="121"/>
      <c r="J134" s="121"/>
      <c r="K134" s="121"/>
      <c r="L134" s="121"/>
    </row>
    <row r="135" spans="1:12">
      <c r="A135" s="66"/>
      <c r="B135" s="237" t="str">
        <f>+$B$133</f>
        <v>I24</v>
      </c>
      <c r="C135" s="66"/>
      <c r="D135" s="216"/>
      <c r="E135" s="66"/>
      <c r="F135" s="217">
        <f>+I1a_891528[Prix par unité]*I1a_891528[Quantité utilisée]</f>
        <v>0</v>
      </c>
      <c r="G135" s="66"/>
      <c r="H135" s="66"/>
      <c r="I135" s="66"/>
      <c r="J135" s="66"/>
      <c r="K135" s="66"/>
      <c r="L135" s="66"/>
    </row>
    <row r="136" spans="1:12">
      <c r="A136" s="66"/>
      <c r="B136" s="236" t="s">
        <v>1980</v>
      </c>
      <c r="C136" s="210"/>
      <c r="D136" s="210"/>
      <c r="E136" s="211">
        <f>SUBTOTAL(109,I1a_891528[Quantité utilisée])</f>
        <v>0</v>
      </c>
      <c r="F136" s="227">
        <f>IFERROR(SUBTOTAL(109,I1a_891528[Prix moyen])/I1a_891528[[#Totals],[Quantité utilisée]],0)</f>
        <v>0</v>
      </c>
      <c r="G136" s="66"/>
      <c r="H136" s="66"/>
      <c r="I136" s="66"/>
      <c r="J136" s="66"/>
      <c r="K136" s="66"/>
      <c r="L136" s="66"/>
    </row>
    <row r="137" spans="1:12">
      <c r="A137" s="110"/>
      <c r="B137" s="110"/>
      <c r="C137" s="110"/>
      <c r="D137" s="110"/>
      <c r="E137" s="110"/>
      <c r="F137" s="110"/>
      <c r="G137" s="110"/>
      <c r="H137" s="110"/>
      <c r="I137" s="110"/>
      <c r="J137" s="110"/>
      <c r="K137" s="110"/>
      <c r="L137" s="110"/>
    </row>
    <row r="138" spans="1:12">
      <c r="A138" s="110"/>
      <c r="B138" s="8" t="s">
        <v>605</v>
      </c>
      <c r="C138" s="8" t="str">
        <f>+VLOOKUP(B138,Implants!B:D,3,FALSE)</f>
        <v>Insertion ou remplacement de prothèse gonflable du pénis</v>
      </c>
      <c r="D138" s="110"/>
      <c r="E138" s="110"/>
      <c r="F138" s="212"/>
      <c r="G138" s="110"/>
      <c r="H138" s="110"/>
      <c r="I138" s="110"/>
      <c r="J138" s="110"/>
      <c r="K138" s="110"/>
      <c r="L138" s="110"/>
    </row>
    <row r="139" spans="1:12">
      <c r="A139" s="110"/>
      <c r="B139" s="260" t="s">
        <v>1981</v>
      </c>
      <c r="C139" s="260" t="s">
        <v>1982</v>
      </c>
      <c r="D139" s="260" t="s">
        <v>1975</v>
      </c>
      <c r="E139" s="260" t="s">
        <v>1983</v>
      </c>
      <c r="F139" s="212" t="s">
        <v>1984</v>
      </c>
      <c r="G139" s="121"/>
      <c r="H139" s="121"/>
      <c r="I139" s="121"/>
      <c r="J139" s="121"/>
      <c r="K139" s="121"/>
      <c r="L139" s="121"/>
    </row>
    <row r="140" spans="1:12">
      <c r="A140" s="66"/>
      <c r="B140" s="237" t="str">
        <f>+$B$138</f>
        <v>I25</v>
      </c>
      <c r="C140" s="66"/>
      <c r="D140" s="216"/>
      <c r="E140" s="66"/>
      <c r="F140" s="217">
        <f>+I1a_8101629[Prix par unité]*I1a_8101629[Quantité utilisée]</f>
        <v>0</v>
      </c>
      <c r="G140" s="66"/>
      <c r="H140" s="66"/>
      <c r="I140" s="66"/>
      <c r="J140" s="66"/>
      <c r="K140" s="66"/>
      <c r="L140" s="66"/>
    </row>
    <row r="141" spans="1:12">
      <c r="A141" s="66"/>
      <c r="B141" s="236" t="s">
        <v>1980</v>
      </c>
      <c r="C141" s="210"/>
      <c r="D141" s="210"/>
      <c r="E141" s="211">
        <f>SUBTOTAL(109,I1a_8101629[Quantité utilisée])</f>
        <v>0</v>
      </c>
      <c r="F141" s="227">
        <f>IFERROR(SUBTOTAL(109,I1a_8101629[Prix moyen])/I1a_8101629[[#Totals],[Quantité utilisée]],0)</f>
        <v>0</v>
      </c>
      <c r="G141" s="66"/>
      <c r="H141" s="66"/>
      <c r="I141" s="66"/>
      <c r="J141" s="66"/>
      <c r="K141" s="66"/>
      <c r="L141" s="66"/>
    </row>
    <row r="142" spans="1:12">
      <c r="A142" s="110"/>
      <c r="B142" s="110"/>
      <c r="C142" s="110"/>
      <c r="D142" s="110"/>
      <c r="E142" s="110"/>
      <c r="F142" s="110"/>
      <c r="G142" s="110"/>
      <c r="H142" s="110"/>
      <c r="I142" s="110"/>
      <c r="J142" s="110"/>
      <c r="K142" s="110"/>
      <c r="L142" s="110"/>
    </row>
    <row r="143" spans="1:12">
      <c r="A143" s="110"/>
      <c r="B143" s="8" t="s">
        <v>606</v>
      </c>
      <c r="C143" s="8" t="str">
        <f>+VLOOKUP(B143,Implants!B:D,3,FALSE)</f>
        <v>Implantation ou remplacement d'endoprothèse dans l'articulation temporo-mandibulaire [L]</v>
      </c>
      <c r="D143" s="110"/>
      <c r="E143" s="110"/>
      <c r="F143" s="212"/>
      <c r="G143" s="110"/>
      <c r="H143" s="110"/>
      <c r="I143" s="110"/>
      <c r="J143" s="110"/>
      <c r="K143" s="110"/>
      <c r="L143" s="110"/>
    </row>
    <row r="144" spans="1:12">
      <c r="A144" s="110"/>
      <c r="B144" s="260" t="s">
        <v>1981</v>
      </c>
      <c r="C144" s="260" t="s">
        <v>1982</v>
      </c>
      <c r="D144" s="260" t="s">
        <v>1975</v>
      </c>
      <c r="E144" s="260" t="s">
        <v>1983</v>
      </c>
      <c r="F144" s="212" t="s">
        <v>1984</v>
      </c>
      <c r="G144" s="121"/>
      <c r="H144" s="121"/>
      <c r="I144" s="121"/>
      <c r="J144" s="121"/>
      <c r="K144" s="121"/>
      <c r="L144" s="121"/>
    </row>
    <row r="145" spans="1:12">
      <c r="A145" s="66"/>
      <c r="B145" s="237" t="str">
        <f>+$B$143</f>
        <v>I26</v>
      </c>
      <c r="C145" s="66"/>
      <c r="D145" s="216"/>
      <c r="E145" s="66"/>
      <c r="F145" s="217">
        <f>+I1a_61730[Prix par unité]*I1a_61730[Quantité utilisée]</f>
        <v>0</v>
      </c>
      <c r="G145" s="66"/>
      <c r="H145" s="66"/>
      <c r="I145" s="66"/>
      <c r="J145" s="66"/>
      <c r="K145" s="66"/>
      <c r="L145" s="66"/>
    </row>
    <row r="146" spans="1:12">
      <c r="A146" s="66"/>
      <c r="B146" s="236" t="s">
        <v>1980</v>
      </c>
      <c r="C146" s="210"/>
      <c r="D146" s="210"/>
      <c r="E146" s="211">
        <f>SUBTOTAL(109,I1a_61730[Quantité utilisée])</f>
        <v>0</v>
      </c>
      <c r="F146" s="227">
        <f>IFERROR(SUBTOTAL(109,I1a_61730[Prix moyen])/I1a_61730[[#Totals],[Quantité utilisée]],0)</f>
        <v>0</v>
      </c>
      <c r="G146" s="66"/>
      <c r="H146" s="66"/>
      <c r="I146" s="66"/>
      <c r="J146" s="66"/>
      <c r="K146" s="66"/>
      <c r="L146" s="66"/>
    </row>
    <row r="147" spans="1:12">
      <c r="A147" s="110"/>
      <c r="B147" s="110"/>
      <c r="C147" s="110"/>
      <c r="D147" s="110"/>
      <c r="E147" s="110"/>
      <c r="F147" s="110"/>
      <c r="G147" s="110"/>
      <c r="H147" s="110"/>
      <c r="I147" s="110"/>
      <c r="J147" s="110"/>
      <c r="K147" s="110"/>
      <c r="L147" s="110"/>
    </row>
    <row r="148" spans="1:12">
      <c r="A148" s="110"/>
      <c r="B148" s="8" t="s">
        <v>607</v>
      </c>
      <c r="C148" s="8" t="str">
        <f>+VLOOKUP(B148,Implants!B:D,3,FALSE)</f>
        <v>Implantation d'endoprothèse dans l'articulation temporo-mandibulaire [L]</v>
      </c>
      <c r="D148" s="110"/>
      <c r="E148" s="110"/>
      <c r="F148" s="212"/>
      <c r="G148" s="110"/>
      <c r="H148" s="110"/>
      <c r="I148" s="110"/>
      <c r="J148" s="110"/>
      <c r="K148" s="110"/>
      <c r="L148" s="110"/>
    </row>
    <row r="149" spans="1:12">
      <c r="A149" s="110"/>
      <c r="B149" s="260" t="s">
        <v>1981</v>
      </c>
      <c r="C149" s="260" t="s">
        <v>1982</v>
      </c>
      <c r="D149" s="260" t="s">
        <v>1975</v>
      </c>
      <c r="E149" s="260" t="s">
        <v>1983</v>
      </c>
      <c r="F149" s="212" t="s">
        <v>1984</v>
      </c>
      <c r="G149" s="121"/>
      <c r="H149" s="121"/>
      <c r="I149" s="121"/>
      <c r="J149" s="121"/>
      <c r="K149" s="121"/>
      <c r="L149" s="121"/>
    </row>
    <row r="150" spans="1:12">
      <c r="A150" s="66"/>
      <c r="B150" s="237" t="str">
        <f>+$B$148</f>
        <v>I27</v>
      </c>
      <c r="C150" s="130"/>
      <c r="D150" s="216"/>
      <c r="E150" s="130"/>
      <c r="F150" s="217">
        <f>+I1a_71831[Prix par unité]*I1a_71831[Quantité utilisée]</f>
        <v>0</v>
      </c>
      <c r="G150" s="66"/>
      <c r="H150" s="66"/>
      <c r="I150" s="66"/>
      <c r="J150" s="66"/>
      <c r="K150" s="66"/>
      <c r="L150" s="66"/>
    </row>
    <row r="151" spans="1:12">
      <c r="A151" s="66"/>
      <c r="B151" s="236" t="s">
        <v>1980</v>
      </c>
      <c r="C151" s="210"/>
      <c r="D151" s="210"/>
      <c r="E151" s="211">
        <f>SUBTOTAL(109,I1a_71831[Quantité utilisée])</f>
        <v>0</v>
      </c>
      <c r="F151" s="227">
        <f>IFERROR(SUBTOTAL(109,I1a_71831[Prix moyen])/I1a_71831[[#Totals],[Quantité utilisée]],0)</f>
        <v>0</v>
      </c>
      <c r="G151" s="66"/>
      <c r="H151" s="66"/>
      <c r="I151" s="66"/>
      <c r="J151" s="66"/>
      <c r="K151" s="66"/>
      <c r="L151" s="66"/>
    </row>
    <row r="152" spans="1:12">
      <c r="A152" s="110"/>
      <c r="B152" s="237"/>
      <c r="C152" s="110"/>
      <c r="D152" s="110"/>
      <c r="E152" s="110"/>
      <c r="F152" s="110"/>
      <c r="G152" s="110"/>
      <c r="H152" s="110"/>
      <c r="I152" s="110"/>
      <c r="J152" s="110"/>
      <c r="K152" s="110"/>
      <c r="L152" s="110"/>
    </row>
    <row r="153" spans="1:12">
      <c r="A153" s="110"/>
      <c r="B153" s="8" t="s">
        <v>608</v>
      </c>
      <c r="C153" s="8" t="str">
        <f>+VLOOKUP(B153,Implants!B:D,3,FALSE)</f>
        <v>Implantation d'une endoprothèse totale d'articulation temporo-mandibulaire avec des composants CAD-CAM [CAO/FAO]</v>
      </c>
      <c r="D153" s="110"/>
      <c r="E153" s="110"/>
      <c r="F153" s="212"/>
      <c r="G153" s="110"/>
      <c r="H153" s="110"/>
      <c r="I153" s="110"/>
      <c r="J153" s="110"/>
      <c r="K153" s="110"/>
      <c r="L153" s="110"/>
    </row>
    <row r="154" spans="1:12">
      <c r="A154" s="110"/>
      <c r="B154" s="260" t="s">
        <v>1981</v>
      </c>
      <c r="C154" s="260" t="s">
        <v>1982</v>
      </c>
      <c r="D154" s="260" t="s">
        <v>1975</v>
      </c>
      <c r="E154" s="260" t="s">
        <v>1983</v>
      </c>
      <c r="F154" s="212" t="s">
        <v>1984</v>
      </c>
      <c r="G154" s="121"/>
      <c r="H154" s="121"/>
      <c r="I154" s="121"/>
      <c r="J154" s="121"/>
      <c r="K154" s="121"/>
      <c r="L154" s="121"/>
    </row>
    <row r="155" spans="1:12">
      <c r="A155" s="66"/>
      <c r="B155" s="237" t="str">
        <f>+$B$153</f>
        <v>I28</v>
      </c>
      <c r="C155" s="66"/>
      <c r="D155" s="216"/>
      <c r="E155" s="66"/>
      <c r="F155" s="217">
        <f>+I1a_81932[Prix par unité]*I1a_81932[Quantité utilisée]</f>
        <v>0</v>
      </c>
      <c r="G155" s="66"/>
      <c r="H155" s="66"/>
      <c r="I155" s="66"/>
      <c r="J155" s="66"/>
      <c r="K155" s="66"/>
      <c r="L155" s="66"/>
    </row>
    <row r="156" spans="1:12">
      <c r="A156" s="66"/>
      <c r="B156" s="236" t="s">
        <v>1980</v>
      </c>
      <c r="C156" s="210"/>
      <c r="D156" s="210"/>
      <c r="E156" s="211">
        <f>SUBTOTAL(109,I1a_81932[Quantité utilisée])</f>
        <v>0</v>
      </c>
      <c r="F156" s="227">
        <f>IFERROR(SUBTOTAL(109,I1a_81932[Prix moyen])/I1a_81932[[#Totals],[Quantité utilisée]],0)</f>
        <v>0</v>
      </c>
      <c r="G156" s="66"/>
      <c r="H156" s="66"/>
      <c r="I156" s="66"/>
      <c r="J156" s="66"/>
      <c r="K156" s="66"/>
      <c r="L156" s="66"/>
    </row>
    <row r="157" spans="1:12">
      <c r="A157" s="110"/>
      <c r="B157" s="110"/>
      <c r="C157" s="110"/>
      <c r="D157" s="110"/>
      <c r="E157" s="110"/>
      <c r="F157" s="110"/>
      <c r="G157" s="110"/>
      <c r="H157" s="110"/>
      <c r="I157" s="110"/>
      <c r="J157" s="110"/>
      <c r="K157" s="110"/>
      <c r="L157" s="110"/>
    </row>
    <row r="158" spans="1:12">
      <c r="A158" s="110"/>
      <c r="B158" s="8" t="s">
        <v>609</v>
      </c>
      <c r="C158" s="8" t="str">
        <f>+VLOOKUP(B158,Implants!B:D,3,FALSE)</f>
        <v>Remplacement de corps vertébral par implant</v>
      </c>
      <c r="D158" s="110"/>
      <c r="E158" s="110"/>
      <c r="F158" s="212"/>
      <c r="G158" s="110"/>
      <c r="H158" s="110"/>
      <c r="I158" s="110"/>
      <c r="J158" s="110"/>
      <c r="K158" s="110"/>
      <c r="L158" s="110"/>
    </row>
    <row r="159" spans="1:12">
      <c r="A159" s="110"/>
      <c r="B159" s="260" t="s">
        <v>1981</v>
      </c>
      <c r="C159" s="260" t="s">
        <v>1982</v>
      </c>
      <c r="D159" s="260" t="s">
        <v>1975</v>
      </c>
      <c r="E159" s="260" t="s">
        <v>1983</v>
      </c>
      <c r="F159" s="212" t="s">
        <v>1984</v>
      </c>
      <c r="G159" s="121"/>
      <c r="H159" s="121"/>
      <c r="I159" s="121"/>
      <c r="J159" s="121"/>
      <c r="K159" s="121"/>
      <c r="L159" s="121"/>
    </row>
    <row r="160" spans="1:12">
      <c r="A160" s="66"/>
      <c r="B160" s="237" t="str">
        <f>+$B$158</f>
        <v>I29</v>
      </c>
      <c r="C160" s="66"/>
      <c r="D160" s="216"/>
      <c r="E160" s="66"/>
      <c r="F160" s="217">
        <f>+I1a_892033[Prix par unité]*I1a_892033[Quantité utilisée]</f>
        <v>0</v>
      </c>
      <c r="G160" s="66"/>
      <c r="H160" s="66"/>
      <c r="I160" s="66"/>
      <c r="J160" s="66"/>
      <c r="K160" s="66"/>
      <c r="L160" s="66"/>
    </row>
    <row r="161" spans="1:12">
      <c r="A161" s="66"/>
      <c r="B161" s="236" t="s">
        <v>1980</v>
      </c>
      <c r="C161" s="210"/>
      <c r="D161" s="210"/>
      <c r="E161" s="211">
        <f>SUBTOTAL(109,I1a_892033[Quantité utilisée])</f>
        <v>0</v>
      </c>
      <c r="F161" s="227">
        <f>IFERROR(SUBTOTAL(109,I1a_892033[Prix moyen])/I1a_892033[[#Totals],[Quantité utilisée]],0)</f>
        <v>0</v>
      </c>
      <c r="G161" s="66"/>
      <c r="H161" s="66"/>
      <c r="I161" s="66"/>
      <c r="J161" s="66"/>
      <c r="K161" s="66"/>
      <c r="L161" s="66"/>
    </row>
    <row r="162" spans="1:12">
      <c r="A162" s="110"/>
      <c r="B162" s="110"/>
      <c r="C162" s="110"/>
      <c r="D162" s="110"/>
      <c r="E162" s="110"/>
      <c r="F162" s="110"/>
      <c r="G162" s="110"/>
      <c r="H162" s="110"/>
      <c r="I162" s="110"/>
      <c r="J162" s="110"/>
      <c r="K162" s="110"/>
      <c r="L162" s="110"/>
    </row>
    <row r="163" spans="1:12">
      <c r="A163" s="110"/>
      <c r="B163" s="8" t="s">
        <v>610</v>
      </c>
      <c r="C163" s="8" t="str">
        <f>+VLOOKUP(B163,Implants!B:D,3,FALSE)</f>
        <v>Implantation de dispositif interne d'allongement ou de transport osseux, système non motorisé</v>
      </c>
      <c r="D163" s="110"/>
      <c r="E163" s="110"/>
      <c r="F163" s="212"/>
      <c r="G163" s="110"/>
      <c r="H163" s="110"/>
      <c r="I163" s="110"/>
      <c r="J163" s="110"/>
      <c r="K163" s="110"/>
      <c r="L163" s="110"/>
    </row>
    <row r="164" spans="1:12">
      <c r="A164" s="110"/>
      <c r="B164" s="260" t="s">
        <v>1981</v>
      </c>
      <c r="C164" s="260" t="s">
        <v>1982</v>
      </c>
      <c r="D164" s="260" t="s">
        <v>1975</v>
      </c>
      <c r="E164" s="260" t="s">
        <v>1983</v>
      </c>
      <c r="F164" s="212" t="s">
        <v>1984</v>
      </c>
      <c r="G164" s="121"/>
      <c r="H164" s="121"/>
      <c r="I164" s="121"/>
      <c r="J164" s="121"/>
      <c r="K164" s="121"/>
      <c r="L164" s="121"/>
    </row>
    <row r="165" spans="1:12">
      <c r="A165" s="66"/>
      <c r="B165" s="237" t="str">
        <f>+$B$163</f>
        <v>I30</v>
      </c>
      <c r="C165" s="66"/>
      <c r="D165" s="216"/>
      <c r="E165" s="66"/>
      <c r="F165" s="217">
        <f>+I1a_8102134[Prix par unité]*I1a_8102134[Quantité utilisée]</f>
        <v>0</v>
      </c>
      <c r="G165" s="66"/>
      <c r="H165" s="66"/>
      <c r="I165" s="66"/>
      <c r="J165" s="66"/>
      <c r="K165" s="66"/>
      <c r="L165" s="66"/>
    </row>
    <row r="166" spans="1:12">
      <c r="A166" s="66"/>
      <c r="B166" s="236" t="s">
        <v>1980</v>
      </c>
      <c r="C166" s="210"/>
      <c r="D166" s="210"/>
      <c r="E166" s="211">
        <f>SUBTOTAL(109,I1a_8102134[Quantité utilisée])</f>
        <v>0</v>
      </c>
      <c r="F166" s="227">
        <f>IFERROR(SUBTOTAL(109,I1a_8102134[Prix moyen])/I1a_8102134[[#Totals],[Quantité utilisée]],0)</f>
        <v>0</v>
      </c>
      <c r="G166" s="66"/>
      <c r="H166" s="66"/>
      <c r="I166" s="66"/>
      <c r="J166" s="66"/>
      <c r="K166" s="66"/>
      <c r="L166" s="66"/>
    </row>
    <row r="167" spans="1:12">
      <c r="A167" s="110"/>
      <c r="B167" s="110"/>
      <c r="G167" s="110"/>
      <c r="H167" s="110"/>
      <c r="I167" s="110"/>
      <c r="J167" s="110"/>
      <c r="K167" s="110"/>
      <c r="L167" s="110"/>
    </row>
    <row r="168" spans="1:12">
      <c r="A168" s="110"/>
      <c r="B168" s="8" t="s">
        <v>611</v>
      </c>
      <c r="C168" s="8" t="str">
        <f>+VLOOKUP(B168,Implants!B:D,3,FALSE)</f>
        <v>Implantation de dispositif interne d'allongement ou de transport osseux, système motorisé</v>
      </c>
      <c r="D168" s="110"/>
      <c r="E168" s="110"/>
      <c r="F168" s="212"/>
      <c r="G168" s="110"/>
      <c r="H168" s="110"/>
      <c r="I168" s="110"/>
      <c r="J168" s="110"/>
      <c r="K168" s="110"/>
      <c r="L168" s="110"/>
    </row>
    <row r="169" spans="1:12">
      <c r="A169" s="110"/>
      <c r="B169" s="260" t="s">
        <v>1981</v>
      </c>
      <c r="C169" s="260" t="s">
        <v>1982</v>
      </c>
      <c r="D169" s="260" t="s">
        <v>1975</v>
      </c>
      <c r="E169" s="260" t="s">
        <v>1983</v>
      </c>
      <c r="F169" s="212" t="s">
        <v>1984</v>
      </c>
      <c r="G169" s="121"/>
      <c r="H169" s="121"/>
      <c r="I169" s="121"/>
      <c r="J169" s="121"/>
      <c r="K169" s="121"/>
      <c r="L169" s="121"/>
    </row>
    <row r="170" spans="1:12">
      <c r="A170" s="66"/>
      <c r="B170" s="237" t="str">
        <f>+$B$168</f>
        <v>I31</v>
      </c>
      <c r="C170" s="66"/>
      <c r="D170" s="216"/>
      <c r="E170" s="66"/>
      <c r="F170" s="217">
        <f>+I1a_89152835[Prix par unité]*I1a_89152835[Quantité utilisée]</f>
        <v>0</v>
      </c>
      <c r="G170" s="66"/>
      <c r="H170" s="66"/>
      <c r="I170" s="66"/>
      <c r="J170" s="66"/>
      <c r="K170" s="66"/>
      <c r="L170" s="66"/>
    </row>
    <row r="171" spans="1:12">
      <c r="A171" s="66"/>
      <c r="B171" s="236" t="s">
        <v>1980</v>
      </c>
      <c r="C171" s="210"/>
      <c r="D171" s="210"/>
      <c r="E171" s="211">
        <f>SUBTOTAL(109,I1a_89152835[Quantité utilisée])</f>
        <v>0</v>
      </c>
      <c r="F171" s="227">
        <f>IFERROR(SUBTOTAL(109,I1a_89152835[Prix moyen])/I1a_89152835[[#Totals],[Quantité utilisée]],0)</f>
        <v>0</v>
      </c>
      <c r="G171" s="66"/>
      <c r="H171" s="66"/>
      <c r="I171" s="66"/>
      <c r="J171" s="66"/>
      <c r="K171" s="66"/>
      <c r="L171" s="66"/>
    </row>
    <row r="172" spans="1:12">
      <c r="A172" s="110"/>
      <c r="B172" s="110"/>
      <c r="C172" s="110"/>
      <c r="D172" s="110"/>
      <c r="E172" s="110"/>
      <c r="F172" s="110"/>
      <c r="G172" s="110"/>
      <c r="H172" s="110"/>
      <c r="I172" s="110"/>
      <c r="J172" s="110"/>
      <c r="K172" s="110"/>
      <c r="L172" s="110"/>
    </row>
    <row r="173" spans="1:12">
      <c r="A173" s="110"/>
      <c r="B173" s="8" t="s">
        <v>612</v>
      </c>
      <c r="C173" s="8" t="str">
        <f>+VLOOKUP(B173,Implants!B:D,3,FALSE)</f>
        <v>Insertion ou remplacement de spacer(s) interépineux</v>
      </c>
      <c r="D173" s="110"/>
      <c r="E173" s="110"/>
      <c r="F173" s="212"/>
      <c r="G173" s="110"/>
      <c r="H173" s="110"/>
      <c r="I173" s="110"/>
      <c r="J173" s="110"/>
      <c r="K173" s="110"/>
      <c r="L173" s="110"/>
    </row>
    <row r="174" spans="1:12">
      <c r="A174" s="110"/>
      <c r="B174" s="260" t="s">
        <v>1981</v>
      </c>
      <c r="C174" s="260" t="s">
        <v>1982</v>
      </c>
      <c r="D174" s="260" t="s">
        <v>1975</v>
      </c>
      <c r="E174" s="260" t="s">
        <v>1983</v>
      </c>
      <c r="F174" s="212" t="s">
        <v>1984</v>
      </c>
      <c r="G174" s="121"/>
      <c r="H174" s="121"/>
      <c r="I174" s="121"/>
      <c r="J174" s="121"/>
      <c r="K174" s="121"/>
      <c r="L174" s="121"/>
    </row>
    <row r="175" spans="1:12">
      <c r="A175" s="66"/>
      <c r="B175" s="237" t="str">
        <f>+$B$173</f>
        <v>I32</v>
      </c>
      <c r="C175" s="66"/>
      <c r="D175" s="216"/>
      <c r="E175" s="66"/>
      <c r="F175" s="217">
        <f>+I1a_810162936[Prix par unité]*I1a_810162936[Quantité utilisée]</f>
        <v>0</v>
      </c>
      <c r="G175" s="66"/>
      <c r="H175" s="66"/>
      <c r="I175" s="66"/>
      <c r="J175" s="66"/>
      <c r="K175" s="66"/>
      <c r="L175" s="66"/>
    </row>
    <row r="176" spans="1:12">
      <c r="A176" s="66"/>
      <c r="B176" s="236" t="s">
        <v>1980</v>
      </c>
      <c r="C176" s="210"/>
      <c r="D176" s="210"/>
      <c r="E176" s="211">
        <f>SUBTOTAL(109,I1a_810162936[Quantité utilisée])</f>
        <v>0</v>
      </c>
      <c r="F176" s="227">
        <f>IFERROR(SUBTOTAL(109,I1a_810162936[Prix moyen])/I1a_810162936[[#Totals],[Quantité utilisée]],0)</f>
        <v>0</v>
      </c>
      <c r="G176" s="66"/>
      <c r="H176" s="66"/>
      <c r="I176" s="66"/>
      <c r="J176" s="66"/>
      <c r="K176" s="66"/>
      <c r="L176" s="66"/>
    </row>
    <row r="177" spans="1:12">
      <c r="A177" s="110"/>
      <c r="B177" s="110"/>
      <c r="C177" s="110"/>
      <c r="D177" s="110"/>
      <c r="E177" s="110"/>
      <c r="F177" s="110"/>
      <c r="G177" s="110"/>
      <c r="H177" s="110"/>
      <c r="I177" s="110"/>
      <c r="J177" s="110"/>
      <c r="K177" s="110"/>
      <c r="L177" s="110"/>
    </row>
    <row r="178" spans="1:12">
      <c r="A178" s="110"/>
      <c r="B178" s="8" t="s">
        <v>613</v>
      </c>
      <c r="C178" s="8" t="str">
        <f>+VLOOKUP(B178,Implants!B:D,3,FALSE)</f>
        <v>Embolisation sélective de vaisseaux intracrâniens par des stents utilisés comme flow-diverter</v>
      </c>
      <c r="D178" s="110"/>
      <c r="E178" s="110"/>
      <c r="F178" s="212"/>
      <c r="G178" s="110"/>
      <c r="H178" s="110"/>
      <c r="I178" s="110"/>
      <c r="J178" s="110"/>
      <c r="K178" s="110"/>
      <c r="L178" s="110"/>
    </row>
    <row r="179" spans="1:12">
      <c r="A179" s="110"/>
      <c r="B179" s="260" t="s">
        <v>1981</v>
      </c>
      <c r="C179" s="260" t="s">
        <v>1982</v>
      </c>
      <c r="D179" s="260" t="s">
        <v>1975</v>
      </c>
      <c r="E179" s="260" t="s">
        <v>1983</v>
      </c>
      <c r="F179" s="212" t="s">
        <v>1984</v>
      </c>
      <c r="G179" s="121"/>
      <c r="H179" s="121"/>
      <c r="I179" s="121"/>
      <c r="J179" s="121"/>
      <c r="K179" s="121"/>
      <c r="L179" s="121"/>
    </row>
    <row r="180" spans="1:12">
      <c r="A180" s="66"/>
      <c r="B180" s="237" t="str">
        <f>+$B$178</f>
        <v>I33</v>
      </c>
      <c r="C180" s="66"/>
      <c r="D180" s="216"/>
      <c r="E180" s="66"/>
      <c r="F180" s="217">
        <f>+I1a_6173037[Prix par unité]*I1a_6173037[Quantité utilisée]</f>
        <v>0</v>
      </c>
      <c r="G180" s="66"/>
      <c r="H180" s="66"/>
      <c r="I180" s="66"/>
      <c r="J180" s="66"/>
      <c r="K180" s="66"/>
      <c r="L180" s="66"/>
    </row>
    <row r="181" spans="1:12">
      <c r="A181" s="66"/>
      <c r="B181" s="236" t="s">
        <v>1980</v>
      </c>
      <c r="C181" s="210"/>
      <c r="D181" s="210"/>
      <c r="E181" s="211">
        <f>SUBTOTAL(109,I1a_6173037[Quantité utilisée])</f>
        <v>0</v>
      </c>
      <c r="F181" s="227">
        <f>IFERROR(SUBTOTAL(109,I1a_6173037[Prix moyen])/I1a_6173037[[#Totals],[Quantité utilisée]],0)</f>
        <v>0</v>
      </c>
      <c r="G181" s="66"/>
      <c r="H181" s="66"/>
      <c r="I181" s="66"/>
      <c r="J181" s="66"/>
      <c r="K181" s="66"/>
      <c r="L181" s="66"/>
    </row>
    <row r="182" spans="1:12">
      <c r="A182" s="110"/>
      <c r="B182" s="110"/>
      <c r="C182" s="110"/>
      <c r="D182" s="110"/>
      <c r="E182" s="110"/>
      <c r="F182" s="110"/>
      <c r="G182" s="110"/>
      <c r="H182" s="110"/>
      <c r="I182" s="110"/>
      <c r="J182" s="110"/>
      <c r="K182" s="110"/>
      <c r="L182" s="110"/>
    </row>
  </sheetData>
  <sheetProtection password="BF59" sheet="1" objects="1" scenarios="1" formatCells="0" formatColumns="0" formatRows="0" insertColumns="0" insertRows="0" deleteRows="0" sort="0" autoFilter="0"/>
  <dataConsolidate/>
  <dataValidations count="1">
    <dataValidation type="decimal" allowBlank="1" showInputMessage="1" showErrorMessage="1" sqref="D15 D20 D25 D30 D180 D40 D45 D50 D55 D60 D65 D70 D75 D80 D85 D90 D95 D100 D105 D110 D115 D120 D125 D130 D135 D140 D145 D150 D155 D160 D165 D170 D175">
      <formula1>0</formula1>
      <formula2>1000000</formula2>
    </dataValidation>
  </dataValidations>
  <pageMargins left="0.7" right="0.7" top="0.78740157499999996" bottom="0.78740157499999996" header="0.3" footer="0.3"/>
  <pageSetup paperSize="9" orientation="portrait" verticalDpi="0" r:id="rId1"/>
  <tableParts count="34">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workbookViewId="0"/>
  </sheetViews>
  <sheetFormatPr baseColWidth="10" defaultColWidth="0" defaultRowHeight="14.4" zeroHeight="1"/>
  <cols>
    <col min="1" max="1" width="4.77734375" style="30" customWidth="1"/>
    <col min="2" max="2" width="12.5546875" style="30" customWidth="1"/>
    <col min="3" max="3" width="12.44140625" style="30" bestFit="1" customWidth="1"/>
    <col min="4" max="4" width="43.6640625" style="30" customWidth="1"/>
    <col min="5" max="5" width="10.109375" style="30" bestFit="1" customWidth="1"/>
    <col min="6" max="15" width="20.6640625" style="30" customWidth="1"/>
    <col min="16" max="16" width="4.77734375" style="30" customWidth="1"/>
    <col min="17" max="16384" width="11.5546875" style="30" hidden="1"/>
  </cols>
  <sheetData>
    <row r="1" spans="2:17"/>
    <row r="2" spans="2:17" ht="21">
      <c r="B2" s="117" t="s">
        <v>1932</v>
      </c>
    </row>
    <row r="3" spans="2:17" ht="21">
      <c r="B3" s="44" t="s">
        <v>1951</v>
      </c>
    </row>
    <row r="4" spans="2:17" ht="15.6">
      <c r="B4" s="9"/>
    </row>
    <row r="5" spans="2:17" ht="15.6">
      <c r="B5" s="71" t="s">
        <v>1985</v>
      </c>
      <c r="J5" s="37"/>
      <c r="K5" s="37"/>
      <c r="L5" s="37"/>
      <c r="M5" s="37"/>
      <c r="N5" s="37"/>
      <c r="O5" s="37"/>
      <c r="P5" s="37"/>
      <c r="Q5" s="37"/>
    </row>
    <row r="6" spans="2:17">
      <c r="J6" s="37"/>
      <c r="K6" s="37"/>
      <c r="L6" s="37"/>
      <c r="M6" s="37"/>
      <c r="N6" s="37"/>
      <c r="O6" s="37"/>
      <c r="P6" s="37"/>
      <c r="Q6" s="37"/>
    </row>
    <row r="7" spans="2:17">
      <c r="B7" s="22" t="s">
        <v>1109</v>
      </c>
      <c r="C7" s="33"/>
      <c r="D7" s="33"/>
      <c r="E7" s="33"/>
      <c r="F7" s="33"/>
      <c r="G7" s="33"/>
      <c r="H7" s="33"/>
      <c r="I7" s="33"/>
      <c r="J7" s="33"/>
      <c r="K7" s="33"/>
      <c r="L7" s="33"/>
      <c r="M7" s="33"/>
      <c r="N7" s="33"/>
      <c r="O7" s="36"/>
      <c r="P7" s="37"/>
      <c r="Q7" s="37"/>
    </row>
    <row r="8" spans="2:17">
      <c r="B8" s="115" t="s">
        <v>1110</v>
      </c>
      <c r="C8" s="37"/>
      <c r="D8" s="37"/>
      <c r="E8" s="37"/>
      <c r="F8" s="37"/>
      <c r="G8" s="37"/>
      <c r="H8" s="37"/>
      <c r="I8" s="37"/>
      <c r="J8" s="37"/>
      <c r="K8" s="37"/>
      <c r="L8" s="37"/>
      <c r="M8" s="37"/>
      <c r="N8" s="37"/>
      <c r="O8" s="38"/>
      <c r="P8" s="37"/>
      <c r="Q8" s="37"/>
    </row>
    <row r="9" spans="2:17">
      <c r="B9" s="24" t="s">
        <v>1105</v>
      </c>
      <c r="C9" s="37"/>
      <c r="D9" s="37"/>
      <c r="E9" s="37"/>
      <c r="F9" s="37"/>
      <c r="G9" s="37"/>
      <c r="H9" s="37"/>
      <c r="I9" s="37"/>
      <c r="J9" s="37"/>
      <c r="K9" s="37"/>
      <c r="L9" s="37"/>
      <c r="M9" s="37"/>
      <c r="N9" s="37"/>
      <c r="O9" s="38"/>
      <c r="P9" s="37"/>
      <c r="Q9" s="37"/>
    </row>
    <row r="10" spans="2:17">
      <c r="B10" s="114" t="s">
        <v>1111</v>
      </c>
      <c r="C10" s="37"/>
      <c r="D10" s="37"/>
      <c r="E10" s="37"/>
      <c r="F10" s="37"/>
      <c r="G10" s="37"/>
      <c r="H10" s="37"/>
      <c r="I10" s="37"/>
      <c r="J10" s="37"/>
      <c r="K10" s="37"/>
      <c r="L10" s="37"/>
      <c r="M10" s="37"/>
      <c r="N10" s="37"/>
      <c r="O10" s="38"/>
      <c r="P10" s="37"/>
      <c r="Q10" s="37"/>
    </row>
    <row r="11" spans="2:17">
      <c r="B11" s="114" t="s">
        <v>1112</v>
      </c>
      <c r="C11" s="37"/>
      <c r="D11" s="37"/>
      <c r="E11" s="37"/>
      <c r="F11" s="37"/>
      <c r="G11" s="37"/>
      <c r="H11" s="37"/>
      <c r="I11" s="37"/>
      <c r="J11" s="37"/>
      <c r="K11" s="37"/>
      <c r="L11" s="37"/>
      <c r="M11" s="37"/>
      <c r="N11" s="37"/>
      <c r="O11" s="38"/>
      <c r="P11" s="37"/>
      <c r="Q11" s="37"/>
    </row>
    <row r="12" spans="2:17">
      <c r="B12" s="115" t="s">
        <v>1106</v>
      </c>
      <c r="C12" s="37"/>
      <c r="D12" s="37"/>
      <c r="E12" s="37"/>
      <c r="F12" s="37"/>
      <c r="G12" s="37"/>
      <c r="H12" s="37"/>
      <c r="I12" s="37"/>
      <c r="J12" s="37"/>
      <c r="K12" s="37"/>
      <c r="L12" s="37"/>
      <c r="M12" s="37"/>
      <c r="N12" s="37"/>
      <c r="O12" s="38"/>
      <c r="P12" s="37"/>
      <c r="Q12" s="37"/>
    </row>
    <row r="13" spans="2:17">
      <c r="B13" s="115" t="s">
        <v>1113</v>
      </c>
      <c r="C13" s="37"/>
      <c r="D13" s="37"/>
      <c r="E13" s="37"/>
      <c r="F13" s="37"/>
      <c r="G13" s="37"/>
      <c r="H13" s="37"/>
      <c r="I13" s="37"/>
      <c r="J13" s="37"/>
      <c r="K13" s="37"/>
      <c r="L13" s="37"/>
      <c r="M13" s="37"/>
      <c r="N13" s="37"/>
      <c r="O13" s="38"/>
      <c r="P13" s="37"/>
      <c r="Q13" s="37"/>
    </row>
    <row r="14" spans="2:17" s="110" customFormat="1">
      <c r="B14" s="115" t="s">
        <v>1107</v>
      </c>
      <c r="C14" s="113"/>
      <c r="D14" s="113"/>
      <c r="E14" s="113"/>
      <c r="F14" s="113"/>
      <c r="G14" s="113"/>
      <c r="H14" s="113"/>
      <c r="I14" s="113"/>
      <c r="J14" s="113"/>
      <c r="K14" s="113"/>
      <c r="L14" s="113"/>
      <c r="M14" s="113"/>
      <c r="N14" s="113"/>
      <c r="O14" s="112"/>
      <c r="P14" s="113"/>
      <c r="Q14" s="113"/>
    </row>
    <row r="15" spans="2:17">
      <c r="B15" s="115" t="s">
        <v>1114</v>
      </c>
      <c r="C15" s="37"/>
      <c r="D15" s="37"/>
      <c r="E15" s="37"/>
      <c r="F15" s="37"/>
      <c r="G15" s="37"/>
      <c r="H15" s="37"/>
      <c r="I15" s="37"/>
      <c r="J15" s="37"/>
      <c r="K15" s="37"/>
      <c r="L15" s="37"/>
      <c r="M15" s="37"/>
      <c r="N15" s="37"/>
      <c r="O15" s="38"/>
      <c r="P15" s="37"/>
      <c r="Q15" s="37"/>
    </row>
    <row r="16" spans="2:17">
      <c r="B16" s="118" t="s">
        <v>1108</v>
      </c>
      <c r="C16" s="37"/>
      <c r="D16" s="37"/>
      <c r="E16" s="37"/>
      <c r="F16" s="37"/>
      <c r="G16" s="37"/>
      <c r="H16" s="37"/>
      <c r="I16" s="37"/>
      <c r="J16" s="37"/>
      <c r="K16" s="37"/>
      <c r="L16" s="37"/>
      <c r="M16" s="37"/>
      <c r="N16" s="37"/>
      <c r="O16" s="38"/>
      <c r="P16" s="37"/>
      <c r="Q16" s="37"/>
    </row>
    <row r="17" spans="2:17">
      <c r="B17" s="11" t="s">
        <v>1084</v>
      </c>
      <c r="C17" s="39"/>
      <c r="D17" s="39"/>
      <c r="E17" s="39"/>
      <c r="F17" s="39"/>
      <c r="G17" s="39"/>
      <c r="H17" s="39"/>
      <c r="I17" s="39"/>
      <c r="J17" s="39"/>
      <c r="K17" s="39"/>
      <c r="L17" s="39"/>
      <c r="M17" s="39"/>
      <c r="N17" s="39"/>
      <c r="O17" s="40"/>
      <c r="P17" s="37"/>
      <c r="Q17" s="37"/>
    </row>
    <row r="18" spans="2:17">
      <c r="B18" s="35"/>
      <c r="C18" s="37"/>
      <c r="D18" s="37"/>
      <c r="E18" s="37"/>
      <c r="F18" s="37"/>
      <c r="G18" s="37"/>
      <c r="H18" s="37"/>
      <c r="I18" s="37"/>
      <c r="J18" s="37"/>
      <c r="K18" s="37"/>
      <c r="L18" s="37"/>
      <c r="M18" s="37"/>
      <c r="N18" s="37"/>
      <c r="O18" s="37"/>
      <c r="P18" s="37"/>
      <c r="Q18" s="37"/>
    </row>
    <row r="19" spans="2:17"/>
    <row r="20" spans="2:17" ht="45" customHeight="1">
      <c r="B20" s="61" t="s">
        <v>1969</v>
      </c>
      <c r="C20" s="62" t="s">
        <v>250</v>
      </c>
      <c r="D20" s="61" t="s">
        <v>1986</v>
      </c>
      <c r="E20" s="63" t="s">
        <v>1987</v>
      </c>
      <c r="F20" s="60" t="s">
        <v>1988</v>
      </c>
      <c r="G20" s="60" t="s">
        <v>1989</v>
      </c>
      <c r="H20" s="60" t="s">
        <v>1930</v>
      </c>
      <c r="I20" s="60" t="s">
        <v>1990</v>
      </c>
      <c r="J20" s="60" t="s">
        <v>1947</v>
      </c>
      <c r="K20" s="60" t="s">
        <v>1991</v>
      </c>
      <c r="L20" s="60" t="s">
        <v>1992</v>
      </c>
      <c r="M20" s="60" t="s">
        <v>1993</v>
      </c>
      <c r="N20" s="60" t="s">
        <v>1994</v>
      </c>
      <c r="O20" s="61" t="s">
        <v>1936</v>
      </c>
    </row>
    <row r="21" spans="2:17" ht="57.6">
      <c r="B21" s="111" t="s">
        <v>615</v>
      </c>
      <c r="C21" s="218" t="s">
        <v>294</v>
      </c>
      <c r="D21" s="3" t="s">
        <v>1758</v>
      </c>
      <c r="E21" s="129" t="s">
        <v>1995</v>
      </c>
      <c r="F21" s="80"/>
      <c r="G21" s="80"/>
      <c r="H21" s="80"/>
      <c r="I21" s="80"/>
      <c r="J21" s="80"/>
      <c r="K21" s="80"/>
      <c r="L21" s="104"/>
      <c r="M21" s="80"/>
      <c r="N21" s="209">
        <f>+SUM(F21:M21)</f>
        <v>0</v>
      </c>
      <c r="O21" s="65"/>
    </row>
    <row r="22" spans="2:17" ht="57.6">
      <c r="B22" s="4" t="s">
        <v>616</v>
      </c>
      <c r="C22" s="6" t="s">
        <v>294</v>
      </c>
      <c r="D22" s="3" t="s">
        <v>1758</v>
      </c>
      <c r="E22" s="48" t="s">
        <v>1996</v>
      </c>
      <c r="F22" s="80"/>
      <c r="G22" s="80"/>
      <c r="H22" s="80"/>
      <c r="I22" s="80"/>
      <c r="J22" s="104"/>
      <c r="K22" s="80"/>
      <c r="L22" s="80"/>
      <c r="M22" s="80"/>
      <c r="N22" s="209">
        <f t="shared" ref="N22:N55" si="0">+SUM(F22:M22)</f>
        <v>0</v>
      </c>
      <c r="O22" s="65"/>
    </row>
    <row r="23" spans="2:17" ht="86.4">
      <c r="B23" s="5" t="s">
        <v>617</v>
      </c>
      <c r="C23" s="32" t="s">
        <v>295</v>
      </c>
      <c r="D23" s="3" t="s">
        <v>1759</v>
      </c>
      <c r="E23" s="47" t="s">
        <v>1995</v>
      </c>
      <c r="F23" s="80"/>
      <c r="G23" s="80"/>
      <c r="H23" s="80"/>
      <c r="I23" s="80"/>
      <c r="J23" s="80"/>
      <c r="K23" s="80"/>
      <c r="L23" s="104"/>
      <c r="M23" s="80"/>
      <c r="N23" s="209">
        <f t="shared" si="0"/>
        <v>0</v>
      </c>
      <c r="O23" s="65"/>
      <c r="P23" s="110"/>
    </row>
    <row r="24" spans="2:17" ht="86.4">
      <c r="B24" s="5" t="s">
        <v>618</v>
      </c>
      <c r="C24" s="32" t="s">
        <v>295</v>
      </c>
      <c r="D24" s="3" t="s">
        <v>1759</v>
      </c>
      <c r="E24" s="48" t="s">
        <v>1996</v>
      </c>
      <c r="F24" s="80"/>
      <c r="G24" s="80"/>
      <c r="H24" s="80"/>
      <c r="I24" s="80"/>
      <c r="J24" s="104"/>
      <c r="K24" s="80"/>
      <c r="L24" s="80"/>
      <c r="M24" s="80"/>
      <c r="N24" s="209">
        <f t="shared" si="0"/>
        <v>0</v>
      </c>
      <c r="O24" s="65"/>
      <c r="P24" s="110"/>
    </row>
    <row r="25" spans="2:17" ht="86.4">
      <c r="B25" s="5" t="s">
        <v>619</v>
      </c>
      <c r="C25" s="32" t="s">
        <v>296</v>
      </c>
      <c r="D25" s="6" t="s">
        <v>1760</v>
      </c>
      <c r="E25" s="47" t="s">
        <v>1995</v>
      </c>
      <c r="F25" s="80"/>
      <c r="G25" s="80"/>
      <c r="H25" s="80"/>
      <c r="I25" s="80"/>
      <c r="J25" s="80"/>
      <c r="K25" s="80"/>
      <c r="L25" s="104"/>
      <c r="M25" s="80"/>
      <c r="N25" s="209">
        <f t="shared" si="0"/>
        <v>0</v>
      </c>
      <c r="O25" s="65"/>
      <c r="P25" s="110"/>
    </row>
    <row r="26" spans="2:17" ht="90" customHeight="1">
      <c r="B26" s="5" t="s">
        <v>620</v>
      </c>
      <c r="C26" s="32" t="s">
        <v>296</v>
      </c>
      <c r="D26" s="256" t="s">
        <v>1760</v>
      </c>
      <c r="E26" s="48" t="s">
        <v>1996</v>
      </c>
      <c r="F26" s="80"/>
      <c r="G26" s="80"/>
      <c r="H26" s="80"/>
      <c r="I26" s="80"/>
      <c r="J26" s="104"/>
      <c r="K26" s="80"/>
      <c r="L26" s="80"/>
      <c r="M26" s="80"/>
      <c r="N26" s="209">
        <f t="shared" si="0"/>
        <v>0</v>
      </c>
      <c r="O26" s="65" t="s">
        <v>241</v>
      </c>
      <c r="P26" s="110"/>
    </row>
    <row r="27" spans="2:17" ht="57.6">
      <c r="B27" s="5" t="s">
        <v>621</v>
      </c>
      <c r="C27" s="31" t="s">
        <v>290</v>
      </c>
      <c r="D27" s="6" t="s">
        <v>1761</v>
      </c>
      <c r="E27" s="47" t="s">
        <v>1995</v>
      </c>
      <c r="F27" s="80"/>
      <c r="G27" s="80"/>
      <c r="H27" s="80"/>
      <c r="I27" s="80"/>
      <c r="J27" s="80"/>
      <c r="K27" s="80"/>
      <c r="L27" s="104"/>
      <c r="M27" s="80"/>
      <c r="N27" s="209">
        <f t="shared" si="0"/>
        <v>0</v>
      </c>
      <c r="O27" s="65"/>
      <c r="P27" s="110"/>
    </row>
    <row r="28" spans="2:17" ht="57.6">
      <c r="B28" s="5" t="s">
        <v>622</v>
      </c>
      <c r="C28" s="31" t="s">
        <v>290</v>
      </c>
      <c r="D28" s="256" t="s">
        <v>1761</v>
      </c>
      <c r="E28" s="48" t="s">
        <v>1996</v>
      </c>
      <c r="F28" s="80"/>
      <c r="G28" s="80"/>
      <c r="H28" s="80"/>
      <c r="I28" s="80"/>
      <c r="J28" s="104"/>
      <c r="K28" s="80"/>
      <c r="L28" s="80"/>
      <c r="M28" s="80"/>
      <c r="N28" s="209">
        <f t="shared" si="0"/>
        <v>0</v>
      </c>
      <c r="O28" s="65"/>
      <c r="P28" s="110"/>
    </row>
    <row r="29" spans="2:17" s="110" customFormat="1" ht="28.8">
      <c r="B29" s="111" t="s">
        <v>623</v>
      </c>
      <c r="C29" s="31" t="s">
        <v>663</v>
      </c>
      <c r="D29" s="6" t="s">
        <v>1762</v>
      </c>
      <c r="E29" s="47" t="s">
        <v>1995</v>
      </c>
      <c r="F29" s="80"/>
      <c r="G29" s="80"/>
      <c r="H29" s="80"/>
      <c r="I29" s="80"/>
      <c r="J29" s="80"/>
      <c r="K29" s="80"/>
      <c r="L29" s="104"/>
      <c r="M29" s="80"/>
      <c r="N29" s="209">
        <f t="shared" si="0"/>
        <v>0</v>
      </c>
      <c r="O29" s="65"/>
    </row>
    <row r="30" spans="2:17" s="110" customFormat="1" ht="28.8">
      <c r="B30" s="111" t="s">
        <v>624</v>
      </c>
      <c r="C30" s="31" t="s">
        <v>663</v>
      </c>
      <c r="D30" s="256" t="s">
        <v>1762</v>
      </c>
      <c r="E30" s="48" t="s">
        <v>1996</v>
      </c>
      <c r="F30" s="80"/>
      <c r="G30" s="80"/>
      <c r="H30" s="80"/>
      <c r="I30" s="80"/>
      <c r="J30" s="104"/>
      <c r="K30" s="80"/>
      <c r="L30" s="80"/>
      <c r="M30" s="80"/>
      <c r="N30" s="209">
        <f t="shared" si="0"/>
        <v>0</v>
      </c>
      <c r="O30" s="65"/>
    </row>
    <row r="31" spans="2:17" s="110" customFormat="1" ht="43.2">
      <c r="B31" s="111" t="s">
        <v>625</v>
      </c>
      <c r="C31" s="31" t="s">
        <v>1050</v>
      </c>
      <c r="D31" s="238" t="s">
        <v>1763</v>
      </c>
      <c r="E31" s="47" t="s">
        <v>1995</v>
      </c>
      <c r="F31" s="80"/>
      <c r="G31" s="80"/>
      <c r="H31" s="80"/>
      <c r="I31" s="80"/>
      <c r="J31" s="80"/>
      <c r="K31" s="80"/>
      <c r="L31" s="104"/>
      <c r="M31" s="80"/>
      <c r="N31" s="209">
        <f t="shared" si="0"/>
        <v>0</v>
      </c>
      <c r="O31" s="65"/>
    </row>
    <row r="32" spans="2:17" s="110" customFormat="1" ht="43.2">
      <c r="B32" s="111" t="s">
        <v>626</v>
      </c>
      <c r="C32" s="31" t="s">
        <v>1050</v>
      </c>
      <c r="D32" s="256" t="s">
        <v>1763</v>
      </c>
      <c r="E32" s="48" t="s">
        <v>1996</v>
      </c>
      <c r="F32" s="80"/>
      <c r="G32" s="80"/>
      <c r="H32" s="80"/>
      <c r="I32" s="80"/>
      <c r="J32" s="104"/>
      <c r="K32" s="80"/>
      <c r="L32" s="80"/>
      <c r="M32" s="80"/>
      <c r="N32" s="209">
        <f t="shared" si="0"/>
        <v>0</v>
      </c>
      <c r="O32" s="65"/>
    </row>
    <row r="33" spans="2:16" s="110" customFormat="1" ht="57.6">
      <c r="B33" s="111" t="s">
        <v>664</v>
      </c>
      <c r="C33" s="31" t="s">
        <v>1051</v>
      </c>
      <c r="D33" s="239" t="s">
        <v>1764</v>
      </c>
      <c r="E33" s="128" t="s">
        <v>1995</v>
      </c>
      <c r="F33" s="80"/>
      <c r="G33" s="80"/>
      <c r="H33" s="80"/>
      <c r="I33" s="80"/>
      <c r="J33" s="80"/>
      <c r="K33" s="80"/>
      <c r="L33" s="104"/>
      <c r="M33" s="80"/>
      <c r="N33" s="209">
        <f>+SUM(F33:M33)</f>
        <v>0</v>
      </c>
      <c r="O33" s="65"/>
    </row>
    <row r="34" spans="2:16" s="110" customFormat="1" ht="57.6">
      <c r="B34" s="111" t="s">
        <v>665</v>
      </c>
      <c r="C34" s="31" t="s">
        <v>1051</v>
      </c>
      <c r="D34" s="255" t="s">
        <v>1764</v>
      </c>
      <c r="E34" s="128" t="s">
        <v>1996</v>
      </c>
      <c r="F34" s="80"/>
      <c r="G34" s="80"/>
      <c r="H34" s="80"/>
      <c r="I34" s="80"/>
      <c r="J34" s="104"/>
      <c r="K34" s="80"/>
      <c r="L34" s="80"/>
      <c r="M34" s="80"/>
      <c r="N34" s="209">
        <f>+SUM(F34:M34)</f>
        <v>0</v>
      </c>
      <c r="O34" s="65"/>
    </row>
    <row r="35" spans="2:16" s="110" customFormat="1" ht="72">
      <c r="B35" s="111" t="s">
        <v>666</v>
      </c>
      <c r="C35" s="31" t="s">
        <v>1052</v>
      </c>
      <c r="D35" s="238" t="s">
        <v>1765</v>
      </c>
      <c r="E35" s="47" t="s">
        <v>1995</v>
      </c>
      <c r="F35" s="80"/>
      <c r="G35" s="80"/>
      <c r="H35" s="80"/>
      <c r="I35" s="80"/>
      <c r="J35" s="80"/>
      <c r="K35" s="80"/>
      <c r="L35" s="104"/>
      <c r="M35" s="80"/>
      <c r="N35" s="209">
        <f t="shared" si="0"/>
        <v>0</v>
      </c>
      <c r="O35" s="65"/>
    </row>
    <row r="36" spans="2:16" s="110" customFormat="1" ht="72">
      <c r="B36" s="111" t="s">
        <v>667</v>
      </c>
      <c r="C36" s="31" t="s">
        <v>1052</v>
      </c>
      <c r="D36" s="256" t="s">
        <v>1765</v>
      </c>
      <c r="E36" s="47" t="s">
        <v>1996</v>
      </c>
      <c r="F36" s="80"/>
      <c r="G36" s="80"/>
      <c r="H36" s="80"/>
      <c r="I36" s="80"/>
      <c r="J36" s="104"/>
      <c r="K36" s="80"/>
      <c r="L36" s="80"/>
      <c r="M36" s="80"/>
      <c r="N36" s="209">
        <f t="shared" si="0"/>
        <v>0</v>
      </c>
      <c r="O36" s="65"/>
    </row>
    <row r="37" spans="2:16" s="110" customFormat="1" ht="43.2">
      <c r="B37" s="111" t="s">
        <v>668</v>
      </c>
      <c r="C37" s="31" t="s">
        <v>1053</v>
      </c>
      <c r="D37" s="239" t="s">
        <v>1766</v>
      </c>
      <c r="E37" s="128" t="s">
        <v>1995</v>
      </c>
      <c r="F37" s="80"/>
      <c r="G37" s="80"/>
      <c r="H37" s="80"/>
      <c r="I37" s="80"/>
      <c r="J37" s="80"/>
      <c r="K37" s="80"/>
      <c r="L37" s="104"/>
      <c r="M37" s="80"/>
      <c r="N37" s="209">
        <f>+SUM(F37:M37)</f>
        <v>0</v>
      </c>
      <c r="O37" s="65"/>
    </row>
    <row r="38" spans="2:16" s="110" customFormat="1" ht="45" customHeight="1">
      <c r="B38" s="111" t="s">
        <v>669</v>
      </c>
      <c r="C38" s="31" t="s">
        <v>1053</v>
      </c>
      <c r="D38" s="255" t="s">
        <v>1766</v>
      </c>
      <c r="E38" s="129" t="s">
        <v>1996</v>
      </c>
      <c r="F38" s="80"/>
      <c r="G38" s="80"/>
      <c r="H38" s="80"/>
      <c r="I38" s="80"/>
      <c r="J38" s="104"/>
      <c r="K38" s="80"/>
      <c r="L38" s="80"/>
      <c r="M38" s="80"/>
      <c r="N38" s="209">
        <f t="shared" ref="N38" si="1">+SUM(F38:M38)</f>
        <v>0</v>
      </c>
      <c r="O38" s="65"/>
    </row>
    <row r="39" spans="2:16" ht="57.6">
      <c r="B39" s="5" t="s">
        <v>630</v>
      </c>
      <c r="C39" s="31" t="s">
        <v>291</v>
      </c>
      <c r="D39" s="31" t="s">
        <v>1767</v>
      </c>
      <c r="E39" s="45"/>
      <c r="F39" s="103"/>
      <c r="G39" s="103"/>
      <c r="H39" s="103"/>
      <c r="I39" s="103"/>
      <c r="J39" s="103"/>
      <c r="K39" s="103"/>
      <c r="L39" s="103"/>
      <c r="M39" s="103"/>
      <c r="N39" s="209">
        <f>+SUM(F39:M39)</f>
        <v>0</v>
      </c>
      <c r="O39" s="65"/>
      <c r="P39" s="110"/>
    </row>
    <row r="40" spans="2:16" ht="28.8">
      <c r="B40" s="111" t="s">
        <v>631</v>
      </c>
      <c r="C40" s="31" t="s">
        <v>571</v>
      </c>
      <c r="D40" s="31" t="s">
        <v>1768</v>
      </c>
      <c r="E40" s="45"/>
      <c r="F40" s="103"/>
      <c r="G40" s="103"/>
      <c r="H40" s="103"/>
      <c r="I40" s="103"/>
      <c r="J40" s="103"/>
      <c r="K40" s="103"/>
      <c r="L40" s="103"/>
      <c r="M40" s="103"/>
      <c r="N40" s="209">
        <f>+SUM(F40:M40)</f>
        <v>0</v>
      </c>
      <c r="O40" s="65"/>
      <c r="P40" s="110"/>
    </row>
    <row r="41" spans="2:16" ht="15.6">
      <c r="B41" s="111" t="s">
        <v>632</v>
      </c>
      <c r="C41" s="31" t="s">
        <v>281</v>
      </c>
      <c r="D41" s="31" t="s">
        <v>1769</v>
      </c>
      <c r="E41" s="45"/>
      <c r="F41" s="103"/>
      <c r="G41" s="103"/>
      <c r="H41" s="103"/>
      <c r="I41" s="103"/>
      <c r="J41" s="103"/>
      <c r="K41" s="103"/>
      <c r="L41" s="103"/>
      <c r="M41" s="103"/>
      <c r="N41" s="209">
        <f t="shared" si="0"/>
        <v>0</v>
      </c>
      <c r="O41" s="65"/>
      <c r="P41" s="110"/>
    </row>
    <row r="42" spans="2:16" ht="28.8">
      <c r="B42" s="111" t="s">
        <v>633</v>
      </c>
      <c r="C42" s="31" t="s">
        <v>282</v>
      </c>
      <c r="D42" s="31" t="s">
        <v>1770</v>
      </c>
      <c r="E42" s="45"/>
      <c r="F42" s="103"/>
      <c r="G42" s="103"/>
      <c r="H42" s="103"/>
      <c r="I42" s="103"/>
      <c r="J42" s="103"/>
      <c r="K42" s="103"/>
      <c r="L42" s="103"/>
      <c r="M42" s="103"/>
      <c r="N42" s="209">
        <f t="shared" si="0"/>
        <v>0</v>
      </c>
      <c r="O42" s="65"/>
      <c r="P42" s="110"/>
    </row>
    <row r="43" spans="2:16" ht="30" customHeight="1">
      <c r="B43" s="111" t="s">
        <v>634</v>
      </c>
      <c r="C43" s="31">
        <v>99.72</v>
      </c>
      <c r="D43" s="31" t="s">
        <v>1771</v>
      </c>
      <c r="E43" s="45"/>
      <c r="F43" s="103"/>
      <c r="G43" s="103"/>
      <c r="H43" s="103"/>
      <c r="I43" s="103"/>
      <c r="J43" s="103"/>
      <c r="K43" s="103"/>
      <c r="L43" s="103"/>
      <c r="M43" s="103"/>
      <c r="N43" s="209">
        <f t="shared" si="0"/>
        <v>0</v>
      </c>
      <c r="O43" s="65"/>
      <c r="P43" s="110"/>
    </row>
    <row r="44" spans="2:16" ht="30" customHeight="1">
      <c r="B44" s="111" t="s">
        <v>635</v>
      </c>
      <c r="C44" s="31">
        <v>99.73</v>
      </c>
      <c r="D44" s="31" t="s">
        <v>1772</v>
      </c>
      <c r="E44" s="45"/>
      <c r="F44" s="103"/>
      <c r="G44" s="103"/>
      <c r="H44" s="103"/>
      <c r="I44" s="103"/>
      <c r="J44" s="103"/>
      <c r="K44" s="103"/>
      <c r="L44" s="103"/>
      <c r="M44" s="103"/>
      <c r="N44" s="209">
        <f t="shared" si="0"/>
        <v>0</v>
      </c>
      <c r="O44" s="65"/>
      <c r="P44" s="110"/>
    </row>
    <row r="45" spans="2:16" ht="30" customHeight="1">
      <c r="B45" s="111" t="s">
        <v>636</v>
      </c>
      <c r="C45" s="31">
        <v>99.74</v>
      </c>
      <c r="D45" s="31" t="s">
        <v>1773</v>
      </c>
      <c r="E45" s="45"/>
      <c r="F45" s="103"/>
      <c r="G45" s="103"/>
      <c r="H45" s="103"/>
      <c r="I45" s="103"/>
      <c r="J45" s="103"/>
      <c r="K45" s="103"/>
      <c r="L45" s="103"/>
      <c r="M45" s="103"/>
      <c r="N45" s="209">
        <f t="shared" si="0"/>
        <v>0</v>
      </c>
      <c r="O45" s="65"/>
      <c r="P45" s="110"/>
    </row>
    <row r="46" spans="2:16" ht="28.8">
      <c r="B46" s="111" t="s">
        <v>637</v>
      </c>
      <c r="C46" s="31" t="s">
        <v>283</v>
      </c>
      <c r="D46" s="31" t="s">
        <v>1774</v>
      </c>
      <c r="E46" s="45"/>
      <c r="F46" s="103"/>
      <c r="G46" s="103"/>
      <c r="H46" s="103"/>
      <c r="I46" s="103"/>
      <c r="J46" s="103"/>
      <c r="K46" s="103"/>
      <c r="L46" s="103"/>
      <c r="M46" s="103"/>
      <c r="N46" s="209">
        <f t="shared" si="0"/>
        <v>0</v>
      </c>
      <c r="O46" s="65"/>
      <c r="P46" s="110"/>
    </row>
    <row r="47" spans="2:16" ht="60" customHeight="1">
      <c r="B47" s="111" t="s">
        <v>638</v>
      </c>
      <c r="C47" s="31" t="s">
        <v>284</v>
      </c>
      <c r="D47" s="31" t="s">
        <v>1779</v>
      </c>
      <c r="E47" s="45"/>
      <c r="F47" s="103"/>
      <c r="G47" s="103"/>
      <c r="H47" s="103"/>
      <c r="I47" s="103"/>
      <c r="J47" s="103"/>
      <c r="K47" s="103"/>
      <c r="L47" s="103"/>
      <c r="M47" s="103"/>
      <c r="N47" s="209">
        <f t="shared" si="0"/>
        <v>0</v>
      </c>
      <c r="O47" s="65"/>
      <c r="P47" s="110"/>
    </row>
    <row r="48" spans="2:16" ht="30" customHeight="1">
      <c r="B48" s="111" t="s">
        <v>639</v>
      </c>
      <c r="C48" s="31" t="s">
        <v>285</v>
      </c>
      <c r="D48" s="31" t="s">
        <v>1775</v>
      </c>
      <c r="E48" s="45"/>
      <c r="F48" s="103"/>
      <c r="G48" s="103"/>
      <c r="H48" s="103"/>
      <c r="I48" s="103"/>
      <c r="J48" s="103"/>
      <c r="K48" s="103"/>
      <c r="L48" s="103"/>
      <c r="M48" s="103"/>
      <c r="N48" s="209">
        <f t="shared" si="0"/>
        <v>0</v>
      </c>
      <c r="O48" s="65"/>
      <c r="P48" s="110"/>
    </row>
    <row r="49" spans="2:16" ht="30" customHeight="1">
      <c r="B49" s="111" t="s">
        <v>640</v>
      </c>
      <c r="C49" s="31" t="s">
        <v>286</v>
      </c>
      <c r="D49" s="31" t="s">
        <v>1776</v>
      </c>
      <c r="E49" s="45"/>
      <c r="F49" s="103"/>
      <c r="G49" s="103"/>
      <c r="H49" s="103"/>
      <c r="I49" s="103"/>
      <c r="J49" s="103"/>
      <c r="K49" s="103"/>
      <c r="L49" s="103"/>
      <c r="M49" s="103"/>
      <c r="N49" s="209">
        <f t="shared" si="0"/>
        <v>0</v>
      </c>
      <c r="O49" s="65"/>
      <c r="P49" s="110"/>
    </row>
    <row r="50" spans="2:16" ht="30" customHeight="1">
      <c r="B50" s="111" t="s">
        <v>641</v>
      </c>
      <c r="C50" s="31">
        <v>99.88</v>
      </c>
      <c r="D50" s="31" t="s">
        <v>1777</v>
      </c>
      <c r="E50" s="45"/>
      <c r="F50" s="103"/>
      <c r="G50" s="103"/>
      <c r="H50" s="103"/>
      <c r="I50" s="103"/>
      <c r="J50" s="103"/>
      <c r="K50" s="103"/>
      <c r="L50" s="103"/>
      <c r="M50" s="103"/>
      <c r="N50" s="209">
        <f t="shared" si="0"/>
        <v>0</v>
      </c>
      <c r="O50" s="65"/>
      <c r="P50" s="110"/>
    </row>
    <row r="51" spans="2:16" ht="28.8">
      <c r="B51" s="111" t="s">
        <v>642</v>
      </c>
      <c r="C51" s="31" t="s">
        <v>287</v>
      </c>
      <c r="D51" s="72" t="s">
        <v>1778</v>
      </c>
      <c r="E51" s="45"/>
      <c r="F51" s="102"/>
      <c r="G51" s="102"/>
      <c r="H51" s="102"/>
      <c r="I51" s="102"/>
      <c r="J51" s="103"/>
      <c r="K51" s="102"/>
      <c r="L51" s="102"/>
      <c r="M51" s="102"/>
      <c r="N51" s="209">
        <f t="shared" si="0"/>
        <v>0</v>
      </c>
      <c r="O51" s="65"/>
      <c r="P51" s="110"/>
    </row>
    <row r="52" spans="2:16" ht="30" customHeight="1">
      <c r="B52" s="111" t="s">
        <v>643</v>
      </c>
      <c r="C52" s="31" t="s">
        <v>297</v>
      </c>
      <c r="D52" s="31" t="s">
        <v>1780</v>
      </c>
      <c r="E52" s="45"/>
      <c r="F52" s="101"/>
      <c r="G52" s="101"/>
      <c r="H52" s="101"/>
      <c r="I52" s="103"/>
      <c r="J52" s="101"/>
      <c r="K52" s="101"/>
      <c r="L52" s="101"/>
      <c r="M52" s="101"/>
      <c r="N52" s="209">
        <f t="shared" si="0"/>
        <v>0</v>
      </c>
      <c r="O52" s="65"/>
      <c r="P52" s="110"/>
    </row>
    <row r="53" spans="2:16" ht="28.8">
      <c r="B53" s="111" t="s">
        <v>644</v>
      </c>
      <c r="C53" s="31" t="s">
        <v>298</v>
      </c>
      <c r="D53" s="31" t="s">
        <v>1781</v>
      </c>
      <c r="E53" s="45"/>
      <c r="F53" s="101"/>
      <c r="G53" s="101"/>
      <c r="H53" s="101"/>
      <c r="I53" s="103"/>
      <c r="J53" s="101"/>
      <c r="K53" s="101"/>
      <c r="L53" s="101"/>
      <c r="M53" s="101"/>
      <c r="N53" s="209">
        <f t="shared" si="0"/>
        <v>0</v>
      </c>
      <c r="O53" s="65"/>
      <c r="P53" s="110"/>
    </row>
    <row r="54" spans="2:16" ht="43.2">
      <c r="B54" s="111" t="s">
        <v>670</v>
      </c>
      <c r="C54" s="31" t="s">
        <v>292</v>
      </c>
      <c r="D54" s="31" t="s">
        <v>1782</v>
      </c>
      <c r="E54" s="45"/>
      <c r="F54" s="101"/>
      <c r="G54" s="101"/>
      <c r="H54" s="101"/>
      <c r="I54" s="103"/>
      <c r="J54" s="101"/>
      <c r="K54" s="101"/>
      <c r="L54" s="101"/>
      <c r="M54" s="101"/>
      <c r="N54" s="209">
        <f t="shared" si="0"/>
        <v>0</v>
      </c>
      <c r="O54" s="65"/>
      <c r="P54" s="110"/>
    </row>
    <row r="55" spans="2:16" ht="43.2">
      <c r="B55" s="111" t="s">
        <v>671</v>
      </c>
      <c r="C55" s="31" t="s">
        <v>293</v>
      </c>
      <c r="D55" s="31" t="s">
        <v>1783</v>
      </c>
      <c r="E55" s="45"/>
      <c r="F55" s="101"/>
      <c r="G55" s="101"/>
      <c r="H55" s="101"/>
      <c r="I55" s="103"/>
      <c r="J55" s="101"/>
      <c r="K55" s="101"/>
      <c r="L55" s="101"/>
      <c r="M55" s="101"/>
      <c r="N55" s="209">
        <f t="shared" si="0"/>
        <v>0</v>
      </c>
      <c r="O55" s="65"/>
      <c r="P55" s="110"/>
    </row>
    <row r="56" spans="2:16" ht="18" customHeight="1"/>
    <row r="57" spans="2:16" hidden="1"/>
    <row r="58" spans="2:16" hidden="1"/>
    <row r="59" spans="2:16" hidden="1"/>
    <row r="60" spans="2:16" hidden="1"/>
    <row r="61" spans="2:16" hidden="1"/>
    <row r="62" spans="2:16" hidden="1"/>
    <row r="63" spans="2:16" hidden="1"/>
    <row r="64" spans="2:16"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sheetData>
  <sheetProtection password="BF59" sheet="1" objects="1" scenarios="1" formatCells="0" formatColumns="0" formatRows="0" sort="0" autoFilter="0"/>
  <autoFilter ref="B20:E20"/>
  <dataValidations count="1">
    <dataValidation type="decimal" allowBlank="1" showInputMessage="1" showErrorMessage="1" errorTitle="Verfahrenskosten" error="Bitte geben Sie gültige Kosten zwischen 0 und 1'000'000 CHF ein." sqref="M21 K22:M22 F22:I22 F23:K23 M23 K24:M24 F24:I24 M25 F25:K25 F26:I26 K26:M26 M27 F27:K27 K28:M30 I52:I55 F21:K21 J51 F28:I30 M33:M38 M31 F31:K31 K32:M32 F38:I38 F35:K35 K36:L36 F36:I36 F33:K33 F37:K37 K34:L34 K38:L38 F34:I34 F32:I32 F39:M50">
      <formula1>0</formula1>
      <formula2>1000000</formula2>
    </dataValidation>
  </dataValidation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O1065"/>
  <sheetViews>
    <sheetView showGridLines="0" workbookViewId="0"/>
  </sheetViews>
  <sheetFormatPr baseColWidth="10" defaultColWidth="0" defaultRowHeight="14.4" zeroHeight="1" outlineLevelRow="1"/>
  <cols>
    <col min="1" max="1" width="4.77734375" style="92" customWidth="1"/>
    <col min="2" max="2" width="7.109375" customWidth="1"/>
    <col min="3" max="3" width="38.5546875" customWidth="1"/>
    <col min="4" max="4" width="11.88671875" customWidth="1"/>
    <col min="5" max="5" width="3.109375" bestFit="1" customWidth="1"/>
    <col min="6" max="6" width="19.88671875" customWidth="1"/>
    <col min="7" max="7" width="13.33203125" bestFit="1" customWidth="1"/>
    <col min="8" max="8" width="11.44140625" customWidth="1"/>
    <col min="9" max="9" width="5.33203125" customWidth="1"/>
    <col min="10" max="10" width="11.44140625" customWidth="1"/>
    <col min="11" max="11" width="15.88671875" bestFit="1" customWidth="1"/>
    <col min="12" max="12" width="5.33203125" customWidth="1"/>
    <col min="13" max="13" width="12" bestFit="1" customWidth="1"/>
    <col min="14" max="14" width="14.109375" bestFit="1" customWidth="1"/>
    <col min="15" max="15" width="4.77734375" customWidth="1"/>
    <col min="16" max="16" width="11.44140625" hidden="1" customWidth="1"/>
    <col min="17" max="16384" width="11.44140625" hidden="1"/>
  </cols>
  <sheetData>
    <row r="1" spans="1:15" s="110" customFormat="1">
      <c r="A1" s="92"/>
    </row>
    <row r="2" spans="1:15" s="110" customFormat="1" ht="21">
      <c r="A2" s="92"/>
      <c r="B2" s="117" t="s">
        <v>1932</v>
      </c>
    </row>
    <row r="3" spans="1:15" s="110" customFormat="1" ht="21">
      <c r="A3" s="92"/>
      <c r="B3" s="116" t="s">
        <v>1997</v>
      </c>
      <c r="C3" s="260"/>
    </row>
    <row r="4" spans="1:15" s="110" customFormat="1" ht="15.6">
      <c r="A4" s="92"/>
      <c r="B4" s="34"/>
    </row>
    <row r="5" spans="1:15" s="110" customFormat="1" ht="15.6">
      <c r="A5" s="92"/>
      <c r="B5" s="71" t="s">
        <v>2047</v>
      </c>
    </row>
    <row r="6" spans="1:15" s="110" customFormat="1" ht="15.6">
      <c r="A6" s="92"/>
      <c r="B6" s="9"/>
    </row>
    <row r="7" spans="1:15" s="110" customFormat="1">
      <c r="A7" s="92"/>
      <c r="B7" s="22" t="s">
        <v>1998</v>
      </c>
      <c r="C7" s="33"/>
      <c r="D7" s="33"/>
      <c r="E7" s="33"/>
      <c r="F7" s="33"/>
      <c r="G7" s="33"/>
      <c r="H7" s="33"/>
      <c r="I7" s="33"/>
      <c r="J7" s="33"/>
      <c r="K7" s="33"/>
      <c r="L7" s="33"/>
      <c r="M7" s="33"/>
      <c r="N7" s="36"/>
      <c r="O7" s="231"/>
    </row>
    <row r="8" spans="1:15" s="110" customFormat="1">
      <c r="A8" s="92"/>
      <c r="B8" s="115" t="s">
        <v>2002</v>
      </c>
      <c r="C8" s="113"/>
      <c r="D8" s="113"/>
      <c r="E8" s="113"/>
      <c r="F8" s="113"/>
      <c r="G8" s="113"/>
      <c r="H8" s="113"/>
      <c r="I8" s="113"/>
      <c r="J8" s="113"/>
      <c r="K8" s="113"/>
      <c r="L8" s="113"/>
      <c r="M8" s="113"/>
      <c r="N8" s="112"/>
      <c r="O8" s="231"/>
    </row>
    <row r="9" spans="1:15" s="110" customFormat="1">
      <c r="A9" s="92"/>
      <c r="B9" s="114" t="s">
        <v>1999</v>
      </c>
      <c r="C9" s="113"/>
      <c r="D9" s="113"/>
      <c r="E9" s="113"/>
      <c r="F9" s="113"/>
      <c r="G9" s="113"/>
      <c r="H9" s="113"/>
      <c r="I9" s="113"/>
      <c r="J9" s="113"/>
      <c r="K9" s="113"/>
      <c r="L9" s="113"/>
      <c r="M9" s="113"/>
      <c r="N9" s="112"/>
      <c r="O9" s="231"/>
    </row>
    <row r="10" spans="1:15" s="110" customFormat="1">
      <c r="A10" s="92"/>
      <c r="B10" s="114" t="s">
        <v>2003</v>
      </c>
      <c r="C10" s="113"/>
      <c r="D10" s="113"/>
      <c r="E10" s="113"/>
      <c r="F10" s="113"/>
      <c r="G10" s="113"/>
      <c r="H10" s="113"/>
      <c r="I10" s="113"/>
      <c r="J10" s="113"/>
      <c r="K10" s="113"/>
      <c r="L10" s="113"/>
      <c r="M10" s="113"/>
      <c r="N10" s="112"/>
      <c r="O10" s="231"/>
    </row>
    <row r="11" spans="1:15" s="110" customFormat="1">
      <c r="A11" s="92"/>
      <c r="B11" s="114" t="s">
        <v>2000</v>
      </c>
      <c r="C11" s="113"/>
      <c r="D11" s="113"/>
      <c r="E11" s="113"/>
      <c r="F11" s="113"/>
      <c r="G11" s="113"/>
      <c r="H11" s="113"/>
      <c r="I11" s="113"/>
      <c r="J11" s="113"/>
      <c r="K11" s="113"/>
      <c r="L11" s="113"/>
      <c r="M11" s="113"/>
      <c r="N11" s="112"/>
      <c r="O11" s="231"/>
    </row>
    <row r="12" spans="1:15" s="110" customFormat="1">
      <c r="A12" s="92"/>
      <c r="B12" s="114" t="s">
        <v>2004</v>
      </c>
      <c r="C12" s="113"/>
      <c r="D12" s="113"/>
      <c r="E12" s="113"/>
      <c r="F12" s="113"/>
      <c r="G12" s="113"/>
      <c r="H12" s="113"/>
      <c r="I12" s="113"/>
      <c r="J12" s="113"/>
      <c r="K12" s="113"/>
      <c r="L12" s="113"/>
      <c r="M12" s="113"/>
      <c r="N12" s="112"/>
      <c r="O12" s="231"/>
    </row>
    <row r="13" spans="1:15" s="110" customFormat="1">
      <c r="A13" s="92"/>
      <c r="B13" s="25" t="s">
        <v>2001</v>
      </c>
      <c r="C13" s="39"/>
      <c r="D13" s="39"/>
      <c r="E13" s="39"/>
      <c r="F13" s="39"/>
      <c r="G13" s="39"/>
      <c r="H13" s="39"/>
      <c r="I13" s="39"/>
      <c r="J13" s="39"/>
      <c r="K13" s="39"/>
      <c r="L13" s="39"/>
      <c r="M13" s="39"/>
      <c r="N13" s="40"/>
      <c r="O13" s="231"/>
    </row>
    <row r="14" spans="1:15" s="110" customFormat="1">
      <c r="A14" s="92"/>
      <c r="B14" s="15"/>
      <c r="C14" s="113"/>
      <c r="D14" s="113"/>
      <c r="E14" s="113"/>
      <c r="F14" s="113"/>
      <c r="G14" s="113"/>
      <c r="H14" s="113"/>
      <c r="I14" s="113"/>
      <c r="J14" s="113"/>
      <c r="K14" s="113"/>
      <c r="L14" s="113"/>
      <c r="M14" s="113"/>
      <c r="N14" s="113"/>
      <c r="O14" s="113"/>
    </row>
    <row r="15" spans="1:15" s="110" customFormat="1" ht="15.6">
      <c r="A15" s="92"/>
      <c r="B15" s="9"/>
      <c r="D15" s="9"/>
    </row>
    <row r="16" spans="1:15" s="110" customFormat="1" ht="15.6">
      <c r="A16" s="92"/>
      <c r="B16" s="232" t="s">
        <v>784</v>
      </c>
      <c r="C16" s="49" t="str">
        <f>+VLOOKUP(B16&amp;"a",'Procédés onéreux'!B:D,3,FALSE)</f>
        <v>Hémodialyse continue, veino-veineuse à l'aide
d'une pompe à sang [CVVHD]</v>
      </c>
      <c r="D16" s="9"/>
    </row>
    <row r="17" spans="2:14" outlineLevel="1">
      <c r="B17" s="235"/>
      <c r="C17" s="162" t="s">
        <v>2005</v>
      </c>
      <c r="D17" s="163" t="s">
        <v>2006</v>
      </c>
      <c r="E17" s="163" t="s">
        <v>777</v>
      </c>
      <c r="F17" s="163" t="s">
        <v>1960</v>
      </c>
      <c r="G17" s="163" t="s">
        <v>2007</v>
      </c>
      <c r="H17" s="163" t="s">
        <v>2008</v>
      </c>
      <c r="I17" s="163"/>
      <c r="J17" s="164" t="s">
        <v>2009</v>
      </c>
      <c r="K17" s="163" t="s">
        <v>2008</v>
      </c>
      <c r="L17" s="163"/>
      <c r="M17" s="163" t="s">
        <v>2010</v>
      </c>
      <c r="N17" s="165" t="s">
        <v>2011</v>
      </c>
    </row>
    <row r="18" spans="2:14" ht="15.75" customHeight="1" outlineLevel="1">
      <c r="B18" s="299" t="s">
        <v>1988</v>
      </c>
      <c r="C18" s="278" t="s">
        <v>2012</v>
      </c>
      <c r="D18" s="288" t="s">
        <v>1995</v>
      </c>
      <c r="E18" s="166">
        <v>1</v>
      </c>
      <c r="F18" s="167"/>
      <c r="G18" s="168"/>
      <c r="H18" s="169" t="s">
        <v>779</v>
      </c>
      <c r="I18" s="166" t="s">
        <v>780</v>
      </c>
      <c r="J18" s="170"/>
      <c r="K18" s="171" t="str">
        <f>+"CHF / "&amp;IFERROR(MID(H18,1,SEARCH("par h",H18)-2),H18)</f>
        <v>CHF / Min</v>
      </c>
      <c r="L18" s="166" t="s">
        <v>781</v>
      </c>
      <c r="M18" s="172">
        <f t="shared" ref="M18:M60" si="0">+G18*J18</f>
        <v>0</v>
      </c>
      <c r="N18" s="284">
        <f>SUM(M18:M20)</f>
        <v>0</v>
      </c>
    </row>
    <row r="19" spans="2:14" ht="15.6" outlineLevel="1">
      <c r="B19" s="300"/>
      <c r="C19" s="279"/>
      <c r="D19" s="289"/>
      <c r="E19" s="173">
        <v>2</v>
      </c>
      <c r="F19" s="174"/>
      <c r="G19" s="175"/>
      <c r="H19" s="176" t="s">
        <v>779</v>
      </c>
      <c r="I19" s="173" t="s">
        <v>780</v>
      </c>
      <c r="J19" s="177"/>
      <c r="K19" s="178" t="str">
        <f t="shared" ref="K19:K60" si="1">+"CHF / "&amp;IFERROR(MID(H19,1,SEARCH("par h",H19)-2),H19)</f>
        <v>CHF / Min</v>
      </c>
      <c r="L19" s="173" t="s">
        <v>781</v>
      </c>
      <c r="M19" s="179">
        <f t="shared" si="0"/>
        <v>0</v>
      </c>
      <c r="N19" s="285"/>
    </row>
    <row r="20" spans="2:14" ht="15.6" outlineLevel="1">
      <c r="B20" s="300"/>
      <c r="C20" s="279"/>
      <c r="D20" s="290"/>
      <c r="E20" s="180" t="s">
        <v>782</v>
      </c>
      <c r="F20" s="181"/>
      <c r="G20" s="182"/>
      <c r="H20" s="183" t="s">
        <v>779</v>
      </c>
      <c r="I20" s="180" t="s">
        <v>780</v>
      </c>
      <c r="J20" s="184"/>
      <c r="K20" s="185" t="str">
        <f t="shared" si="1"/>
        <v>CHF / Min</v>
      </c>
      <c r="L20" s="180" t="s">
        <v>781</v>
      </c>
      <c r="M20" s="186">
        <f t="shared" si="0"/>
        <v>0</v>
      </c>
      <c r="N20" s="286"/>
    </row>
    <row r="21" spans="2:14" ht="15.6" outlineLevel="1">
      <c r="B21" s="300"/>
      <c r="C21" s="279"/>
      <c r="D21" s="288" t="s">
        <v>1996</v>
      </c>
      <c r="E21" s="166">
        <v>1</v>
      </c>
      <c r="F21" s="167"/>
      <c r="G21" s="168"/>
      <c r="H21" s="273" t="s">
        <v>2050</v>
      </c>
      <c r="I21" s="166" t="s">
        <v>780</v>
      </c>
      <c r="J21" s="170"/>
      <c r="K21" s="171" t="str">
        <f t="shared" si="1"/>
        <v>CHF / Min</v>
      </c>
      <c r="L21" s="166" t="s">
        <v>781</v>
      </c>
      <c r="M21" s="172">
        <f t="shared" si="0"/>
        <v>0</v>
      </c>
      <c r="N21" s="284">
        <f>SUM(M21:M23)</f>
        <v>0</v>
      </c>
    </row>
    <row r="22" spans="2:14" ht="15.6" outlineLevel="1">
      <c r="B22" s="300"/>
      <c r="C22" s="279"/>
      <c r="D22" s="289"/>
      <c r="E22" s="173">
        <v>2</v>
      </c>
      <c r="F22" s="174"/>
      <c r="G22" s="175"/>
      <c r="H22" s="233" t="s">
        <v>2050</v>
      </c>
      <c r="I22" s="173" t="s">
        <v>780</v>
      </c>
      <c r="J22" s="177"/>
      <c r="K22" s="178" t="str">
        <f t="shared" si="1"/>
        <v>CHF / Min</v>
      </c>
      <c r="L22" s="173" t="s">
        <v>781</v>
      </c>
      <c r="M22" s="179">
        <f t="shared" si="0"/>
        <v>0</v>
      </c>
      <c r="N22" s="285"/>
    </row>
    <row r="23" spans="2:14" ht="15.6" outlineLevel="1">
      <c r="B23" s="301"/>
      <c r="C23" s="280"/>
      <c r="D23" s="290"/>
      <c r="E23" s="180" t="s">
        <v>782</v>
      </c>
      <c r="F23" s="181"/>
      <c r="G23" s="182"/>
      <c r="H23" s="234" t="s">
        <v>2050</v>
      </c>
      <c r="I23" s="180" t="s">
        <v>780</v>
      </c>
      <c r="J23" s="184"/>
      <c r="K23" s="185" t="str">
        <f t="shared" si="1"/>
        <v>CHF / Min</v>
      </c>
      <c r="L23" s="180" t="s">
        <v>781</v>
      </c>
      <c r="M23" s="186">
        <f t="shared" si="0"/>
        <v>0</v>
      </c>
      <c r="N23" s="286"/>
    </row>
    <row r="24" spans="2:14" ht="15.75" customHeight="1" outlineLevel="1">
      <c r="B24" s="287" t="s">
        <v>1989</v>
      </c>
      <c r="C24" s="278" t="s">
        <v>2013</v>
      </c>
      <c r="D24" s="288" t="s">
        <v>1995</v>
      </c>
      <c r="E24" s="166">
        <v>1</v>
      </c>
      <c r="F24" s="167"/>
      <c r="G24" s="168"/>
      <c r="H24" s="169" t="s">
        <v>779</v>
      </c>
      <c r="I24" s="166" t="s">
        <v>780</v>
      </c>
      <c r="J24" s="170"/>
      <c r="K24" s="171" t="str">
        <f t="shared" si="1"/>
        <v>CHF / Min</v>
      </c>
      <c r="L24" s="166" t="s">
        <v>781</v>
      </c>
      <c r="M24" s="172">
        <f t="shared" si="0"/>
        <v>0</v>
      </c>
      <c r="N24" s="284">
        <f>SUM(M24:M26)</f>
        <v>0</v>
      </c>
    </row>
    <row r="25" spans="2:14" ht="15.6" outlineLevel="1">
      <c r="B25" s="287"/>
      <c r="C25" s="279"/>
      <c r="D25" s="289"/>
      <c r="E25" s="173">
        <v>2</v>
      </c>
      <c r="F25" s="174"/>
      <c r="G25" s="175"/>
      <c r="H25" s="176" t="s">
        <v>779</v>
      </c>
      <c r="I25" s="173" t="s">
        <v>780</v>
      </c>
      <c r="J25" s="177"/>
      <c r="K25" s="178" t="str">
        <f t="shared" si="1"/>
        <v>CHF / Min</v>
      </c>
      <c r="L25" s="173" t="s">
        <v>781</v>
      </c>
      <c r="M25" s="179">
        <f t="shared" si="0"/>
        <v>0</v>
      </c>
      <c r="N25" s="285"/>
    </row>
    <row r="26" spans="2:14" ht="15.6" outlineLevel="1">
      <c r="B26" s="287"/>
      <c r="C26" s="279"/>
      <c r="D26" s="290"/>
      <c r="E26" s="180" t="s">
        <v>782</v>
      </c>
      <c r="F26" s="181"/>
      <c r="G26" s="182"/>
      <c r="H26" s="183" t="s">
        <v>779</v>
      </c>
      <c r="I26" s="180" t="s">
        <v>780</v>
      </c>
      <c r="J26" s="184"/>
      <c r="K26" s="185" t="str">
        <f t="shared" si="1"/>
        <v>CHF / Min</v>
      </c>
      <c r="L26" s="180" t="s">
        <v>781</v>
      </c>
      <c r="M26" s="186">
        <f t="shared" si="0"/>
        <v>0</v>
      </c>
      <c r="N26" s="286"/>
    </row>
    <row r="27" spans="2:14" ht="15.6" outlineLevel="1">
      <c r="B27" s="287"/>
      <c r="C27" s="279"/>
      <c r="D27" s="288" t="s">
        <v>1996</v>
      </c>
      <c r="E27" s="166">
        <v>1</v>
      </c>
      <c r="F27" s="167"/>
      <c r="G27" s="168"/>
      <c r="H27" s="248" t="s">
        <v>2050</v>
      </c>
      <c r="I27" s="166" t="s">
        <v>780</v>
      </c>
      <c r="J27" s="170"/>
      <c r="K27" s="171" t="str">
        <f t="shared" si="1"/>
        <v>CHF / Min</v>
      </c>
      <c r="L27" s="166" t="s">
        <v>781</v>
      </c>
      <c r="M27" s="172">
        <f t="shared" si="0"/>
        <v>0</v>
      </c>
      <c r="N27" s="284">
        <f>SUM(M27:M29)</f>
        <v>0</v>
      </c>
    </row>
    <row r="28" spans="2:14" ht="15.6" outlineLevel="1">
      <c r="B28" s="287"/>
      <c r="C28" s="279"/>
      <c r="D28" s="289"/>
      <c r="E28" s="173">
        <v>2</v>
      </c>
      <c r="F28" s="174"/>
      <c r="G28" s="175"/>
      <c r="H28" s="249" t="s">
        <v>2050</v>
      </c>
      <c r="I28" s="173" t="s">
        <v>780</v>
      </c>
      <c r="J28" s="177"/>
      <c r="K28" s="178" t="str">
        <f t="shared" si="1"/>
        <v>CHF / Min</v>
      </c>
      <c r="L28" s="173" t="s">
        <v>781</v>
      </c>
      <c r="M28" s="179">
        <f t="shared" si="0"/>
        <v>0</v>
      </c>
      <c r="N28" s="285"/>
    </row>
    <row r="29" spans="2:14" ht="15.6" outlineLevel="1">
      <c r="B29" s="287"/>
      <c r="C29" s="280"/>
      <c r="D29" s="290"/>
      <c r="E29" s="180" t="s">
        <v>782</v>
      </c>
      <c r="F29" s="181"/>
      <c r="G29" s="182"/>
      <c r="H29" s="250" t="s">
        <v>2050</v>
      </c>
      <c r="I29" s="180" t="s">
        <v>780</v>
      </c>
      <c r="J29" s="184"/>
      <c r="K29" s="185" t="str">
        <f t="shared" si="1"/>
        <v>CHF / Min</v>
      </c>
      <c r="L29" s="180" t="s">
        <v>781</v>
      </c>
      <c r="M29" s="186">
        <f t="shared" si="0"/>
        <v>0</v>
      </c>
      <c r="N29" s="286"/>
    </row>
    <row r="30" spans="2:14" ht="15.75" customHeight="1" outlineLevel="1">
      <c r="B30" s="287" t="s">
        <v>1930</v>
      </c>
      <c r="C30" s="278" t="s">
        <v>2014</v>
      </c>
      <c r="D30" s="288" t="s">
        <v>1995</v>
      </c>
      <c r="E30" s="166">
        <v>1</v>
      </c>
      <c r="F30" s="167"/>
      <c r="G30" s="168"/>
      <c r="H30" s="169" t="s">
        <v>16</v>
      </c>
      <c r="I30" s="166" t="s">
        <v>780</v>
      </c>
      <c r="J30" s="170"/>
      <c r="K30" s="171" t="str">
        <f t="shared" si="1"/>
        <v>CHF / mg</v>
      </c>
      <c r="L30" s="166" t="s">
        <v>781</v>
      </c>
      <c r="M30" s="172">
        <f t="shared" si="0"/>
        <v>0</v>
      </c>
      <c r="N30" s="284">
        <f>SUM(M30:M32)</f>
        <v>0</v>
      </c>
    </row>
    <row r="31" spans="2:14" ht="15.6" outlineLevel="1">
      <c r="B31" s="287"/>
      <c r="C31" s="279"/>
      <c r="D31" s="289"/>
      <c r="E31" s="173">
        <v>2</v>
      </c>
      <c r="F31" s="174"/>
      <c r="G31" s="175"/>
      <c r="H31" s="176" t="s">
        <v>17</v>
      </c>
      <c r="I31" s="173" t="s">
        <v>780</v>
      </c>
      <c r="J31" s="177"/>
      <c r="K31" s="178" t="str">
        <f t="shared" si="1"/>
        <v>CHF / U</v>
      </c>
      <c r="L31" s="173" t="s">
        <v>781</v>
      </c>
      <c r="M31" s="179">
        <f t="shared" si="0"/>
        <v>0</v>
      </c>
      <c r="N31" s="285"/>
    </row>
    <row r="32" spans="2:14" ht="15.6" outlineLevel="1">
      <c r="B32" s="287"/>
      <c r="C32" s="279"/>
      <c r="D32" s="290"/>
      <c r="E32" s="180" t="s">
        <v>782</v>
      </c>
      <c r="F32" s="181"/>
      <c r="G32" s="182"/>
      <c r="H32" s="183" t="s">
        <v>782</v>
      </c>
      <c r="I32" s="180" t="s">
        <v>780</v>
      </c>
      <c r="J32" s="184"/>
      <c r="K32" s="185" t="str">
        <f t="shared" si="1"/>
        <v>CHF / …</v>
      </c>
      <c r="L32" s="180" t="s">
        <v>781</v>
      </c>
      <c r="M32" s="186">
        <f t="shared" si="0"/>
        <v>0</v>
      </c>
      <c r="N32" s="286"/>
    </row>
    <row r="33" spans="2:14" ht="15.6" outlineLevel="1">
      <c r="B33" s="287"/>
      <c r="C33" s="279"/>
      <c r="D33" s="288" t="s">
        <v>1996</v>
      </c>
      <c r="E33" s="166">
        <v>1</v>
      </c>
      <c r="F33" s="167"/>
      <c r="G33" s="168"/>
      <c r="H33" s="169" t="s">
        <v>2026</v>
      </c>
      <c r="I33" s="166" t="s">
        <v>780</v>
      </c>
      <c r="J33" s="170"/>
      <c r="K33" s="171" t="str">
        <f t="shared" si="1"/>
        <v>CHF / mg</v>
      </c>
      <c r="L33" s="166" t="s">
        <v>781</v>
      </c>
      <c r="M33" s="172">
        <f t="shared" si="0"/>
        <v>0</v>
      </c>
      <c r="N33" s="284">
        <f>SUM(M33:M35)</f>
        <v>0</v>
      </c>
    </row>
    <row r="34" spans="2:14" ht="15.6" outlineLevel="1">
      <c r="B34" s="287"/>
      <c r="C34" s="279"/>
      <c r="D34" s="289"/>
      <c r="E34" s="173">
        <v>2</v>
      </c>
      <c r="F34" s="174"/>
      <c r="G34" s="175"/>
      <c r="H34" s="176" t="s">
        <v>2027</v>
      </c>
      <c r="I34" s="173" t="s">
        <v>780</v>
      </c>
      <c r="J34" s="177"/>
      <c r="K34" s="178" t="str">
        <f t="shared" si="1"/>
        <v>CHF / U</v>
      </c>
      <c r="L34" s="173" t="s">
        <v>781</v>
      </c>
      <c r="M34" s="179">
        <f t="shared" si="0"/>
        <v>0</v>
      </c>
      <c r="N34" s="285"/>
    </row>
    <row r="35" spans="2:14" ht="15.6" outlineLevel="1">
      <c r="B35" s="287"/>
      <c r="C35" s="280"/>
      <c r="D35" s="290"/>
      <c r="E35" s="180" t="s">
        <v>782</v>
      </c>
      <c r="F35" s="181"/>
      <c r="G35" s="182"/>
      <c r="H35" s="183" t="s">
        <v>782</v>
      </c>
      <c r="I35" s="180" t="s">
        <v>780</v>
      </c>
      <c r="J35" s="184"/>
      <c r="K35" s="185" t="str">
        <f t="shared" si="1"/>
        <v>CHF / …</v>
      </c>
      <c r="L35" s="180" t="s">
        <v>781</v>
      </c>
      <c r="M35" s="186">
        <f t="shared" si="0"/>
        <v>0</v>
      </c>
      <c r="N35" s="286"/>
    </row>
    <row r="36" spans="2:14" ht="15.75" customHeight="1" outlineLevel="1">
      <c r="B36" s="287" t="s">
        <v>1990</v>
      </c>
      <c r="C36" s="278" t="s">
        <v>2015</v>
      </c>
      <c r="D36" s="288" t="s">
        <v>1995</v>
      </c>
      <c r="E36" s="166">
        <v>1</v>
      </c>
      <c r="F36" s="167"/>
      <c r="G36" s="168"/>
      <c r="H36" s="169" t="s">
        <v>2022</v>
      </c>
      <c r="I36" s="166" t="s">
        <v>780</v>
      </c>
      <c r="J36" s="170"/>
      <c r="K36" s="171" t="str">
        <f t="shared" si="1"/>
        <v>CHF / Concentré</v>
      </c>
      <c r="L36" s="166" t="s">
        <v>781</v>
      </c>
      <c r="M36" s="172">
        <f t="shared" si="0"/>
        <v>0</v>
      </c>
      <c r="N36" s="284">
        <f>SUM(M36:M38)</f>
        <v>0</v>
      </c>
    </row>
    <row r="37" spans="2:14" ht="15.6" outlineLevel="1">
      <c r="B37" s="287"/>
      <c r="C37" s="279"/>
      <c r="D37" s="289"/>
      <c r="E37" s="173">
        <v>2</v>
      </c>
      <c r="F37" s="174"/>
      <c r="G37" s="175"/>
      <c r="H37" s="176" t="s">
        <v>2022</v>
      </c>
      <c r="I37" s="173" t="s">
        <v>780</v>
      </c>
      <c r="J37" s="177"/>
      <c r="K37" s="178" t="str">
        <f t="shared" si="1"/>
        <v>CHF / Concentré</v>
      </c>
      <c r="L37" s="173" t="s">
        <v>781</v>
      </c>
      <c r="M37" s="179">
        <f t="shared" si="0"/>
        <v>0</v>
      </c>
      <c r="N37" s="285"/>
    </row>
    <row r="38" spans="2:14" ht="15.6" outlineLevel="1">
      <c r="B38" s="287"/>
      <c r="C38" s="279"/>
      <c r="D38" s="290"/>
      <c r="E38" s="180" t="s">
        <v>782</v>
      </c>
      <c r="F38" s="181"/>
      <c r="G38" s="182"/>
      <c r="H38" s="183" t="s">
        <v>2022</v>
      </c>
      <c r="I38" s="180" t="s">
        <v>780</v>
      </c>
      <c r="J38" s="184"/>
      <c r="K38" s="185" t="str">
        <f t="shared" si="1"/>
        <v>CHF / Concentré</v>
      </c>
      <c r="L38" s="180" t="s">
        <v>781</v>
      </c>
      <c r="M38" s="186">
        <f t="shared" si="0"/>
        <v>0</v>
      </c>
      <c r="N38" s="286"/>
    </row>
    <row r="39" spans="2:14" ht="15.6" outlineLevel="1">
      <c r="B39" s="287"/>
      <c r="C39" s="279"/>
      <c r="D39" s="288" t="s">
        <v>1996</v>
      </c>
      <c r="E39" s="166">
        <v>1</v>
      </c>
      <c r="F39" s="167"/>
      <c r="G39" s="168"/>
      <c r="H39" s="169" t="s">
        <v>2051</v>
      </c>
      <c r="I39" s="166" t="s">
        <v>780</v>
      </c>
      <c r="J39" s="170"/>
      <c r="K39" s="171" t="str">
        <f t="shared" si="1"/>
        <v>CHF / Concentré</v>
      </c>
      <c r="L39" s="166" t="s">
        <v>781</v>
      </c>
      <c r="M39" s="172">
        <f t="shared" si="0"/>
        <v>0</v>
      </c>
      <c r="N39" s="284">
        <f>SUM(M39:M41)</f>
        <v>0</v>
      </c>
    </row>
    <row r="40" spans="2:14" ht="15.6" outlineLevel="1">
      <c r="B40" s="287"/>
      <c r="C40" s="279"/>
      <c r="D40" s="289"/>
      <c r="E40" s="173">
        <v>2</v>
      </c>
      <c r="F40" s="174"/>
      <c r="G40" s="175"/>
      <c r="H40" s="176" t="s">
        <v>2051</v>
      </c>
      <c r="I40" s="173" t="s">
        <v>780</v>
      </c>
      <c r="J40" s="177"/>
      <c r="K40" s="178" t="str">
        <f t="shared" si="1"/>
        <v>CHF / Concentré</v>
      </c>
      <c r="L40" s="173" t="s">
        <v>781</v>
      </c>
      <c r="M40" s="179">
        <f t="shared" si="0"/>
        <v>0</v>
      </c>
      <c r="N40" s="285"/>
    </row>
    <row r="41" spans="2:14" ht="15.6" outlineLevel="1">
      <c r="B41" s="287"/>
      <c r="C41" s="280"/>
      <c r="D41" s="290"/>
      <c r="E41" s="180" t="s">
        <v>782</v>
      </c>
      <c r="F41" s="181"/>
      <c r="G41" s="182"/>
      <c r="H41" s="183" t="s">
        <v>2051</v>
      </c>
      <c r="I41" s="180" t="s">
        <v>780</v>
      </c>
      <c r="J41" s="184"/>
      <c r="K41" s="185" t="str">
        <f t="shared" si="1"/>
        <v>CHF / Concentré</v>
      </c>
      <c r="L41" s="180" t="s">
        <v>781</v>
      </c>
      <c r="M41" s="186">
        <f t="shared" si="0"/>
        <v>0</v>
      </c>
      <c r="N41" s="286"/>
    </row>
    <row r="42" spans="2:14" ht="15.75" customHeight="1" outlineLevel="1">
      <c r="B42" s="277" t="s">
        <v>1947</v>
      </c>
      <c r="C42" s="278" t="s">
        <v>2016</v>
      </c>
      <c r="D42" s="291" t="s">
        <v>1995</v>
      </c>
      <c r="E42" s="166">
        <v>1</v>
      </c>
      <c r="F42" s="167"/>
      <c r="G42" s="168"/>
      <c r="H42" s="169" t="s">
        <v>2023</v>
      </c>
      <c r="I42" s="166" t="s">
        <v>780</v>
      </c>
      <c r="J42" s="170"/>
      <c r="K42" s="171" t="str">
        <f t="shared" si="1"/>
        <v>CHF / Pièce</v>
      </c>
      <c r="L42" s="166" t="s">
        <v>781</v>
      </c>
      <c r="M42" s="172">
        <f t="shared" si="0"/>
        <v>0</v>
      </c>
      <c r="N42" s="284">
        <f>SUM(M42:M44)</f>
        <v>0</v>
      </c>
    </row>
    <row r="43" spans="2:14" ht="15.6" outlineLevel="1">
      <c r="B43" s="277"/>
      <c r="C43" s="279"/>
      <c r="D43" s="292"/>
      <c r="E43" s="173">
        <v>2</v>
      </c>
      <c r="F43" s="174"/>
      <c r="G43" s="175"/>
      <c r="H43" s="176" t="s">
        <v>783</v>
      </c>
      <c r="I43" s="173" t="s">
        <v>780</v>
      </c>
      <c r="J43" s="177"/>
      <c r="K43" s="178" t="str">
        <f t="shared" si="1"/>
        <v>CHF / ..</v>
      </c>
      <c r="L43" s="173" t="s">
        <v>781</v>
      </c>
      <c r="M43" s="179">
        <f t="shared" si="0"/>
        <v>0</v>
      </c>
      <c r="N43" s="285"/>
    </row>
    <row r="44" spans="2:14" ht="15.6" outlineLevel="1">
      <c r="B44" s="277"/>
      <c r="C44" s="280"/>
      <c r="D44" s="293"/>
      <c r="E44" s="180" t="s">
        <v>782</v>
      </c>
      <c r="F44" s="181"/>
      <c r="G44" s="182"/>
      <c r="H44" s="183" t="s">
        <v>783</v>
      </c>
      <c r="I44" s="180" t="s">
        <v>780</v>
      </c>
      <c r="J44" s="184"/>
      <c r="K44" s="185" t="str">
        <f t="shared" si="1"/>
        <v>CHF / ..</v>
      </c>
      <c r="L44" s="180" t="s">
        <v>781</v>
      </c>
      <c r="M44" s="186">
        <f t="shared" si="0"/>
        <v>0</v>
      </c>
      <c r="N44" s="286"/>
    </row>
    <row r="45" spans="2:14" ht="15.75" customHeight="1" outlineLevel="1">
      <c r="B45" s="277" t="s">
        <v>2020</v>
      </c>
      <c r="C45" s="278" t="s">
        <v>2017</v>
      </c>
      <c r="D45" s="288" t="s">
        <v>1995</v>
      </c>
      <c r="E45" s="166">
        <v>1</v>
      </c>
      <c r="F45" s="167"/>
      <c r="G45" s="168"/>
      <c r="H45" s="169" t="s">
        <v>2023</v>
      </c>
      <c r="I45" s="166" t="s">
        <v>780</v>
      </c>
      <c r="J45" s="170"/>
      <c r="K45" s="171" t="str">
        <f t="shared" si="1"/>
        <v>CHF / Pièce</v>
      </c>
      <c r="L45" s="166" t="s">
        <v>781</v>
      </c>
      <c r="M45" s="172">
        <f t="shared" si="0"/>
        <v>0</v>
      </c>
      <c r="N45" s="284">
        <f>SUM(M45:M47)</f>
        <v>0</v>
      </c>
    </row>
    <row r="46" spans="2:14" ht="15.6" outlineLevel="1">
      <c r="B46" s="277"/>
      <c r="C46" s="279"/>
      <c r="D46" s="289"/>
      <c r="E46" s="173">
        <v>2</v>
      </c>
      <c r="F46" s="174"/>
      <c r="G46" s="175"/>
      <c r="H46" s="176" t="s">
        <v>783</v>
      </c>
      <c r="I46" s="173" t="s">
        <v>780</v>
      </c>
      <c r="J46" s="177"/>
      <c r="K46" s="178" t="str">
        <f t="shared" si="1"/>
        <v>CHF / ..</v>
      </c>
      <c r="L46" s="173" t="s">
        <v>781</v>
      </c>
      <c r="M46" s="179">
        <f t="shared" si="0"/>
        <v>0</v>
      </c>
      <c r="N46" s="285"/>
    </row>
    <row r="47" spans="2:14" ht="15.6" outlineLevel="1">
      <c r="B47" s="277"/>
      <c r="C47" s="279"/>
      <c r="D47" s="290"/>
      <c r="E47" s="180" t="s">
        <v>782</v>
      </c>
      <c r="F47" s="181"/>
      <c r="G47" s="182"/>
      <c r="H47" s="183" t="s">
        <v>783</v>
      </c>
      <c r="I47" s="180" t="s">
        <v>780</v>
      </c>
      <c r="J47" s="184"/>
      <c r="K47" s="185" t="str">
        <f t="shared" si="1"/>
        <v>CHF / ..</v>
      </c>
      <c r="L47" s="180" t="s">
        <v>781</v>
      </c>
      <c r="M47" s="186">
        <f t="shared" si="0"/>
        <v>0</v>
      </c>
      <c r="N47" s="286"/>
    </row>
    <row r="48" spans="2:14" ht="15.6" outlineLevel="1">
      <c r="B48" s="277"/>
      <c r="C48" s="279"/>
      <c r="D48" s="288" t="s">
        <v>1996</v>
      </c>
      <c r="E48" s="166">
        <v>1</v>
      </c>
      <c r="F48" s="167"/>
      <c r="G48" s="168"/>
      <c r="H48" s="169" t="s">
        <v>2052</v>
      </c>
      <c r="I48" s="166" t="s">
        <v>780</v>
      </c>
      <c r="J48" s="170"/>
      <c r="K48" s="171" t="str">
        <f t="shared" si="1"/>
        <v>CHF / Pièce</v>
      </c>
      <c r="L48" s="166" t="s">
        <v>781</v>
      </c>
      <c r="M48" s="172">
        <f t="shared" si="0"/>
        <v>0</v>
      </c>
      <c r="N48" s="284">
        <f>SUM(M48:M50)</f>
        <v>0</v>
      </c>
    </row>
    <row r="49" spans="1:14" ht="15.6" outlineLevel="1">
      <c r="B49" s="277"/>
      <c r="C49" s="279"/>
      <c r="D49" s="289"/>
      <c r="E49" s="173">
        <v>2</v>
      </c>
      <c r="F49" s="174"/>
      <c r="G49" s="175"/>
      <c r="H49" s="176" t="s">
        <v>2052</v>
      </c>
      <c r="I49" s="173" t="s">
        <v>780</v>
      </c>
      <c r="J49" s="177"/>
      <c r="K49" s="178" t="str">
        <f t="shared" si="1"/>
        <v>CHF / Pièce</v>
      </c>
      <c r="L49" s="173" t="s">
        <v>781</v>
      </c>
      <c r="M49" s="179">
        <f t="shared" si="0"/>
        <v>0</v>
      </c>
      <c r="N49" s="285"/>
    </row>
    <row r="50" spans="1:14" ht="15.6" outlineLevel="1">
      <c r="B50" s="277"/>
      <c r="C50" s="280"/>
      <c r="D50" s="290"/>
      <c r="E50" s="180" t="s">
        <v>782</v>
      </c>
      <c r="F50" s="181"/>
      <c r="G50" s="182"/>
      <c r="H50" s="183" t="s">
        <v>2052</v>
      </c>
      <c r="I50" s="180" t="s">
        <v>780</v>
      </c>
      <c r="J50" s="184"/>
      <c r="K50" s="185" t="str">
        <f t="shared" si="1"/>
        <v>CHF / Pièce</v>
      </c>
      <c r="L50" s="180" t="s">
        <v>781</v>
      </c>
      <c r="M50" s="186">
        <f t="shared" si="0"/>
        <v>0</v>
      </c>
      <c r="N50" s="286"/>
    </row>
    <row r="51" spans="1:14" ht="15.75" customHeight="1" outlineLevel="1">
      <c r="B51" s="277" t="s">
        <v>2021</v>
      </c>
      <c r="C51" s="278" t="s">
        <v>2018</v>
      </c>
      <c r="D51" s="281" t="s">
        <v>1996</v>
      </c>
      <c r="E51" s="166">
        <v>1</v>
      </c>
      <c r="F51" s="167"/>
      <c r="G51" s="245">
        <v>1</v>
      </c>
      <c r="H51" s="248" t="s">
        <v>2053</v>
      </c>
      <c r="I51" s="166" t="s">
        <v>780</v>
      </c>
      <c r="J51" s="170"/>
      <c r="K51" s="171" t="str">
        <f t="shared" si="1"/>
        <v>CHF / h</v>
      </c>
      <c r="L51" s="166" t="s">
        <v>781</v>
      </c>
      <c r="M51" s="172">
        <f t="shared" si="0"/>
        <v>0</v>
      </c>
      <c r="N51" s="284">
        <f>SUM(M51:M54)</f>
        <v>0</v>
      </c>
    </row>
    <row r="52" spans="1:14" ht="15.6" outlineLevel="1">
      <c r="B52" s="277"/>
      <c r="C52" s="279"/>
      <c r="D52" s="282"/>
      <c r="E52" s="173">
        <v>2</v>
      </c>
      <c r="F52" s="174"/>
      <c r="G52" s="246">
        <v>1</v>
      </c>
      <c r="H52" s="249" t="s">
        <v>2053</v>
      </c>
      <c r="I52" s="173" t="s">
        <v>780</v>
      </c>
      <c r="J52" s="177"/>
      <c r="K52" s="178" t="str">
        <f t="shared" si="1"/>
        <v>CHF / h</v>
      </c>
      <c r="L52" s="173" t="s">
        <v>781</v>
      </c>
      <c r="M52" s="179">
        <f t="shared" si="0"/>
        <v>0</v>
      </c>
      <c r="N52" s="285"/>
    </row>
    <row r="53" spans="1:14" ht="15.6" outlineLevel="1">
      <c r="B53" s="277"/>
      <c r="C53" s="279"/>
      <c r="D53" s="282"/>
      <c r="E53" s="187">
        <v>3</v>
      </c>
      <c r="F53" s="188"/>
      <c r="G53" s="246">
        <v>1</v>
      </c>
      <c r="H53" s="249" t="s">
        <v>2053</v>
      </c>
      <c r="I53" s="173" t="s">
        <v>780</v>
      </c>
      <c r="J53" s="177"/>
      <c r="K53" s="178" t="str">
        <f t="shared" si="1"/>
        <v>CHF / h</v>
      </c>
      <c r="L53" s="173" t="s">
        <v>781</v>
      </c>
      <c r="M53" s="179">
        <f t="shared" si="0"/>
        <v>0</v>
      </c>
      <c r="N53" s="285"/>
    </row>
    <row r="54" spans="1:14" ht="15.6" outlineLevel="1">
      <c r="B54" s="277"/>
      <c r="C54" s="280"/>
      <c r="D54" s="283"/>
      <c r="E54" s="180" t="s">
        <v>782</v>
      </c>
      <c r="F54" s="181"/>
      <c r="G54" s="247">
        <v>1</v>
      </c>
      <c r="H54" s="250" t="s">
        <v>2053</v>
      </c>
      <c r="I54" s="180" t="s">
        <v>780</v>
      </c>
      <c r="J54" s="184"/>
      <c r="K54" s="185" t="str">
        <f t="shared" si="1"/>
        <v>CHF / h</v>
      </c>
      <c r="L54" s="180" t="s">
        <v>781</v>
      </c>
      <c r="M54" s="186">
        <f t="shared" si="0"/>
        <v>0</v>
      </c>
      <c r="N54" s="286"/>
    </row>
    <row r="55" spans="1:14" s="110" customFormat="1" ht="15.75" customHeight="1" outlineLevel="1">
      <c r="A55" s="92"/>
      <c r="B55" s="287" t="s">
        <v>1993</v>
      </c>
      <c r="C55" s="278" t="s">
        <v>2019</v>
      </c>
      <c r="D55" s="288" t="s">
        <v>1995</v>
      </c>
      <c r="E55" s="166">
        <v>1</v>
      </c>
      <c r="F55" s="167"/>
      <c r="G55" s="168"/>
      <c r="H55" s="169" t="s">
        <v>783</v>
      </c>
      <c r="I55" s="166" t="s">
        <v>780</v>
      </c>
      <c r="J55" s="170"/>
      <c r="K55" s="171" t="str">
        <f t="shared" si="1"/>
        <v>CHF / ..</v>
      </c>
      <c r="L55" s="166" t="s">
        <v>781</v>
      </c>
      <c r="M55" s="172">
        <f t="shared" si="0"/>
        <v>0</v>
      </c>
      <c r="N55" s="284">
        <f>SUM(M55:M57)</f>
        <v>0</v>
      </c>
    </row>
    <row r="56" spans="1:14" s="110" customFormat="1" ht="15.6" outlineLevel="1">
      <c r="A56" s="92"/>
      <c r="B56" s="287"/>
      <c r="C56" s="279"/>
      <c r="D56" s="289"/>
      <c r="E56" s="173">
        <v>2</v>
      </c>
      <c r="F56" s="174"/>
      <c r="G56" s="175"/>
      <c r="H56" s="176" t="s">
        <v>783</v>
      </c>
      <c r="I56" s="173" t="s">
        <v>780</v>
      </c>
      <c r="J56" s="177"/>
      <c r="K56" s="178" t="str">
        <f t="shared" si="1"/>
        <v>CHF / ..</v>
      </c>
      <c r="L56" s="173" t="s">
        <v>781</v>
      </c>
      <c r="M56" s="179">
        <f t="shared" si="0"/>
        <v>0</v>
      </c>
      <c r="N56" s="285"/>
    </row>
    <row r="57" spans="1:14" s="110" customFormat="1" ht="15.6" outlineLevel="1">
      <c r="A57" s="92"/>
      <c r="B57" s="287"/>
      <c r="C57" s="279"/>
      <c r="D57" s="290"/>
      <c r="E57" s="180" t="s">
        <v>782</v>
      </c>
      <c r="F57" s="181"/>
      <c r="G57" s="182"/>
      <c r="H57" s="183" t="s">
        <v>783</v>
      </c>
      <c r="I57" s="180" t="s">
        <v>780</v>
      </c>
      <c r="J57" s="184"/>
      <c r="K57" s="185" t="str">
        <f t="shared" si="1"/>
        <v>CHF / ..</v>
      </c>
      <c r="L57" s="180" t="s">
        <v>781</v>
      </c>
      <c r="M57" s="186">
        <f t="shared" si="0"/>
        <v>0</v>
      </c>
      <c r="N57" s="286"/>
    </row>
    <row r="58" spans="1:14" s="110" customFormat="1" ht="15.6" outlineLevel="1">
      <c r="A58" s="92"/>
      <c r="B58" s="287"/>
      <c r="C58" s="279"/>
      <c r="D58" s="288" t="s">
        <v>1996</v>
      </c>
      <c r="E58" s="166">
        <v>1</v>
      </c>
      <c r="F58" s="167"/>
      <c r="G58" s="168"/>
      <c r="H58" s="169" t="s">
        <v>2024</v>
      </c>
      <c r="I58" s="166" t="s">
        <v>780</v>
      </c>
      <c r="J58" s="170"/>
      <c r="K58" s="171" t="str">
        <f t="shared" si="1"/>
        <v>CHF / ..</v>
      </c>
      <c r="L58" s="166" t="s">
        <v>781</v>
      </c>
      <c r="M58" s="172">
        <f t="shared" si="0"/>
        <v>0</v>
      </c>
      <c r="N58" s="284">
        <f>SUM(M58:M60)</f>
        <v>0</v>
      </c>
    </row>
    <row r="59" spans="1:14" s="110" customFormat="1" ht="15.6" outlineLevel="1">
      <c r="A59" s="92"/>
      <c r="B59" s="287"/>
      <c r="C59" s="279"/>
      <c r="D59" s="289"/>
      <c r="E59" s="173">
        <v>2</v>
      </c>
      <c r="F59" s="174"/>
      <c r="G59" s="175"/>
      <c r="H59" s="176" t="s">
        <v>2025</v>
      </c>
      <c r="I59" s="173" t="s">
        <v>780</v>
      </c>
      <c r="J59" s="177"/>
      <c r="K59" s="178" t="str">
        <f t="shared" si="1"/>
        <v>CHF / ..</v>
      </c>
      <c r="L59" s="173" t="s">
        <v>781</v>
      </c>
      <c r="M59" s="179">
        <f t="shared" si="0"/>
        <v>0</v>
      </c>
      <c r="N59" s="285"/>
    </row>
    <row r="60" spans="1:14" s="110" customFormat="1" ht="15.6" outlineLevel="1">
      <c r="A60" s="92"/>
      <c r="B60" s="287"/>
      <c r="C60" s="280"/>
      <c r="D60" s="290"/>
      <c r="E60" s="180" t="s">
        <v>782</v>
      </c>
      <c r="F60" s="181"/>
      <c r="G60" s="182"/>
      <c r="H60" s="183" t="s">
        <v>2025</v>
      </c>
      <c r="I60" s="180" t="s">
        <v>780</v>
      </c>
      <c r="J60" s="184"/>
      <c r="K60" s="185" t="str">
        <f t="shared" si="1"/>
        <v>CHF / ..</v>
      </c>
      <c r="L60" s="180" t="s">
        <v>781</v>
      </c>
      <c r="M60" s="186">
        <f t="shared" si="0"/>
        <v>0</v>
      </c>
      <c r="N60" s="286"/>
    </row>
    <row r="61" spans="1:14"/>
    <row r="62" spans="1:14" collapsed="1">
      <c r="B62" s="232" t="s">
        <v>785</v>
      </c>
      <c r="C62" s="49" t="str">
        <f>+VLOOKUP(B62&amp;"a",'Procédés onéreux'!B:D,3,FALSE)</f>
        <v>Hémodiafiltration continue, veino-veineuse à l'aide d'une pompe à sang [CVVHDF],</v>
      </c>
    </row>
    <row r="63" spans="1:14" s="110" customFormat="1" hidden="1" outlineLevel="1">
      <c r="A63" s="92"/>
      <c r="B63" s="235"/>
      <c r="C63" s="162" t="s">
        <v>2005</v>
      </c>
      <c r="D63" s="163" t="s">
        <v>2006</v>
      </c>
      <c r="E63" s="163" t="s">
        <v>777</v>
      </c>
      <c r="F63" s="163" t="s">
        <v>1960</v>
      </c>
      <c r="G63" s="163" t="s">
        <v>2007</v>
      </c>
      <c r="H63" s="163" t="s">
        <v>2008</v>
      </c>
      <c r="I63" s="163"/>
      <c r="J63" s="164" t="s">
        <v>2009</v>
      </c>
      <c r="K63" s="163" t="s">
        <v>2008</v>
      </c>
      <c r="L63" s="163"/>
      <c r="M63" s="163" t="s">
        <v>2010</v>
      </c>
      <c r="N63" s="165" t="s">
        <v>2011</v>
      </c>
    </row>
    <row r="64" spans="1:14" ht="15.75" hidden="1" customHeight="1" outlineLevel="1">
      <c r="B64" s="299" t="s">
        <v>1988</v>
      </c>
      <c r="C64" s="278" t="s">
        <v>2012</v>
      </c>
      <c r="D64" s="288" t="s">
        <v>1995</v>
      </c>
      <c r="E64" s="166">
        <v>1</v>
      </c>
      <c r="F64" s="167"/>
      <c r="G64" s="168"/>
      <c r="H64" s="169" t="s">
        <v>779</v>
      </c>
      <c r="I64" s="166" t="s">
        <v>780</v>
      </c>
      <c r="J64" s="170"/>
      <c r="K64" s="171" t="str">
        <f>+"CHF / "&amp;IFERROR(MID(H64,1,SEARCH("par h",H64)-2),H64)</f>
        <v>CHF / Min</v>
      </c>
      <c r="L64" s="166" t="s">
        <v>781</v>
      </c>
      <c r="M64" s="172">
        <f t="shared" ref="M64:M106" si="2">+G64*J64</f>
        <v>0</v>
      </c>
      <c r="N64" s="284">
        <f>SUM(M64:M66)</f>
        <v>0</v>
      </c>
    </row>
    <row r="65" spans="2:14" ht="15.6" hidden="1" outlineLevel="1">
      <c r="B65" s="300"/>
      <c r="C65" s="279"/>
      <c r="D65" s="289"/>
      <c r="E65" s="173">
        <v>2</v>
      </c>
      <c r="F65" s="174"/>
      <c r="G65" s="175"/>
      <c r="H65" s="176" t="s">
        <v>779</v>
      </c>
      <c r="I65" s="173" t="s">
        <v>780</v>
      </c>
      <c r="J65" s="177"/>
      <c r="K65" s="178" t="str">
        <f t="shared" ref="K65:K106" si="3">+"CHF / "&amp;IFERROR(MID(H65,1,SEARCH("par h",H65)-2),H65)</f>
        <v>CHF / Min</v>
      </c>
      <c r="L65" s="173" t="s">
        <v>781</v>
      </c>
      <c r="M65" s="179">
        <f t="shared" si="2"/>
        <v>0</v>
      </c>
      <c r="N65" s="285"/>
    </row>
    <row r="66" spans="2:14" ht="15.6" hidden="1" outlineLevel="1">
      <c r="B66" s="300"/>
      <c r="C66" s="279"/>
      <c r="D66" s="290"/>
      <c r="E66" s="180" t="s">
        <v>782</v>
      </c>
      <c r="F66" s="181"/>
      <c r="G66" s="182"/>
      <c r="H66" s="183" t="s">
        <v>779</v>
      </c>
      <c r="I66" s="180" t="s">
        <v>780</v>
      </c>
      <c r="J66" s="184"/>
      <c r="K66" s="185" t="str">
        <f t="shared" si="3"/>
        <v>CHF / Min</v>
      </c>
      <c r="L66" s="180" t="s">
        <v>781</v>
      </c>
      <c r="M66" s="186">
        <f t="shared" si="2"/>
        <v>0</v>
      </c>
      <c r="N66" s="286"/>
    </row>
    <row r="67" spans="2:14" ht="15.6" hidden="1" outlineLevel="1">
      <c r="B67" s="300"/>
      <c r="C67" s="279"/>
      <c r="D67" s="288" t="s">
        <v>1996</v>
      </c>
      <c r="E67" s="166">
        <v>1</v>
      </c>
      <c r="F67" s="167"/>
      <c r="G67" s="168"/>
      <c r="H67" s="273" t="s">
        <v>2050</v>
      </c>
      <c r="I67" s="166" t="s">
        <v>780</v>
      </c>
      <c r="J67" s="170"/>
      <c r="K67" s="171" t="str">
        <f t="shared" si="3"/>
        <v>CHF / Min</v>
      </c>
      <c r="L67" s="166" t="s">
        <v>781</v>
      </c>
      <c r="M67" s="172">
        <f t="shared" si="2"/>
        <v>0</v>
      </c>
      <c r="N67" s="284">
        <f>SUM(M67:M69)</f>
        <v>0</v>
      </c>
    </row>
    <row r="68" spans="2:14" ht="15.6" hidden="1" outlineLevel="1">
      <c r="B68" s="300"/>
      <c r="C68" s="279"/>
      <c r="D68" s="289"/>
      <c r="E68" s="173">
        <v>2</v>
      </c>
      <c r="F68" s="174"/>
      <c r="G68" s="175"/>
      <c r="H68" s="233" t="s">
        <v>2050</v>
      </c>
      <c r="I68" s="173" t="s">
        <v>780</v>
      </c>
      <c r="J68" s="177"/>
      <c r="K68" s="178" t="str">
        <f t="shared" si="3"/>
        <v>CHF / Min</v>
      </c>
      <c r="L68" s="173" t="s">
        <v>781</v>
      </c>
      <c r="M68" s="179">
        <f t="shared" si="2"/>
        <v>0</v>
      </c>
      <c r="N68" s="285"/>
    </row>
    <row r="69" spans="2:14" ht="15.6" hidden="1" outlineLevel="1">
      <c r="B69" s="301"/>
      <c r="C69" s="280"/>
      <c r="D69" s="290"/>
      <c r="E69" s="180" t="s">
        <v>782</v>
      </c>
      <c r="F69" s="181"/>
      <c r="G69" s="182"/>
      <c r="H69" s="234" t="s">
        <v>2050</v>
      </c>
      <c r="I69" s="180" t="s">
        <v>780</v>
      </c>
      <c r="J69" s="184"/>
      <c r="K69" s="185" t="str">
        <f t="shared" si="3"/>
        <v>CHF / Min</v>
      </c>
      <c r="L69" s="180" t="s">
        <v>781</v>
      </c>
      <c r="M69" s="186">
        <f t="shared" si="2"/>
        <v>0</v>
      </c>
      <c r="N69" s="286"/>
    </row>
    <row r="70" spans="2:14" ht="15.75" hidden="1" customHeight="1" outlineLevel="1">
      <c r="B70" s="287" t="s">
        <v>1989</v>
      </c>
      <c r="C70" s="278" t="s">
        <v>2013</v>
      </c>
      <c r="D70" s="288" t="s">
        <v>1995</v>
      </c>
      <c r="E70" s="166">
        <v>1</v>
      </c>
      <c r="F70" s="167"/>
      <c r="G70" s="168"/>
      <c r="H70" s="169" t="s">
        <v>779</v>
      </c>
      <c r="I70" s="166" t="s">
        <v>780</v>
      </c>
      <c r="J70" s="170"/>
      <c r="K70" s="171" t="str">
        <f t="shared" si="3"/>
        <v>CHF / Min</v>
      </c>
      <c r="L70" s="166" t="s">
        <v>781</v>
      </c>
      <c r="M70" s="172">
        <f t="shared" si="2"/>
        <v>0</v>
      </c>
      <c r="N70" s="284">
        <f>SUM(M70:M72)</f>
        <v>0</v>
      </c>
    </row>
    <row r="71" spans="2:14" ht="15.6" hidden="1" outlineLevel="1">
      <c r="B71" s="287"/>
      <c r="C71" s="279"/>
      <c r="D71" s="289"/>
      <c r="E71" s="173">
        <v>2</v>
      </c>
      <c r="F71" s="174"/>
      <c r="G71" s="175"/>
      <c r="H71" s="176" t="s">
        <v>779</v>
      </c>
      <c r="I71" s="173" t="s">
        <v>780</v>
      </c>
      <c r="J71" s="177"/>
      <c r="K71" s="178" t="str">
        <f t="shared" si="3"/>
        <v>CHF / Min</v>
      </c>
      <c r="L71" s="173" t="s">
        <v>781</v>
      </c>
      <c r="M71" s="179">
        <f t="shared" si="2"/>
        <v>0</v>
      </c>
      <c r="N71" s="285"/>
    </row>
    <row r="72" spans="2:14" ht="15.6" hidden="1" outlineLevel="1">
      <c r="B72" s="287"/>
      <c r="C72" s="279"/>
      <c r="D72" s="290"/>
      <c r="E72" s="180" t="s">
        <v>782</v>
      </c>
      <c r="F72" s="181"/>
      <c r="G72" s="182"/>
      <c r="H72" s="183" t="s">
        <v>779</v>
      </c>
      <c r="I72" s="180" t="s">
        <v>780</v>
      </c>
      <c r="J72" s="184"/>
      <c r="K72" s="185" t="str">
        <f t="shared" si="3"/>
        <v>CHF / Min</v>
      </c>
      <c r="L72" s="180" t="s">
        <v>781</v>
      </c>
      <c r="M72" s="186">
        <f t="shared" si="2"/>
        <v>0</v>
      </c>
      <c r="N72" s="286"/>
    </row>
    <row r="73" spans="2:14" ht="15.6" hidden="1" outlineLevel="1">
      <c r="B73" s="287"/>
      <c r="C73" s="279"/>
      <c r="D73" s="288" t="s">
        <v>1996</v>
      </c>
      <c r="E73" s="166">
        <v>1</v>
      </c>
      <c r="F73" s="167"/>
      <c r="G73" s="168"/>
      <c r="H73" s="248" t="s">
        <v>2050</v>
      </c>
      <c r="I73" s="166" t="s">
        <v>780</v>
      </c>
      <c r="J73" s="170"/>
      <c r="K73" s="171" t="str">
        <f t="shared" si="3"/>
        <v>CHF / Min</v>
      </c>
      <c r="L73" s="166" t="s">
        <v>781</v>
      </c>
      <c r="M73" s="172">
        <f t="shared" si="2"/>
        <v>0</v>
      </c>
      <c r="N73" s="284">
        <f>SUM(M73:M75)</f>
        <v>0</v>
      </c>
    </row>
    <row r="74" spans="2:14" ht="15.6" hidden="1" outlineLevel="1">
      <c r="B74" s="287"/>
      <c r="C74" s="279"/>
      <c r="D74" s="289"/>
      <c r="E74" s="173">
        <v>2</v>
      </c>
      <c r="F74" s="174"/>
      <c r="G74" s="175"/>
      <c r="H74" s="249" t="s">
        <v>2050</v>
      </c>
      <c r="I74" s="173" t="s">
        <v>780</v>
      </c>
      <c r="J74" s="177"/>
      <c r="K74" s="178" t="str">
        <f t="shared" si="3"/>
        <v>CHF / Min</v>
      </c>
      <c r="L74" s="173" t="s">
        <v>781</v>
      </c>
      <c r="M74" s="179">
        <f t="shared" si="2"/>
        <v>0</v>
      </c>
      <c r="N74" s="285"/>
    </row>
    <row r="75" spans="2:14" ht="15.6" hidden="1" outlineLevel="1">
      <c r="B75" s="287"/>
      <c r="C75" s="280"/>
      <c r="D75" s="290"/>
      <c r="E75" s="180" t="s">
        <v>782</v>
      </c>
      <c r="F75" s="181"/>
      <c r="G75" s="182"/>
      <c r="H75" s="250" t="s">
        <v>2050</v>
      </c>
      <c r="I75" s="180" t="s">
        <v>780</v>
      </c>
      <c r="J75" s="184"/>
      <c r="K75" s="185" t="str">
        <f t="shared" si="3"/>
        <v>CHF / Min</v>
      </c>
      <c r="L75" s="180" t="s">
        <v>781</v>
      </c>
      <c r="M75" s="186">
        <f t="shared" si="2"/>
        <v>0</v>
      </c>
      <c r="N75" s="286"/>
    </row>
    <row r="76" spans="2:14" ht="15.75" hidden="1" customHeight="1" outlineLevel="1">
      <c r="B76" s="287" t="s">
        <v>1930</v>
      </c>
      <c r="C76" s="278" t="s">
        <v>2014</v>
      </c>
      <c r="D76" s="288" t="s">
        <v>1995</v>
      </c>
      <c r="E76" s="166">
        <v>1</v>
      </c>
      <c r="F76" s="167"/>
      <c r="G76" s="168"/>
      <c r="H76" s="169" t="s">
        <v>16</v>
      </c>
      <c r="I76" s="166" t="s">
        <v>780</v>
      </c>
      <c r="J76" s="170"/>
      <c r="K76" s="171" t="str">
        <f t="shared" si="3"/>
        <v>CHF / mg</v>
      </c>
      <c r="L76" s="166" t="s">
        <v>781</v>
      </c>
      <c r="M76" s="172">
        <f t="shared" si="2"/>
        <v>0</v>
      </c>
      <c r="N76" s="284">
        <f>SUM(M76:M78)</f>
        <v>0</v>
      </c>
    </row>
    <row r="77" spans="2:14" ht="15.6" hidden="1" outlineLevel="1">
      <c r="B77" s="287"/>
      <c r="C77" s="279"/>
      <c r="D77" s="289"/>
      <c r="E77" s="173">
        <v>2</v>
      </c>
      <c r="F77" s="174"/>
      <c r="G77" s="175"/>
      <c r="H77" s="176" t="s">
        <v>17</v>
      </c>
      <c r="I77" s="173" t="s">
        <v>780</v>
      </c>
      <c r="J77" s="177"/>
      <c r="K77" s="178" t="str">
        <f t="shared" si="3"/>
        <v>CHF / U</v>
      </c>
      <c r="L77" s="173" t="s">
        <v>781</v>
      </c>
      <c r="M77" s="179">
        <f t="shared" si="2"/>
        <v>0</v>
      </c>
      <c r="N77" s="285"/>
    </row>
    <row r="78" spans="2:14" ht="15.6" hidden="1" outlineLevel="1">
      <c r="B78" s="287"/>
      <c r="C78" s="279"/>
      <c r="D78" s="290"/>
      <c r="E78" s="180" t="s">
        <v>782</v>
      </c>
      <c r="F78" s="181"/>
      <c r="G78" s="182"/>
      <c r="H78" s="183" t="s">
        <v>782</v>
      </c>
      <c r="I78" s="180" t="s">
        <v>780</v>
      </c>
      <c r="J78" s="184"/>
      <c r="K78" s="185" t="str">
        <f t="shared" si="3"/>
        <v>CHF / …</v>
      </c>
      <c r="L78" s="180" t="s">
        <v>781</v>
      </c>
      <c r="M78" s="186">
        <f t="shared" si="2"/>
        <v>0</v>
      </c>
      <c r="N78" s="286"/>
    </row>
    <row r="79" spans="2:14" ht="15.6" hidden="1" outlineLevel="1">
      <c r="B79" s="287"/>
      <c r="C79" s="279"/>
      <c r="D79" s="288" t="s">
        <v>1996</v>
      </c>
      <c r="E79" s="166">
        <v>1</v>
      </c>
      <c r="F79" s="167"/>
      <c r="G79" s="168"/>
      <c r="H79" s="169" t="s">
        <v>2026</v>
      </c>
      <c r="I79" s="166" t="s">
        <v>780</v>
      </c>
      <c r="J79" s="170"/>
      <c r="K79" s="171" t="str">
        <f t="shared" si="3"/>
        <v>CHF / mg</v>
      </c>
      <c r="L79" s="166" t="s">
        <v>781</v>
      </c>
      <c r="M79" s="172">
        <f t="shared" si="2"/>
        <v>0</v>
      </c>
      <c r="N79" s="284">
        <f>SUM(M79:M81)</f>
        <v>0</v>
      </c>
    </row>
    <row r="80" spans="2:14" ht="15.6" hidden="1" outlineLevel="1">
      <c r="B80" s="287"/>
      <c r="C80" s="279"/>
      <c r="D80" s="289"/>
      <c r="E80" s="173">
        <v>2</v>
      </c>
      <c r="F80" s="174"/>
      <c r="G80" s="175"/>
      <c r="H80" s="176" t="s">
        <v>2027</v>
      </c>
      <c r="I80" s="173" t="s">
        <v>780</v>
      </c>
      <c r="J80" s="177"/>
      <c r="K80" s="178" t="str">
        <f t="shared" si="3"/>
        <v>CHF / U</v>
      </c>
      <c r="L80" s="173" t="s">
        <v>781</v>
      </c>
      <c r="M80" s="179">
        <f t="shared" si="2"/>
        <v>0</v>
      </c>
      <c r="N80" s="285"/>
    </row>
    <row r="81" spans="2:14" ht="15.6" hidden="1" outlineLevel="1">
      <c r="B81" s="287"/>
      <c r="C81" s="280"/>
      <c r="D81" s="290"/>
      <c r="E81" s="180" t="s">
        <v>782</v>
      </c>
      <c r="F81" s="181"/>
      <c r="G81" s="182"/>
      <c r="H81" s="183" t="s">
        <v>782</v>
      </c>
      <c r="I81" s="180" t="s">
        <v>780</v>
      </c>
      <c r="J81" s="184"/>
      <c r="K81" s="185" t="str">
        <f t="shared" si="3"/>
        <v>CHF / …</v>
      </c>
      <c r="L81" s="180" t="s">
        <v>781</v>
      </c>
      <c r="M81" s="186">
        <f t="shared" si="2"/>
        <v>0</v>
      </c>
      <c r="N81" s="286"/>
    </row>
    <row r="82" spans="2:14" ht="15.75" hidden="1" customHeight="1" outlineLevel="1">
      <c r="B82" s="287" t="s">
        <v>1990</v>
      </c>
      <c r="C82" s="278" t="s">
        <v>2015</v>
      </c>
      <c r="D82" s="288" t="s">
        <v>1995</v>
      </c>
      <c r="E82" s="166">
        <v>1</v>
      </c>
      <c r="F82" s="167"/>
      <c r="G82" s="168"/>
      <c r="H82" s="169" t="s">
        <v>2022</v>
      </c>
      <c r="I82" s="166" t="s">
        <v>780</v>
      </c>
      <c r="J82" s="170"/>
      <c r="K82" s="171" t="str">
        <f t="shared" si="3"/>
        <v>CHF / Concentré</v>
      </c>
      <c r="L82" s="166" t="s">
        <v>781</v>
      </c>
      <c r="M82" s="172">
        <f t="shared" si="2"/>
        <v>0</v>
      </c>
      <c r="N82" s="284">
        <f>SUM(M82:M84)</f>
        <v>0</v>
      </c>
    </row>
    <row r="83" spans="2:14" ht="15.6" hidden="1" outlineLevel="1">
      <c r="B83" s="287"/>
      <c r="C83" s="279"/>
      <c r="D83" s="289"/>
      <c r="E83" s="173">
        <v>2</v>
      </c>
      <c r="F83" s="174"/>
      <c r="G83" s="175"/>
      <c r="H83" s="176" t="s">
        <v>2022</v>
      </c>
      <c r="I83" s="173" t="s">
        <v>780</v>
      </c>
      <c r="J83" s="177"/>
      <c r="K83" s="178" t="str">
        <f t="shared" si="3"/>
        <v>CHF / Concentré</v>
      </c>
      <c r="L83" s="173" t="s">
        <v>781</v>
      </c>
      <c r="M83" s="179">
        <f t="shared" si="2"/>
        <v>0</v>
      </c>
      <c r="N83" s="285"/>
    </row>
    <row r="84" spans="2:14" ht="15.6" hidden="1" outlineLevel="1">
      <c r="B84" s="287"/>
      <c r="C84" s="279"/>
      <c r="D84" s="290"/>
      <c r="E84" s="180" t="s">
        <v>782</v>
      </c>
      <c r="F84" s="181"/>
      <c r="G84" s="182"/>
      <c r="H84" s="183" t="s">
        <v>2022</v>
      </c>
      <c r="I84" s="180" t="s">
        <v>780</v>
      </c>
      <c r="J84" s="184"/>
      <c r="K84" s="185" t="str">
        <f t="shared" si="3"/>
        <v>CHF / Concentré</v>
      </c>
      <c r="L84" s="180" t="s">
        <v>781</v>
      </c>
      <c r="M84" s="186">
        <f t="shared" si="2"/>
        <v>0</v>
      </c>
      <c r="N84" s="286"/>
    </row>
    <row r="85" spans="2:14" ht="15.6" hidden="1" outlineLevel="1">
      <c r="B85" s="287"/>
      <c r="C85" s="279"/>
      <c r="D85" s="288" t="s">
        <v>1996</v>
      </c>
      <c r="E85" s="166">
        <v>1</v>
      </c>
      <c r="F85" s="167"/>
      <c r="G85" s="168"/>
      <c r="H85" s="169" t="s">
        <v>2051</v>
      </c>
      <c r="I85" s="166" t="s">
        <v>780</v>
      </c>
      <c r="J85" s="170"/>
      <c r="K85" s="171" t="str">
        <f t="shared" si="3"/>
        <v>CHF / Concentré</v>
      </c>
      <c r="L85" s="166" t="s">
        <v>781</v>
      </c>
      <c r="M85" s="172">
        <f t="shared" si="2"/>
        <v>0</v>
      </c>
      <c r="N85" s="284">
        <f>SUM(M85:M87)</f>
        <v>0</v>
      </c>
    </row>
    <row r="86" spans="2:14" ht="15.6" hidden="1" outlineLevel="1">
      <c r="B86" s="287"/>
      <c r="C86" s="279"/>
      <c r="D86" s="289"/>
      <c r="E86" s="173">
        <v>2</v>
      </c>
      <c r="F86" s="174"/>
      <c r="G86" s="175"/>
      <c r="H86" s="176" t="s">
        <v>2051</v>
      </c>
      <c r="I86" s="173" t="s">
        <v>780</v>
      </c>
      <c r="J86" s="177"/>
      <c r="K86" s="178" t="str">
        <f t="shared" si="3"/>
        <v>CHF / Concentré</v>
      </c>
      <c r="L86" s="173" t="s">
        <v>781</v>
      </c>
      <c r="M86" s="179">
        <f t="shared" si="2"/>
        <v>0</v>
      </c>
      <c r="N86" s="285"/>
    </row>
    <row r="87" spans="2:14" ht="15.6" hidden="1" outlineLevel="1">
      <c r="B87" s="287"/>
      <c r="C87" s="280"/>
      <c r="D87" s="290"/>
      <c r="E87" s="180" t="s">
        <v>782</v>
      </c>
      <c r="F87" s="181"/>
      <c r="G87" s="182"/>
      <c r="H87" s="183" t="s">
        <v>2051</v>
      </c>
      <c r="I87" s="180" t="s">
        <v>780</v>
      </c>
      <c r="J87" s="184"/>
      <c r="K87" s="185" t="str">
        <f t="shared" si="3"/>
        <v>CHF / Concentré</v>
      </c>
      <c r="L87" s="180" t="s">
        <v>781</v>
      </c>
      <c r="M87" s="186">
        <f t="shared" si="2"/>
        <v>0</v>
      </c>
      <c r="N87" s="286"/>
    </row>
    <row r="88" spans="2:14" ht="15.75" hidden="1" customHeight="1" outlineLevel="1">
      <c r="B88" s="277" t="s">
        <v>1947</v>
      </c>
      <c r="C88" s="278" t="s">
        <v>2016</v>
      </c>
      <c r="D88" s="291" t="s">
        <v>1995</v>
      </c>
      <c r="E88" s="166">
        <v>1</v>
      </c>
      <c r="F88" s="167"/>
      <c r="G88" s="168"/>
      <c r="H88" s="169" t="s">
        <v>2023</v>
      </c>
      <c r="I88" s="166" t="s">
        <v>780</v>
      </c>
      <c r="J88" s="170"/>
      <c r="K88" s="171" t="str">
        <f t="shared" si="3"/>
        <v>CHF / Pièce</v>
      </c>
      <c r="L88" s="166" t="s">
        <v>781</v>
      </c>
      <c r="M88" s="172">
        <f t="shared" si="2"/>
        <v>0</v>
      </c>
      <c r="N88" s="284">
        <f>SUM(M88:M90)</f>
        <v>0</v>
      </c>
    </row>
    <row r="89" spans="2:14" ht="15.6" hidden="1" outlineLevel="1">
      <c r="B89" s="277"/>
      <c r="C89" s="279"/>
      <c r="D89" s="292"/>
      <c r="E89" s="173">
        <v>2</v>
      </c>
      <c r="F89" s="174"/>
      <c r="G89" s="175"/>
      <c r="H89" s="176" t="s">
        <v>783</v>
      </c>
      <c r="I89" s="173" t="s">
        <v>780</v>
      </c>
      <c r="J89" s="177"/>
      <c r="K89" s="178" t="str">
        <f t="shared" si="3"/>
        <v>CHF / ..</v>
      </c>
      <c r="L89" s="173" t="s">
        <v>781</v>
      </c>
      <c r="M89" s="179">
        <f t="shared" si="2"/>
        <v>0</v>
      </c>
      <c r="N89" s="285"/>
    </row>
    <row r="90" spans="2:14" ht="15.6" hidden="1" outlineLevel="1">
      <c r="B90" s="277"/>
      <c r="C90" s="280"/>
      <c r="D90" s="293"/>
      <c r="E90" s="180" t="s">
        <v>782</v>
      </c>
      <c r="F90" s="181"/>
      <c r="G90" s="182"/>
      <c r="H90" s="183" t="s">
        <v>783</v>
      </c>
      <c r="I90" s="180" t="s">
        <v>780</v>
      </c>
      <c r="J90" s="184"/>
      <c r="K90" s="185" t="str">
        <f t="shared" si="3"/>
        <v>CHF / ..</v>
      </c>
      <c r="L90" s="180" t="s">
        <v>781</v>
      </c>
      <c r="M90" s="186">
        <f t="shared" si="2"/>
        <v>0</v>
      </c>
      <c r="N90" s="286"/>
    </row>
    <row r="91" spans="2:14" ht="15.75" hidden="1" customHeight="1" outlineLevel="1">
      <c r="B91" s="277" t="s">
        <v>2020</v>
      </c>
      <c r="C91" s="278" t="s">
        <v>2017</v>
      </c>
      <c r="D91" s="288" t="s">
        <v>1995</v>
      </c>
      <c r="E91" s="166">
        <v>1</v>
      </c>
      <c r="F91" s="167"/>
      <c r="G91" s="168"/>
      <c r="H91" s="169" t="s">
        <v>2023</v>
      </c>
      <c r="I91" s="166" t="s">
        <v>780</v>
      </c>
      <c r="J91" s="170"/>
      <c r="K91" s="171" t="str">
        <f t="shared" si="3"/>
        <v>CHF / Pièce</v>
      </c>
      <c r="L91" s="166" t="s">
        <v>781</v>
      </c>
      <c r="M91" s="172">
        <f t="shared" si="2"/>
        <v>0</v>
      </c>
      <c r="N91" s="284">
        <f>SUM(M91:M93)</f>
        <v>0</v>
      </c>
    </row>
    <row r="92" spans="2:14" ht="15.6" hidden="1" outlineLevel="1">
      <c r="B92" s="277"/>
      <c r="C92" s="279"/>
      <c r="D92" s="289"/>
      <c r="E92" s="173">
        <v>2</v>
      </c>
      <c r="F92" s="174"/>
      <c r="G92" s="175"/>
      <c r="H92" s="176" t="s">
        <v>783</v>
      </c>
      <c r="I92" s="173" t="s">
        <v>780</v>
      </c>
      <c r="J92" s="177"/>
      <c r="K92" s="178" t="str">
        <f t="shared" si="3"/>
        <v>CHF / ..</v>
      </c>
      <c r="L92" s="173" t="s">
        <v>781</v>
      </c>
      <c r="M92" s="179">
        <f t="shared" si="2"/>
        <v>0</v>
      </c>
      <c r="N92" s="285"/>
    </row>
    <row r="93" spans="2:14" ht="15.6" hidden="1" outlineLevel="1">
      <c r="B93" s="277"/>
      <c r="C93" s="279"/>
      <c r="D93" s="290"/>
      <c r="E93" s="180" t="s">
        <v>782</v>
      </c>
      <c r="F93" s="181"/>
      <c r="G93" s="182"/>
      <c r="H93" s="183" t="s">
        <v>783</v>
      </c>
      <c r="I93" s="180" t="s">
        <v>780</v>
      </c>
      <c r="J93" s="184"/>
      <c r="K93" s="185" t="str">
        <f t="shared" si="3"/>
        <v>CHF / ..</v>
      </c>
      <c r="L93" s="180" t="s">
        <v>781</v>
      </c>
      <c r="M93" s="186">
        <f t="shared" si="2"/>
        <v>0</v>
      </c>
      <c r="N93" s="286"/>
    </row>
    <row r="94" spans="2:14" ht="15.6" hidden="1" outlineLevel="1">
      <c r="B94" s="277"/>
      <c r="C94" s="279"/>
      <c r="D94" s="288" t="s">
        <v>1996</v>
      </c>
      <c r="E94" s="166">
        <v>1</v>
      </c>
      <c r="F94" s="167"/>
      <c r="G94" s="168"/>
      <c r="H94" s="169" t="s">
        <v>2052</v>
      </c>
      <c r="I94" s="166" t="s">
        <v>780</v>
      </c>
      <c r="J94" s="170"/>
      <c r="K94" s="171" t="str">
        <f t="shared" si="3"/>
        <v>CHF / Pièce</v>
      </c>
      <c r="L94" s="166" t="s">
        <v>781</v>
      </c>
      <c r="M94" s="172">
        <f t="shared" si="2"/>
        <v>0</v>
      </c>
      <c r="N94" s="284">
        <f>SUM(M94:M96)</f>
        <v>0</v>
      </c>
    </row>
    <row r="95" spans="2:14" ht="15.6" hidden="1" outlineLevel="1">
      <c r="B95" s="277"/>
      <c r="C95" s="279"/>
      <c r="D95" s="289"/>
      <c r="E95" s="173">
        <v>2</v>
      </c>
      <c r="F95" s="174"/>
      <c r="G95" s="175"/>
      <c r="H95" s="176" t="s">
        <v>2052</v>
      </c>
      <c r="I95" s="173" t="s">
        <v>780</v>
      </c>
      <c r="J95" s="177"/>
      <c r="K95" s="178" t="str">
        <f t="shared" si="3"/>
        <v>CHF / Pièce</v>
      </c>
      <c r="L95" s="173" t="s">
        <v>781</v>
      </c>
      <c r="M95" s="179">
        <f t="shared" si="2"/>
        <v>0</v>
      </c>
      <c r="N95" s="285"/>
    </row>
    <row r="96" spans="2:14" ht="15.6" hidden="1" outlineLevel="1">
      <c r="B96" s="277"/>
      <c r="C96" s="280"/>
      <c r="D96" s="290"/>
      <c r="E96" s="180" t="s">
        <v>782</v>
      </c>
      <c r="F96" s="181"/>
      <c r="G96" s="182"/>
      <c r="H96" s="183" t="s">
        <v>2052</v>
      </c>
      <c r="I96" s="180" t="s">
        <v>780</v>
      </c>
      <c r="J96" s="184"/>
      <c r="K96" s="185" t="str">
        <f t="shared" si="3"/>
        <v>CHF / Pièce</v>
      </c>
      <c r="L96" s="180" t="s">
        <v>781</v>
      </c>
      <c r="M96" s="186">
        <f t="shared" si="2"/>
        <v>0</v>
      </c>
      <c r="N96" s="286"/>
    </row>
    <row r="97" spans="1:14" ht="15.75" hidden="1" customHeight="1" outlineLevel="1">
      <c r="B97" s="277" t="s">
        <v>2021</v>
      </c>
      <c r="C97" s="278" t="s">
        <v>2018</v>
      </c>
      <c r="D97" s="281" t="s">
        <v>1996</v>
      </c>
      <c r="E97" s="166">
        <v>1</v>
      </c>
      <c r="F97" s="167"/>
      <c r="G97" s="245">
        <v>1</v>
      </c>
      <c r="H97" s="248" t="s">
        <v>2053</v>
      </c>
      <c r="I97" s="166" t="s">
        <v>780</v>
      </c>
      <c r="J97" s="170"/>
      <c r="K97" s="171" t="str">
        <f t="shared" si="3"/>
        <v>CHF / h</v>
      </c>
      <c r="L97" s="166" t="s">
        <v>781</v>
      </c>
      <c r="M97" s="172">
        <f t="shared" si="2"/>
        <v>0</v>
      </c>
      <c r="N97" s="284">
        <f>SUM(M97:M100)</f>
        <v>0</v>
      </c>
    </row>
    <row r="98" spans="1:14" ht="15.6" hidden="1" outlineLevel="1">
      <c r="B98" s="277"/>
      <c r="C98" s="279"/>
      <c r="D98" s="282"/>
      <c r="E98" s="173">
        <v>2</v>
      </c>
      <c r="F98" s="174"/>
      <c r="G98" s="246">
        <v>1</v>
      </c>
      <c r="H98" s="249" t="s">
        <v>2053</v>
      </c>
      <c r="I98" s="173" t="s">
        <v>780</v>
      </c>
      <c r="J98" s="177"/>
      <c r="K98" s="178" t="str">
        <f t="shared" si="3"/>
        <v>CHF / h</v>
      </c>
      <c r="L98" s="173" t="s">
        <v>781</v>
      </c>
      <c r="M98" s="179">
        <f t="shared" si="2"/>
        <v>0</v>
      </c>
      <c r="N98" s="285"/>
    </row>
    <row r="99" spans="1:14" ht="15.6" hidden="1" outlineLevel="1">
      <c r="B99" s="277"/>
      <c r="C99" s="279"/>
      <c r="D99" s="282"/>
      <c r="E99" s="187">
        <v>3</v>
      </c>
      <c r="F99" s="188"/>
      <c r="G99" s="246">
        <v>1</v>
      </c>
      <c r="H99" s="249" t="s">
        <v>2053</v>
      </c>
      <c r="I99" s="173" t="s">
        <v>780</v>
      </c>
      <c r="J99" s="177"/>
      <c r="K99" s="178" t="str">
        <f t="shared" si="3"/>
        <v>CHF / h</v>
      </c>
      <c r="L99" s="173" t="s">
        <v>781</v>
      </c>
      <c r="M99" s="179">
        <f t="shared" si="2"/>
        <v>0</v>
      </c>
      <c r="N99" s="285"/>
    </row>
    <row r="100" spans="1:14" ht="15.6" hidden="1" outlineLevel="1">
      <c r="B100" s="277"/>
      <c r="C100" s="280"/>
      <c r="D100" s="283"/>
      <c r="E100" s="180" t="s">
        <v>782</v>
      </c>
      <c r="F100" s="181"/>
      <c r="G100" s="247">
        <v>1</v>
      </c>
      <c r="H100" s="250" t="s">
        <v>2053</v>
      </c>
      <c r="I100" s="180" t="s">
        <v>780</v>
      </c>
      <c r="J100" s="184"/>
      <c r="K100" s="185" t="str">
        <f t="shared" si="3"/>
        <v>CHF / h</v>
      </c>
      <c r="L100" s="180" t="s">
        <v>781</v>
      </c>
      <c r="M100" s="186">
        <f t="shared" si="2"/>
        <v>0</v>
      </c>
      <c r="N100" s="286"/>
    </row>
    <row r="101" spans="1:14" s="110" customFormat="1" ht="15.75" hidden="1" customHeight="1" outlineLevel="1">
      <c r="A101" s="92"/>
      <c r="B101" s="287" t="s">
        <v>1993</v>
      </c>
      <c r="C101" s="278" t="s">
        <v>2019</v>
      </c>
      <c r="D101" s="288" t="s">
        <v>1995</v>
      </c>
      <c r="E101" s="166">
        <v>1</v>
      </c>
      <c r="F101" s="167"/>
      <c r="G101" s="168"/>
      <c r="H101" s="169" t="s">
        <v>783</v>
      </c>
      <c r="I101" s="166" t="s">
        <v>780</v>
      </c>
      <c r="J101" s="170"/>
      <c r="K101" s="171" t="str">
        <f t="shared" si="3"/>
        <v>CHF / ..</v>
      </c>
      <c r="L101" s="166" t="s">
        <v>781</v>
      </c>
      <c r="M101" s="172">
        <f t="shared" si="2"/>
        <v>0</v>
      </c>
      <c r="N101" s="284">
        <f>SUM(M101:M103)</f>
        <v>0</v>
      </c>
    </row>
    <row r="102" spans="1:14" s="110" customFormat="1" ht="15.6" hidden="1" outlineLevel="1">
      <c r="A102" s="92"/>
      <c r="B102" s="287"/>
      <c r="C102" s="279"/>
      <c r="D102" s="289"/>
      <c r="E102" s="173">
        <v>2</v>
      </c>
      <c r="F102" s="174"/>
      <c r="G102" s="175"/>
      <c r="H102" s="176" t="s">
        <v>783</v>
      </c>
      <c r="I102" s="173" t="s">
        <v>780</v>
      </c>
      <c r="J102" s="177"/>
      <c r="K102" s="178" t="str">
        <f t="shared" si="3"/>
        <v>CHF / ..</v>
      </c>
      <c r="L102" s="173" t="s">
        <v>781</v>
      </c>
      <c r="M102" s="179">
        <f t="shared" si="2"/>
        <v>0</v>
      </c>
      <c r="N102" s="285"/>
    </row>
    <row r="103" spans="1:14" s="110" customFormat="1" ht="15.6" hidden="1" outlineLevel="1">
      <c r="A103" s="92"/>
      <c r="B103" s="287"/>
      <c r="C103" s="279"/>
      <c r="D103" s="290"/>
      <c r="E103" s="180" t="s">
        <v>782</v>
      </c>
      <c r="F103" s="181"/>
      <c r="G103" s="182"/>
      <c r="H103" s="183" t="s">
        <v>783</v>
      </c>
      <c r="I103" s="180" t="s">
        <v>780</v>
      </c>
      <c r="J103" s="184"/>
      <c r="K103" s="185" t="str">
        <f t="shared" si="3"/>
        <v>CHF / ..</v>
      </c>
      <c r="L103" s="180" t="s">
        <v>781</v>
      </c>
      <c r="M103" s="186">
        <f t="shared" si="2"/>
        <v>0</v>
      </c>
      <c r="N103" s="286"/>
    </row>
    <row r="104" spans="1:14" s="110" customFormat="1" ht="15.6" hidden="1" outlineLevel="1">
      <c r="A104" s="92"/>
      <c r="B104" s="287"/>
      <c r="C104" s="279"/>
      <c r="D104" s="288" t="s">
        <v>1996</v>
      </c>
      <c r="E104" s="166">
        <v>1</v>
      </c>
      <c r="F104" s="167"/>
      <c r="G104" s="168"/>
      <c r="H104" s="169" t="s">
        <v>2024</v>
      </c>
      <c r="I104" s="166" t="s">
        <v>780</v>
      </c>
      <c r="J104" s="170"/>
      <c r="K104" s="171" t="str">
        <f t="shared" si="3"/>
        <v>CHF / ..</v>
      </c>
      <c r="L104" s="166" t="s">
        <v>781</v>
      </c>
      <c r="M104" s="172">
        <f t="shared" si="2"/>
        <v>0</v>
      </c>
      <c r="N104" s="284">
        <f>SUM(M104:M106)</f>
        <v>0</v>
      </c>
    </row>
    <row r="105" spans="1:14" s="110" customFormat="1" ht="15.6" hidden="1" outlineLevel="1">
      <c r="A105" s="92"/>
      <c r="B105" s="287"/>
      <c r="C105" s="279"/>
      <c r="D105" s="289"/>
      <c r="E105" s="173">
        <v>2</v>
      </c>
      <c r="F105" s="174"/>
      <c r="G105" s="175"/>
      <c r="H105" s="176" t="s">
        <v>2025</v>
      </c>
      <c r="I105" s="173" t="s">
        <v>780</v>
      </c>
      <c r="J105" s="177"/>
      <c r="K105" s="178" t="str">
        <f t="shared" si="3"/>
        <v>CHF / ..</v>
      </c>
      <c r="L105" s="173" t="s">
        <v>781</v>
      </c>
      <c r="M105" s="179">
        <f t="shared" si="2"/>
        <v>0</v>
      </c>
      <c r="N105" s="285"/>
    </row>
    <row r="106" spans="1:14" s="110" customFormat="1" ht="15.6" hidden="1" outlineLevel="1">
      <c r="A106" s="92"/>
      <c r="B106" s="287"/>
      <c r="C106" s="280"/>
      <c r="D106" s="290"/>
      <c r="E106" s="180" t="s">
        <v>782</v>
      </c>
      <c r="F106" s="181"/>
      <c r="G106" s="182"/>
      <c r="H106" s="183" t="s">
        <v>2025</v>
      </c>
      <c r="I106" s="180" t="s">
        <v>780</v>
      </c>
      <c r="J106" s="184"/>
      <c r="K106" s="185" t="str">
        <f t="shared" si="3"/>
        <v>CHF / ..</v>
      </c>
      <c r="L106" s="180" t="s">
        <v>781</v>
      </c>
      <c r="M106" s="186">
        <f t="shared" si="2"/>
        <v>0</v>
      </c>
      <c r="N106" s="286"/>
    </row>
    <row r="107" spans="1:14">
      <c r="B107" s="110"/>
    </row>
    <row r="108" spans="1:14" collapsed="1">
      <c r="B108" s="232" t="s">
        <v>786</v>
      </c>
      <c r="C108" s="49" t="str">
        <f>+VLOOKUP(B108&amp;"a",'Procédés onéreux'!B:D,3,FALSE)</f>
        <v>Hémofiltration continue, veino-veineuse à l'aide
d'une pompe à sang [CVVH]</v>
      </c>
    </row>
    <row r="109" spans="1:14" hidden="1" outlineLevel="1">
      <c r="B109" s="235"/>
      <c r="C109" s="162" t="s">
        <v>2005</v>
      </c>
      <c r="D109" s="163" t="s">
        <v>2006</v>
      </c>
      <c r="E109" s="163" t="s">
        <v>777</v>
      </c>
      <c r="F109" s="163" t="s">
        <v>1960</v>
      </c>
      <c r="G109" s="163" t="s">
        <v>2007</v>
      </c>
      <c r="H109" s="163" t="s">
        <v>2008</v>
      </c>
      <c r="I109" s="163"/>
      <c r="J109" s="164" t="s">
        <v>2009</v>
      </c>
      <c r="K109" s="163" t="s">
        <v>2008</v>
      </c>
      <c r="L109" s="163"/>
      <c r="M109" s="163" t="s">
        <v>2010</v>
      </c>
      <c r="N109" s="165" t="s">
        <v>2011</v>
      </c>
    </row>
    <row r="110" spans="1:14" ht="15.75" hidden="1" customHeight="1" outlineLevel="1">
      <c r="B110" s="299" t="s">
        <v>1988</v>
      </c>
      <c r="C110" s="278" t="s">
        <v>2012</v>
      </c>
      <c r="D110" s="288" t="s">
        <v>1995</v>
      </c>
      <c r="E110" s="166">
        <v>1</v>
      </c>
      <c r="F110" s="167"/>
      <c r="G110" s="168"/>
      <c r="H110" s="169" t="s">
        <v>779</v>
      </c>
      <c r="I110" s="166" t="s">
        <v>780</v>
      </c>
      <c r="J110" s="170"/>
      <c r="K110" s="171" t="str">
        <f>+"CHF / "&amp;IFERROR(MID(H110,1,SEARCH("par h",H110)-2),H110)</f>
        <v>CHF / Min</v>
      </c>
      <c r="L110" s="166" t="s">
        <v>781</v>
      </c>
      <c r="M110" s="172">
        <f t="shared" ref="M110:M152" si="4">+G110*J110</f>
        <v>0</v>
      </c>
      <c r="N110" s="284">
        <f>SUM(M110:M112)</f>
        <v>0</v>
      </c>
    </row>
    <row r="111" spans="1:14" ht="15.6" hidden="1" outlineLevel="1">
      <c r="B111" s="300"/>
      <c r="C111" s="279"/>
      <c r="D111" s="289"/>
      <c r="E111" s="173">
        <v>2</v>
      </c>
      <c r="F111" s="174"/>
      <c r="G111" s="175"/>
      <c r="H111" s="176" t="s">
        <v>779</v>
      </c>
      <c r="I111" s="173" t="s">
        <v>780</v>
      </c>
      <c r="J111" s="177"/>
      <c r="K111" s="178" t="str">
        <f t="shared" ref="K111:K152" si="5">+"CHF / "&amp;IFERROR(MID(H111,1,SEARCH("par h",H111)-2),H111)</f>
        <v>CHF / Min</v>
      </c>
      <c r="L111" s="173" t="s">
        <v>781</v>
      </c>
      <c r="M111" s="179">
        <f t="shared" si="4"/>
        <v>0</v>
      </c>
      <c r="N111" s="285"/>
    </row>
    <row r="112" spans="1:14" ht="15.6" hidden="1" outlineLevel="1">
      <c r="B112" s="300"/>
      <c r="C112" s="279"/>
      <c r="D112" s="290"/>
      <c r="E112" s="180" t="s">
        <v>782</v>
      </c>
      <c r="F112" s="181"/>
      <c r="G112" s="182"/>
      <c r="H112" s="183" t="s">
        <v>779</v>
      </c>
      <c r="I112" s="180" t="s">
        <v>780</v>
      </c>
      <c r="J112" s="184"/>
      <c r="K112" s="185" t="str">
        <f t="shared" si="5"/>
        <v>CHF / Min</v>
      </c>
      <c r="L112" s="180" t="s">
        <v>781</v>
      </c>
      <c r="M112" s="186">
        <f t="shared" si="4"/>
        <v>0</v>
      </c>
      <c r="N112" s="286"/>
    </row>
    <row r="113" spans="2:14" ht="15.6" hidden="1" outlineLevel="1">
      <c r="B113" s="300"/>
      <c r="C113" s="279"/>
      <c r="D113" s="288" t="s">
        <v>1996</v>
      </c>
      <c r="E113" s="166">
        <v>1</v>
      </c>
      <c r="F113" s="167"/>
      <c r="G113" s="168"/>
      <c r="H113" s="273" t="s">
        <v>2050</v>
      </c>
      <c r="I113" s="166" t="s">
        <v>780</v>
      </c>
      <c r="J113" s="170"/>
      <c r="K113" s="171" t="str">
        <f t="shared" si="5"/>
        <v>CHF / Min</v>
      </c>
      <c r="L113" s="166" t="s">
        <v>781</v>
      </c>
      <c r="M113" s="172">
        <f t="shared" si="4"/>
        <v>0</v>
      </c>
      <c r="N113" s="284">
        <f>SUM(M113:M115)</f>
        <v>0</v>
      </c>
    </row>
    <row r="114" spans="2:14" ht="15.6" hidden="1" outlineLevel="1">
      <c r="B114" s="300"/>
      <c r="C114" s="279"/>
      <c r="D114" s="289"/>
      <c r="E114" s="173">
        <v>2</v>
      </c>
      <c r="F114" s="174"/>
      <c r="G114" s="175"/>
      <c r="H114" s="233" t="s">
        <v>2050</v>
      </c>
      <c r="I114" s="173" t="s">
        <v>780</v>
      </c>
      <c r="J114" s="177"/>
      <c r="K114" s="178" t="str">
        <f t="shared" si="5"/>
        <v>CHF / Min</v>
      </c>
      <c r="L114" s="173" t="s">
        <v>781</v>
      </c>
      <c r="M114" s="179">
        <f t="shared" si="4"/>
        <v>0</v>
      </c>
      <c r="N114" s="285"/>
    </row>
    <row r="115" spans="2:14" ht="15.6" hidden="1" outlineLevel="1">
      <c r="B115" s="301"/>
      <c r="C115" s="280"/>
      <c r="D115" s="290"/>
      <c r="E115" s="180" t="s">
        <v>782</v>
      </c>
      <c r="F115" s="181"/>
      <c r="G115" s="182"/>
      <c r="H115" s="234" t="s">
        <v>2050</v>
      </c>
      <c r="I115" s="180" t="s">
        <v>780</v>
      </c>
      <c r="J115" s="184"/>
      <c r="K115" s="185" t="str">
        <f t="shared" si="5"/>
        <v>CHF / Min</v>
      </c>
      <c r="L115" s="180" t="s">
        <v>781</v>
      </c>
      <c r="M115" s="186">
        <f t="shared" si="4"/>
        <v>0</v>
      </c>
      <c r="N115" s="286"/>
    </row>
    <row r="116" spans="2:14" ht="15.75" hidden="1" customHeight="1" outlineLevel="1">
      <c r="B116" s="287" t="s">
        <v>1989</v>
      </c>
      <c r="C116" s="278" t="s">
        <v>2013</v>
      </c>
      <c r="D116" s="288" t="s">
        <v>1995</v>
      </c>
      <c r="E116" s="166">
        <v>1</v>
      </c>
      <c r="F116" s="167"/>
      <c r="G116" s="168"/>
      <c r="H116" s="169" t="s">
        <v>779</v>
      </c>
      <c r="I116" s="166" t="s">
        <v>780</v>
      </c>
      <c r="J116" s="170"/>
      <c r="K116" s="171" t="str">
        <f t="shared" si="5"/>
        <v>CHF / Min</v>
      </c>
      <c r="L116" s="166" t="s">
        <v>781</v>
      </c>
      <c r="M116" s="172">
        <f t="shared" si="4"/>
        <v>0</v>
      </c>
      <c r="N116" s="284">
        <f>SUM(M116:M118)</f>
        <v>0</v>
      </c>
    </row>
    <row r="117" spans="2:14" ht="15.6" hidden="1" outlineLevel="1">
      <c r="B117" s="287"/>
      <c r="C117" s="279"/>
      <c r="D117" s="289"/>
      <c r="E117" s="173">
        <v>2</v>
      </c>
      <c r="F117" s="174"/>
      <c r="G117" s="175"/>
      <c r="H117" s="176" t="s">
        <v>779</v>
      </c>
      <c r="I117" s="173" t="s">
        <v>780</v>
      </c>
      <c r="J117" s="177"/>
      <c r="K117" s="178" t="str">
        <f t="shared" si="5"/>
        <v>CHF / Min</v>
      </c>
      <c r="L117" s="173" t="s">
        <v>781</v>
      </c>
      <c r="M117" s="179">
        <f t="shared" si="4"/>
        <v>0</v>
      </c>
      <c r="N117" s="285"/>
    </row>
    <row r="118" spans="2:14" ht="15.6" hidden="1" outlineLevel="1">
      <c r="B118" s="287"/>
      <c r="C118" s="279"/>
      <c r="D118" s="290"/>
      <c r="E118" s="180" t="s">
        <v>782</v>
      </c>
      <c r="F118" s="181"/>
      <c r="G118" s="182"/>
      <c r="H118" s="183" t="s">
        <v>779</v>
      </c>
      <c r="I118" s="180" t="s">
        <v>780</v>
      </c>
      <c r="J118" s="184"/>
      <c r="K118" s="185" t="str">
        <f t="shared" si="5"/>
        <v>CHF / Min</v>
      </c>
      <c r="L118" s="180" t="s">
        <v>781</v>
      </c>
      <c r="M118" s="186">
        <f t="shared" si="4"/>
        <v>0</v>
      </c>
      <c r="N118" s="286"/>
    </row>
    <row r="119" spans="2:14" ht="15.6" hidden="1" outlineLevel="1">
      <c r="B119" s="287"/>
      <c r="C119" s="279"/>
      <c r="D119" s="288" t="s">
        <v>1996</v>
      </c>
      <c r="E119" s="166">
        <v>1</v>
      </c>
      <c r="F119" s="167"/>
      <c r="G119" s="168"/>
      <c r="H119" s="248" t="s">
        <v>2050</v>
      </c>
      <c r="I119" s="166" t="s">
        <v>780</v>
      </c>
      <c r="J119" s="170"/>
      <c r="K119" s="171" t="str">
        <f t="shared" si="5"/>
        <v>CHF / Min</v>
      </c>
      <c r="L119" s="166" t="s">
        <v>781</v>
      </c>
      <c r="M119" s="172">
        <f t="shared" si="4"/>
        <v>0</v>
      </c>
      <c r="N119" s="284">
        <f>SUM(M119:M121)</f>
        <v>0</v>
      </c>
    </row>
    <row r="120" spans="2:14" ht="15.6" hidden="1" outlineLevel="1">
      <c r="B120" s="287"/>
      <c r="C120" s="279"/>
      <c r="D120" s="289"/>
      <c r="E120" s="173">
        <v>2</v>
      </c>
      <c r="F120" s="174"/>
      <c r="G120" s="175"/>
      <c r="H120" s="249" t="s">
        <v>2050</v>
      </c>
      <c r="I120" s="173" t="s">
        <v>780</v>
      </c>
      <c r="J120" s="177"/>
      <c r="K120" s="178" t="str">
        <f t="shared" si="5"/>
        <v>CHF / Min</v>
      </c>
      <c r="L120" s="173" t="s">
        <v>781</v>
      </c>
      <c r="M120" s="179">
        <f t="shared" si="4"/>
        <v>0</v>
      </c>
      <c r="N120" s="285"/>
    </row>
    <row r="121" spans="2:14" ht="15.6" hidden="1" outlineLevel="1">
      <c r="B121" s="287"/>
      <c r="C121" s="280"/>
      <c r="D121" s="290"/>
      <c r="E121" s="180" t="s">
        <v>782</v>
      </c>
      <c r="F121" s="181"/>
      <c r="G121" s="182"/>
      <c r="H121" s="250" t="s">
        <v>2050</v>
      </c>
      <c r="I121" s="180" t="s">
        <v>780</v>
      </c>
      <c r="J121" s="184"/>
      <c r="K121" s="185" t="str">
        <f t="shared" si="5"/>
        <v>CHF / Min</v>
      </c>
      <c r="L121" s="180" t="s">
        <v>781</v>
      </c>
      <c r="M121" s="186">
        <f t="shared" si="4"/>
        <v>0</v>
      </c>
      <c r="N121" s="286"/>
    </row>
    <row r="122" spans="2:14" ht="15.75" hidden="1" customHeight="1" outlineLevel="1">
      <c r="B122" s="287" t="s">
        <v>1930</v>
      </c>
      <c r="C122" s="278" t="s">
        <v>2014</v>
      </c>
      <c r="D122" s="288" t="s">
        <v>1995</v>
      </c>
      <c r="E122" s="166">
        <v>1</v>
      </c>
      <c r="F122" s="167"/>
      <c r="G122" s="168"/>
      <c r="H122" s="169" t="s">
        <v>16</v>
      </c>
      <c r="I122" s="166" t="s">
        <v>780</v>
      </c>
      <c r="J122" s="170"/>
      <c r="K122" s="171" t="str">
        <f t="shared" si="5"/>
        <v>CHF / mg</v>
      </c>
      <c r="L122" s="166" t="s">
        <v>781</v>
      </c>
      <c r="M122" s="172">
        <f t="shared" si="4"/>
        <v>0</v>
      </c>
      <c r="N122" s="284">
        <f>SUM(M122:M124)</f>
        <v>0</v>
      </c>
    </row>
    <row r="123" spans="2:14" ht="15.6" hidden="1" outlineLevel="1">
      <c r="B123" s="287"/>
      <c r="C123" s="279"/>
      <c r="D123" s="289"/>
      <c r="E123" s="173">
        <v>2</v>
      </c>
      <c r="F123" s="174"/>
      <c r="G123" s="175"/>
      <c r="H123" s="176" t="s">
        <v>17</v>
      </c>
      <c r="I123" s="173" t="s">
        <v>780</v>
      </c>
      <c r="J123" s="177"/>
      <c r="K123" s="178" t="str">
        <f t="shared" si="5"/>
        <v>CHF / U</v>
      </c>
      <c r="L123" s="173" t="s">
        <v>781</v>
      </c>
      <c r="M123" s="179">
        <f t="shared" si="4"/>
        <v>0</v>
      </c>
      <c r="N123" s="285"/>
    </row>
    <row r="124" spans="2:14" ht="15.6" hidden="1" outlineLevel="1">
      <c r="B124" s="287"/>
      <c r="C124" s="279"/>
      <c r="D124" s="290"/>
      <c r="E124" s="180" t="s">
        <v>782</v>
      </c>
      <c r="F124" s="181"/>
      <c r="G124" s="182"/>
      <c r="H124" s="183" t="s">
        <v>782</v>
      </c>
      <c r="I124" s="180" t="s">
        <v>780</v>
      </c>
      <c r="J124" s="184"/>
      <c r="K124" s="185" t="str">
        <f t="shared" si="5"/>
        <v>CHF / …</v>
      </c>
      <c r="L124" s="180" t="s">
        <v>781</v>
      </c>
      <c r="M124" s="186">
        <f t="shared" si="4"/>
        <v>0</v>
      </c>
      <c r="N124" s="286"/>
    </row>
    <row r="125" spans="2:14" ht="15.6" hidden="1" outlineLevel="1">
      <c r="B125" s="287"/>
      <c r="C125" s="279"/>
      <c r="D125" s="288" t="s">
        <v>1996</v>
      </c>
      <c r="E125" s="166">
        <v>1</v>
      </c>
      <c r="F125" s="167"/>
      <c r="G125" s="168"/>
      <c r="H125" s="169" t="s">
        <v>2026</v>
      </c>
      <c r="I125" s="166" t="s">
        <v>780</v>
      </c>
      <c r="J125" s="170"/>
      <c r="K125" s="171" t="str">
        <f t="shared" si="5"/>
        <v>CHF / mg</v>
      </c>
      <c r="L125" s="166" t="s">
        <v>781</v>
      </c>
      <c r="M125" s="172">
        <f t="shared" si="4"/>
        <v>0</v>
      </c>
      <c r="N125" s="284">
        <f>SUM(M125:M127)</f>
        <v>0</v>
      </c>
    </row>
    <row r="126" spans="2:14" ht="15.6" hidden="1" outlineLevel="1">
      <c r="B126" s="287"/>
      <c r="C126" s="279"/>
      <c r="D126" s="289"/>
      <c r="E126" s="173">
        <v>2</v>
      </c>
      <c r="F126" s="174"/>
      <c r="G126" s="175"/>
      <c r="H126" s="176" t="s">
        <v>2027</v>
      </c>
      <c r="I126" s="173" t="s">
        <v>780</v>
      </c>
      <c r="J126" s="177"/>
      <c r="K126" s="178" t="str">
        <f t="shared" si="5"/>
        <v>CHF / U</v>
      </c>
      <c r="L126" s="173" t="s">
        <v>781</v>
      </c>
      <c r="M126" s="179">
        <f t="shared" si="4"/>
        <v>0</v>
      </c>
      <c r="N126" s="285"/>
    </row>
    <row r="127" spans="2:14" ht="15.6" hidden="1" outlineLevel="1">
      <c r="B127" s="287"/>
      <c r="C127" s="280"/>
      <c r="D127" s="290"/>
      <c r="E127" s="180" t="s">
        <v>782</v>
      </c>
      <c r="F127" s="181"/>
      <c r="G127" s="182"/>
      <c r="H127" s="183" t="s">
        <v>782</v>
      </c>
      <c r="I127" s="180" t="s">
        <v>780</v>
      </c>
      <c r="J127" s="184"/>
      <c r="K127" s="185" t="str">
        <f t="shared" si="5"/>
        <v>CHF / …</v>
      </c>
      <c r="L127" s="180" t="s">
        <v>781</v>
      </c>
      <c r="M127" s="186">
        <f t="shared" si="4"/>
        <v>0</v>
      </c>
      <c r="N127" s="286"/>
    </row>
    <row r="128" spans="2:14" ht="15.75" hidden="1" customHeight="1" outlineLevel="1">
      <c r="B128" s="287" t="s">
        <v>1990</v>
      </c>
      <c r="C128" s="278" t="s">
        <v>2015</v>
      </c>
      <c r="D128" s="288" t="s">
        <v>1995</v>
      </c>
      <c r="E128" s="166">
        <v>1</v>
      </c>
      <c r="F128" s="167"/>
      <c r="G128" s="168"/>
      <c r="H128" s="169" t="s">
        <v>2022</v>
      </c>
      <c r="I128" s="166" t="s">
        <v>780</v>
      </c>
      <c r="J128" s="170"/>
      <c r="K128" s="171" t="str">
        <f t="shared" si="5"/>
        <v>CHF / Concentré</v>
      </c>
      <c r="L128" s="166" t="s">
        <v>781</v>
      </c>
      <c r="M128" s="172">
        <f t="shared" si="4"/>
        <v>0</v>
      </c>
      <c r="N128" s="284">
        <f>SUM(M128:M130)</f>
        <v>0</v>
      </c>
    </row>
    <row r="129" spans="2:14" ht="15.6" hidden="1" outlineLevel="1">
      <c r="B129" s="287"/>
      <c r="C129" s="279"/>
      <c r="D129" s="289"/>
      <c r="E129" s="173">
        <v>2</v>
      </c>
      <c r="F129" s="174"/>
      <c r="G129" s="175"/>
      <c r="H129" s="176" t="s">
        <v>2022</v>
      </c>
      <c r="I129" s="173" t="s">
        <v>780</v>
      </c>
      <c r="J129" s="177"/>
      <c r="K129" s="178" t="str">
        <f t="shared" si="5"/>
        <v>CHF / Concentré</v>
      </c>
      <c r="L129" s="173" t="s">
        <v>781</v>
      </c>
      <c r="M129" s="179">
        <f t="shared" si="4"/>
        <v>0</v>
      </c>
      <c r="N129" s="285"/>
    </row>
    <row r="130" spans="2:14" ht="15.6" hidden="1" outlineLevel="1">
      <c r="B130" s="287"/>
      <c r="C130" s="279"/>
      <c r="D130" s="290"/>
      <c r="E130" s="180" t="s">
        <v>782</v>
      </c>
      <c r="F130" s="181"/>
      <c r="G130" s="182"/>
      <c r="H130" s="183" t="s">
        <v>2022</v>
      </c>
      <c r="I130" s="180" t="s">
        <v>780</v>
      </c>
      <c r="J130" s="184"/>
      <c r="K130" s="185" t="str">
        <f t="shared" si="5"/>
        <v>CHF / Concentré</v>
      </c>
      <c r="L130" s="180" t="s">
        <v>781</v>
      </c>
      <c r="M130" s="186">
        <f t="shared" si="4"/>
        <v>0</v>
      </c>
      <c r="N130" s="286"/>
    </row>
    <row r="131" spans="2:14" ht="15.6" hidden="1" outlineLevel="1">
      <c r="B131" s="287"/>
      <c r="C131" s="279"/>
      <c r="D131" s="288" t="s">
        <v>1996</v>
      </c>
      <c r="E131" s="166">
        <v>1</v>
      </c>
      <c r="F131" s="167"/>
      <c r="G131" s="168"/>
      <c r="H131" s="169" t="s">
        <v>2051</v>
      </c>
      <c r="I131" s="166" t="s">
        <v>780</v>
      </c>
      <c r="J131" s="170"/>
      <c r="K131" s="171" t="str">
        <f t="shared" si="5"/>
        <v>CHF / Concentré</v>
      </c>
      <c r="L131" s="166" t="s">
        <v>781</v>
      </c>
      <c r="M131" s="172">
        <f t="shared" si="4"/>
        <v>0</v>
      </c>
      <c r="N131" s="284">
        <f>SUM(M131:M133)</f>
        <v>0</v>
      </c>
    </row>
    <row r="132" spans="2:14" ht="15.6" hidden="1" outlineLevel="1">
      <c r="B132" s="287"/>
      <c r="C132" s="279"/>
      <c r="D132" s="289"/>
      <c r="E132" s="173">
        <v>2</v>
      </c>
      <c r="F132" s="174"/>
      <c r="G132" s="175"/>
      <c r="H132" s="176" t="s">
        <v>2051</v>
      </c>
      <c r="I132" s="173" t="s">
        <v>780</v>
      </c>
      <c r="J132" s="177"/>
      <c r="K132" s="178" t="str">
        <f t="shared" si="5"/>
        <v>CHF / Concentré</v>
      </c>
      <c r="L132" s="173" t="s">
        <v>781</v>
      </c>
      <c r="M132" s="179">
        <f t="shared" si="4"/>
        <v>0</v>
      </c>
      <c r="N132" s="285"/>
    </row>
    <row r="133" spans="2:14" ht="15.6" hidden="1" outlineLevel="1">
      <c r="B133" s="287"/>
      <c r="C133" s="280"/>
      <c r="D133" s="290"/>
      <c r="E133" s="180" t="s">
        <v>782</v>
      </c>
      <c r="F133" s="181"/>
      <c r="G133" s="182"/>
      <c r="H133" s="183" t="s">
        <v>2051</v>
      </c>
      <c r="I133" s="180" t="s">
        <v>780</v>
      </c>
      <c r="J133" s="184"/>
      <c r="K133" s="185" t="str">
        <f t="shared" si="5"/>
        <v>CHF / Concentré</v>
      </c>
      <c r="L133" s="180" t="s">
        <v>781</v>
      </c>
      <c r="M133" s="186">
        <f t="shared" si="4"/>
        <v>0</v>
      </c>
      <c r="N133" s="286"/>
    </row>
    <row r="134" spans="2:14" ht="15.75" hidden="1" customHeight="1" outlineLevel="1">
      <c r="B134" s="277" t="s">
        <v>1947</v>
      </c>
      <c r="C134" s="278" t="s">
        <v>2016</v>
      </c>
      <c r="D134" s="291" t="s">
        <v>1995</v>
      </c>
      <c r="E134" s="166">
        <v>1</v>
      </c>
      <c r="F134" s="167"/>
      <c r="G134" s="168"/>
      <c r="H134" s="169" t="s">
        <v>2023</v>
      </c>
      <c r="I134" s="166" t="s">
        <v>780</v>
      </c>
      <c r="J134" s="170"/>
      <c r="K134" s="171" t="str">
        <f t="shared" si="5"/>
        <v>CHF / Pièce</v>
      </c>
      <c r="L134" s="166" t="s">
        <v>781</v>
      </c>
      <c r="M134" s="172">
        <f t="shared" si="4"/>
        <v>0</v>
      </c>
      <c r="N134" s="284">
        <f>SUM(M134:M136)</f>
        <v>0</v>
      </c>
    </row>
    <row r="135" spans="2:14" ht="15.6" hidden="1" outlineLevel="1">
      <c r="B135" s="277"/>
      <c r="C135" s="279"/>
      <c r="D135" s="292"/>
      <c r="E135" s="173">
        <v>2</v>
      </c>
      <c r="F135" s="174"/>
      <c r="G135" s="175"/>
      <c r="H135" s="176" t="s">
        <v>783</v>
      </c>
      <c r="I135" s="173" t="s">
        <v>780</v>
      </c>
      <c r="J135" s="177"/>
      <c r="K135" s="178" t="str">
        <f t="shared" si="5"/>
        <v>CHF / ..</v>
      </c>
      <c r="L135" s="173" t="s">
        <v>781</v>
      </c>
      <c r="M135" s="179">
        <f t="shared" si="4"/>
        <v>0</v>
      </c>
      <c r="N135" s="285"/>
    </row>
    <row r="136" spans="2:14" ht="15.6" hidden="1" outlineLevel="1">
      <c r="B136" s="277"/>
      <c r="C136" s="280"/>
      <c r="D136" s="293"/>
      <c r="E136" s="180" t="s">
        <v>782</v>
      </c>
      <c r="F136" s="181"/>
      <c r="G136" s="182"/>
      <c r="H136" s="183" t="s">
        <v>783</v>
      </c>
      <c r="I136" s="180" t="s">
        <v>780</v>
      </c>
      <c r="J136" s="184"/>
      <c r="K136" s="185" t="str">
        <f t="shared" si="5"/>
        <v>CHF / ..</v>
      </c>
      <c r="L136" s="180" t="s">
        <v>781</v>
      </c>
      <c r="M136" s="186">
        <f t="shared" si="4"/>
        <v>0</v>
      </c>
      <c r="N136" s="286"/>
    </row>
    <row r="137" spans="2:14" ht="15.75" hidden="1" customHeight="1" outlineLevel="1">
      <c r="B137" s="277" t="s">
        <v>2020</v>
      </c>
      <c r="C137" s="278" t="s">
        <v>2017</v>
      </c>
      <c r="D137" s="288" t="s">
        <v>1995</v>
      </c>
      <c r="E137" s="166">
        <v>1</v>
      </c>
      <c r="F137" s="167"/>
      <c r="G137" s="168"/>
      <c r="H137" s="169" t="s">
        <v>2023</v>
      </c>
      <c r="I137" s="166" t="s">
        <v>780</v>
      </c>
      <c r="J137" s="170"/>
      <c r="K137" s="171" t="str">
        <f t="shared" si="5"/>
        <v>CHF / Pièce</v>
      </c>
      <c r="L137" s="166" t="s">
        <v>781</v>
      </c>
      <c r="M137" s="172">
        <f t="shared" si="4"/>
        <v>0</v>
      </c>
      <c r="N137" s="284">
        <f>SUM(M137:M139)</f>
        <v>0</v>
      </c>
    </row>
    <row r="138" spans="2:14" ht="15.6" hidden="1" outlineLevel="1">
      <c r="B138" s="277"/>
      <c r="C138" s="279"/>
      <c r="D138" s="289"/>
      <c r="E138" s="173">
        <v>2</v>
      </c>
      <c r="F138" s="174"/>
      <c r="G138" s="175"/>
      <c r="H138" s="176" t="s">
        <v>783</v>
      </c>
      <c r="I138" s="173" t="s">
        <v>780</v>
      </c>
      <c r="J138" s="177"/>
      <c r="K138" s="178" t="str">
        <f t="shared" si="5"/>
        <v>CHF / ..</v>
      </c>
      <c r="L138" s="173" t="s">
        <v>781</v>
      </c>
      <c r="M138" s="179">
        <f t="shared" si="4"/>
        <v>0</v>
      </c>
      <c r="N138" s="285"/>
    </row>
    <row r="139" spans="2:14" ht="15.6" hidden="1" outlineLevel="1">
      <c r="B139" s="277"/>
      <c r="C139" s="279"/>
      <c r="D139" s="290"/>
      <c r="E139" s="180" t="s">
        <v>782</v>
      </c>
      <c r="F139" s="181"/>
      <c r="G139" s="182"/>
      <c r="H139" s="183" t="s">
        <v>783</v>
      </c>
      <c r="I139" s="180" t="s">
        <v>780</v>
      </c>
      <c r="J139" s="184"/>
      <c r="K139" s="185" t="str">
        <f t="shared" si="5"/>
        <v>CHF / ..</v>
      </c>
      <c r="L139" s="180" t="s">
        <v>781</v>
      </c>
      <c r="M139" s="186">
        <f t="shared" si="4"/>
        <v>0</v>
      </c>
      <c r="N139" s="286"/>
    </row>
    <row r="140" spans="2:14" ht="15.6" hidden="1" outlineLevel="1">
      <c r="B140" s="277"/>
      <c r="C140" s="279"/>
      <c r="D140" s="288" t="s">
        <v>1996</v>
      </c>
      <c r="E140" s="166">
        <v>1</v>
      </c>
      <c r="F140" s="167"/>
      <c r="G140" s="168"/>
      <c r="H140" s="169" t="s">
        <v>2052</v>
      </c>
      <c r="I140" s="166" t="s">
        <v>780</v>
      </c>
      <c r="J140" s="170"/>
      <c r="K140" s="171" t="str">
        <f t="shared" si="5"/>
        <v>CHF / Pièce</v>
      </c>
      <c r="L140" s="166" t="s">
        <v>781</v>
      </c>
      <c r="M140" s="172">
        <f t="shared" si="4"/>
        <v>0</v>
      </c>
      <c r="N140" s="284">
        <f>SUM(M140:M142)</f>
        <v>0</v>
      </c>
    </row>
    <row r="141" spans="2:14" ht="15.6" hidden="1" outlineLevel="1">
      <c r="B141" s="277"/>
      <c r="C141" s="279"/>
      <c r="D141" s="289"/>
      <c r="E141" s="173">
        <v>2</v>
      </c>
      <c r="F141" s="174"/>
      <c r="G141" s="175"/>
      <c r="H141" s="176" t="s">
        <v>2052</v>
      </c>
      <c r="I141" s="173" t="s">
        <v>780</v>
      </c>
      <c r="J141" s="177"/>
      <c r="K141" s="178" t="str">
        <f t="shared" si="5"/>
        <v>CHF / Pièce</v>
      </c>
      <c r="L141" s="173" t="s">
        <v>781</v>
      </c>
      <c r="M141" s="179">
        <f t="shared" si="4"/>
        <v>0</v>
      </c>
      <c r="N141" s="285"/>
    </row>
    <row r="142" spans="2:14" ht="15.6" hidden="1" outlineLevel="1">
      <c r="B142" s="277"/>
      <c r="C142" s="280"/>
      <c r="D142" s="290"/>
      <c r="E142" s="180" t="s">
        <v>782</v>
      </c>
      <c r="F142" s="181"/>
      <c r="G142" s="182"/>
      <c r="H142" s="183" t="s">
        <v>2052</v>
      </c>
      <c r="I142" s="180" t="s">
        <v>780</v>
      </c>
      <c r="J142" s="184"/>
      <c r="K142" s="185" t="str">
        <f t="shared" si="5"/>
        <v>CHF / Pièce</v>
      </c>
      <c r="L142" s="180" t="s">
        <v>781</v>
      </c>
      <c r="M142" s="186">
        <f t="shared" si="4"/>
        <v>0</v>
      </c>
      <c r="N142" s="286"/>
    </row>
    <row r="143" spans="2:14" ht="15.75" hidden="1" customHeight="1" outlineLevel="1">
      <c r="B143" s="277" t="s">
        <v>2021</v>
      </c>
      <c r="C143" s="278" t="s">
        <v>2018</v>
      </c>
      <c r="D143" s="281" t="s">
        <v>1996</v>
      </c>
      <c r="E143" s="166">
        <v>1</v>
      </c>
      <c r="F143" s="167"/>
      <c r="G143" s="245">
        <v>1</v>
      </c>
      <c r="H143" s="248" t="s">
        <v>2053</v>
      </c>
      <c r="I143" s="166" t="s">
        <v>780</v>
      </c>
      <c r="J143" s="170"/>
      <c r="K143" s="171" t="str">
        <f t="shared" si="5"/>
        <v>CHF / h</v>
      </c>
      <c r="L143" s="166" t="s">
        <v>781</v>
      </c>
      <c r="M143" s="172">
        <f t="shared" si="4"/>
        <v>0</v>
      </c>
      <c r="N143" s="284">
        <f>SUM(M143:M146)</f>
        <v>0</v>
      </c>
    </row>
    <row r="144" spans="2:14" ht="15.6" hidden="1" outlineLevel="1">
      <c r="B144" s="277"/>
      <c r="C144" s="279"/>
      <c r="D144" s="282"/>
      <c r="E144" s="173">
        <v>2</v>
      </c>
      <c r="F144" s="174"/>
      <c r="G144" s="246">
        <v>1</v>
      </c>
      <c r="H144" s="249" t="s">
        <v>2053</v>
      </c>
      <c r="I144" s="173" t="s">
        <v>780</v>
      </c>
      <c r="J144" s="177"/>
      <c r="K144" s="178" t="str">
        <f t="shared" si="5"/>
        <v>CHF / h</v>
      </c>
      <c r="L144" s="173" t="s">
        <v>781</v>
      </c>
      <c r="M144" s="179">
        <f t="shared" si="4"/>
        <v>0</v>
      </c>
      <c r="N144" s="285"/>
    </row>
    <row r="145" spans="1:14" ht="15.6" hidden="1" outlineLevel="1">
      <c r="B145" s="277"/>
      <c r="C145" s="279"/>
      <c r="D145" s="282"/>
      <c r="E145" s="187">
        <v>3</v>
      </c>
      <c r="F145" s="188"/>
      <c r="G145" s="246">
        <v>1</v>
      </c>
      <c r="H145" s="249" t="s">
        <v>2053</v>
      </c>
      <c r="I145" s="173" t="s">
        <v>780</v>
      </c>
      <c r="J145" s="177"/>
      <c r="K145" s="178" t="str">
        <f t="shared" si="5"/>
        <v>CHF / h</v>
      </c>
      <c r="L145" s="173" t="s">
        <v>781</v>
      </c>
      <c r="M145" s="179">
        <f t="shared" si="4"/>
        <v>0</v>
      </c>
      <c r="N145" s="285"/>
    </row>
    <row r="146" spans="1:14" ht="15.6" hidden="1" outlineLevel="1">
      <c r="B146" s="277"/>
      <c r="C146" s="280"/>
      <c r="D146" s="283"/>
      <c r="E146" s="180" t="s">
        <v>782</v>
      </c>
      <c r="F146" s="181"/>
      <c r="G146" s="247">
        <v>1</v>
      </c>
      <c r="H146" s="250" t="s">
        <v>2053</v>
      </c>
      <c r="I146" s="180" t="s">
        <v>780</v>
      </c>
      <c r="J146" s="184"/>
      <c r="K146" s="185" t="str">
        <f t="shared" si="5"/>
        <v>CHF / h</v>
      </c>
      <c r="L146" s="180" t="s">
        <v>781</v>
      </c>
      <c r="M146" s="186">
        <f t="shared" si="4"/>
        <v>0</v>
      </c>
      <c r="N146" s="286"/>
    </row>
    <row r="147" spans="1:14" s="110" customFormat="1" ht="15.6" hidden="1" customHeight="1" outlineLevel="1">
      <c r="A147" s="92"/>
      <c r="B147" s="287" t="s">
        <v>1993</v>
      </c>
      <c r="C147" s="278" t="s">
        <v>2019</v>
      </c>
      <c r="D147" s="288" t="s">
        <v>1995</v>
      </c>
      <c r="E147" s="166">
        <v>1</v>
      </c>
      <c r="F147" s="167"/>
      <c r="G147" s="168"/>
      <c r="H147" s="169" t="s">
        <v>783</v>
      </c>
      <c r="I147" s="166" t="s">
        <v>780</v>
      </c>
      <c r="J147" s="170"/>
      <c r="K147" s="171" t="str">
        <f t="shared" si="5"/>
        <v>CHF / ..</v>
      </c>
      <c r="L147" s="166" t="s">
        <v>781</v>
      </c>
      <c r="M147" s="172">
        <f t="shared" si="4"/>
        <v>0</v>
      </c>
      <c r="N147" s="284">
        <f>SUM(M147:M149)</f>
        <v>0</v>
      </c>
    </row>
    <row r="148" spans="1:14" s="110" customFormat="1" ht="15.6" hidden="1" outlineLevel="1">
      <c r="A148" s="92"/>
      <c r="B148" s="287"/>
      <c r="C148" s="279"/>
      <c r="D148" s="289"/>
      <c r="E148" s="173">
        <v>2</v>
      </c>
      <c r="F148" s="174"/>
      <c r="G148" s="175"/>
      <c r="H148" s="176" t="s">
        <v>783</v>
      </c>
      <c r="I148" s="173" t="s">
        <v>780</v>
      </c>
      <c r="J148" s="177"/>
      <c r="K148" s="178" t="str">
        <f t="shared" si="5"/>
        <v>CHF / ..</v>
      </c>
      <c r="L148" s="173" t="s">
        <v>781</v>
      </c>
      <c r="M148" s="179">
        <f t="shared" si="4"/>
        <v>0</v>
      </c>
      <c r="N148" s="285"/>
    </row>
    <row r="149" spans="1:14" s="110" customFormat="1" ht="15.6" hidden="1" outlineLevel="1">
      <c r="A149" s="92"/>
      <c r="B149" s="287"/>
      <c r="C149" s="279"/>
      <c r="D149" s="290"/>
      <c r="E149" s="180" t="s">
        <v>782</v>
      </c>
      <c r="F149" s="181"/>
      <c r="G149" s="182"/>
      <c r="H149" s="183" t="s">
        <v>783</v>
      </c>
      <c r="I149" s="180" t="s">
        <v>780</v>
      </c>
      <c r="J149" s="184"/>
      <c r="K149" s="185" t="str">
        <f t="shared" si="5"/>
        <v>CHF / ..</v>
      </c>
      <c r="L149" s="180" t="s">
        <v>781</v>
      </c>
      <c r="M149" s="186">
        <f t="shared" si="4"/>
        <v>0</v>
      </c>
      <c r="N149" s="286"/>
    </row>
    <row r="150" spans="1:14" s="110" customFormat="1" ht="15.6" hidden="1" outlineLevel="1">
      <c r="A150" s="92"/>
      <c r="B150" s="287"/>
      <c r="C150" s="279"/>
      <c r="D150" s="288" t="s">
        <v>1996</v>
      </c>
      <c r="E150" s="166">
        <v>1</v>
      </c>
      <c r="F150" s="167"/>
      <c r="G150" s="168"/>
      <c r="H150" s="169" t="s">
        <v>2024</v>
      </c>
      <c r="I150" s="166" t="s">
        <v>780</v>
      </c>
      <c r="J150" s="170"/>
      <c r="K150" s="171" t="str">
        <f t="shared" si="5"/>
        <v>CHF / ..</v>
      </c>
      <c r="L150" s="166" t="s">
        <v>781</v>
      </c>
      <c r="M150" s="172">
        <f t="shared" si="4"/>
        <v>0</v>
      </c>
      <c r="N150" s="284">
        <f>SUM(M150:M152)</f>
        <v>0</v>
      </c>
    </row>
    <row r="151" spans="1:14" s="110" customFormat="1" ht="15.6" hidden="1" outlineLevel="1">
      <c r="A151" s="92"/>
      <c r="B151" s="287"/>
      <c r="C151" s="279"/>
      <c r="D151" s="289"/>
      <c r="E151" s="173">
        <v>2</v>
      </c>
      <c r="F151" s="174"/>
      <c r="G151" s="175"/>
      <c r="H151" s="176" t="s">
        <v>2025</v>
      </c>
      <c r="I151" s="173" t="s">
        <v>780</v>
      </c>
      <c r="J151" s="177"/>
      <c r="K151" s="178" t="str">
        <f t="shared" si="5"/>
        <v>CHF / ..</v>
      </c>
      <c r="L151" s="173" t="s">
        <v>781</v>
      </c>
      <c r="M151" s="179">
        <f t="shared" si="4"/>
        <v>0</v>
      </c>
      <c r="N151" s="285"/>
    </row>
    <row r="152" spans="1:14" s="110" customFormat="1" ht="15.6" hidden="1" outlineLevel="1">
      <c r="A152" s="92"/>
      <c r="B152" s="287"/>
      <c r="C152" s="280"/>
      <c r="D152" s="290"/>
      <c r="E152" s="180" t="s">
        <v>782</v>
      </c>
      <c r="F152" s="181"/>
      <c r="G152" s="182"/>
      <c r="H152" s="183" t="s">
        <v>2025</v>
      </c>
      <c r="I152" s="180" t="s">
        <v>780</v>
      </c>
      <c r="J152" s="184"/>
      <c r="K152" s="185" t="str">
        <f t="shared" si="5"/>
        <v>CHF / ..</v>
      </c>
      <c r="L152" s="180" t="s">
        <v>781</v>
      </c>
      <c r="M152" s="186">
        <f t="shared" si="4"/>
        <v>0</v>
      </c>
      <c r="N152" s="286"/>
    </row>
    <row r="153" spans="1:14"/>
    <row r="154" spans="1:14" collapsed="1">
      <c r="B154" s="232" t="s">
        <v>787</v>
      </c>
      <c r="C154" s="49" t="str">
        <f>+VLOOKUP(B154&amp;"a",'Procédés onéreux'!B:D,3,FALSE)</f>
        <v>Dialyse péritonéale continue, non assistée par
une machine (CAPD)</v>
      </c>
    </row>
    <row r="155" spans="1:14" hidden="1" outlineLevel="1">
      <c r="B155" s="235"/>
      <c r="C155" s="162" t="s">
        <v>2005</v>
      </c>
      <c r="D155" s="163" t="s">
        <v>2006</v>
      </c>
      <c r="E155" s="163" t="s">
        <v>777</v>
      </c>
      <c r="F155" s="163" t="s">
        <v>1960</v>
      </c>
      <c r="G155" s="163" t="s">
        <v>2007</v>
      </c>
      <c r="H155" s="163" t="s">
        <v>2008</v>
      </c>
      <c r="I155" s="163"/>
      <c r="J155" s="164" t="s">
        <v>2009</v>
      </c>
      <c r="K155" s="163" t="s">
        <v>2008</v>
      </c>
      <c r="L155" s="163"/>
      <c r="M155" s="163" t="s">
        <v>2010</v>
      </c>
      <c r="N155" s="165" t="s">
        <v>2011</v>
      </c>
    </row>
    <row r="156" spans="1:14" ht="15.75" hidden="1" customHeight="1" outlineLevel="1">
      <c r="B156" s="299" t="s">
        <v>1988</v>
      </c>
      <c r="C156" s="278" t="s">
        <v>2012</v>
      </c>
      <c r="D156" s="288" t="s">
        <v>1995</v>
      </c>
      <c r="E156" s="166">
        <v>1</v>
      </c>
      <c r="F156" s="167"/>
      <c r="G156" s="168"/>
      <c r="H156" s="169" t="s">
        <v>779</v>
      </c>
      <c r="I156" s="166" t="s">
        <v>780</v>
      </c>
      <c r="J156" s="170"/>
      <c r="K156" s="171" t="str">
        <f>+"CHF / "&amp;IFERROR(MID(H156,1,SEARCH("par h",H156)-2),H156)</f>
        <v>CHF / Min</v>
      </c>
      <c r="L156" s="166" t="s">
        <v>781</v>
      </c>
      <c r="M156" s="172">
        <f t="shared" ref="M156:M198" si="6">+G156*J156</f>
        <v>0</v>
      </c>
      <c r="N156" s="284">
        <f>SUM(M156:M158)</f>
        <v>0</v>
      </c>
    </row>
    <row r="157" spans="1:14" ht="15.6" hidden="1" outlineLevel="1">
      <c r="B157" s="300"/>
      <c r="C157" s="279"/>
      <c r="D157" s="289"/>
      <c r="E157" s="173">
        <v>2</v>
      </c>
      <c r="F157" s="174"/>
      <c r="G157" s="175"/>
      <c r="H157" s="176" t="s">
        <v>779</v>
      </c>
      <c r="I157" s="173" t="s">
        <v>780</v>
      </c>
      <c r="J157" s="177"/>
      <c r="K157" s="178" t="str">
        <f t="shared" ref="K157:K198" si="7">+"CHF / "&amp;IFERROR(MID(H157,1,SEARCH("par h",H157)-2),H157)</f>
        <v>CHF / Min</v>
      </c>
      <c r="L157" s="173" t="s">
        <v>781</v>
      </c>
      <c r="M157" s="179">
        <f t="shared" si="6"/>
        <v>0</v>
      </c>
      <c r="N157" s="285"/>
    </row>
    <row r="158" spans="1:14" ht="15.6" hidden="1" outlineLevel="1">
      <c r="B158" s="300"/>
      <c r="C158" s="279"/>
      <c r="D158" s="290"/>
      <c r="E158" s="180" t="s">
        <v>782</v>
      </c>
      <c r="F158" s="181"/>
      <c r="G158" s="182"/>
      <c r="H158" s="183" t="s">
        <v>779</v>
      </c>
      <c r="I158" s="180" t="s">
        <v>780</v>
      </c>
      <c r="J158" s="184"/>
      <c r="K158" s="185" t="str">
        <f t="shared" si="7"/>
        <v>CHF / Min</v>
      </c>
      <c r="L158" s="180" t="s">
        <v>781</v>
      </c>
      <c r="M158" s="186">
        <f t="shared" si="6"/>
        <v>0</v>
      </c>
      <c r="N158" s="286"/>
    </row>
    <row r="159" spans="1:14" ht="15.6" hidden="1" outlineLevel="1">
      <c r="B159" s="300"/>
      <c r="C159" s="279"/>
      <c r="D159" s="288" t="s">
        <v>1996</v>
      </c>
      <c r="E159" s="166">
        <v>1</v>
      </c>
      <c r="F159" s="167"/>
      <c r="G159" s="168"/>
      <c r="H159" s="273" t="s">
        <v>2050</v>
      </c>
      <c r="I159" s="166" t="s">
        <v>780</v>
      </c>
      <c r="J159" s="170"/>
      <c r="K159" s="171" t="str">
        <f t="shared" si="7"/>
        <v>CHF / Min</v>
      </c>
      <c r="L159" s="166" t="s">
        <v>781</v>
      </c>
      <c r="M159" s="172">
        <f t="shared" si="6"/>
        <v>0</v>
      </c>
      <c r="N159" s="284">
        <f>SUM(M159:M161)</f>
        <v>0</v>
      </c>
    </row>
    <row r="160" spans="1:14" ht="15.6" hidden="1" outlineLevel="1">
      <c r="B160" s="300"/>
      <c r="C160" s="279"/>
      <c r="D160" s="289"/>
      <c r="E160" s="173">
        <v>2</v>
      </c>
      <c r="F160" s="174"/>
      <c r="G160" s="175"/>
      <c r="H160" s="233" t="s">
        <v>2050</v>
      </c>
      <c r="I160" s="173" t="s">
        <v>780</v>
      </c>
      <c r="J160" s="177"/>
      <c r="K160" s="178" t="str">
        <f t="shared" si="7"/>
        <v>CHF / Min</v>
      </c>
      <c r="L160" s="173" t="s">
        <v>781</v>
      </c>
      <c r="M160" s="179">
        <f t="shared" si="6"/>
        <v>0</v>
      </c>
      <c r="N160" s="285"/>
    </row>
    <row r="161" spans="2:14" ht="15.6" hidden="1" outlineLevel="1">
      <c r="B161" s="301"/>
      <c r="C161" s="280"/>
      <c r="D161" s="290"/>
      <c r="E161" s="180" t="s">
        <v>782</v>
      </c>
      <c r="F161" s="181"/>
      <c r="G161" s="182"/>
      <c r="H161" s="234" t="s">
        <v>2050</v>
      </c>
      <c r="I161" s="180" t="s">
        <v>780</v>
      </c>
      <c r="J161" s="184"/>
      <c r="K161" s="185" t="str">
        <f t="shared" si="7"/>
        <v>CHF / Min</v>
      </c>
      <c r="L161" s="180" t="s">
        <v>781</v>
      </c>
      <c r="M161" s="186">
        <f t="shared" si="6"/>
        <v>0</v>
      </c>
      <c r="N161" s="286"/>
    </row>
    <row r="162" spans="2:14" ht="15.75" hidden="1" customHeight="1" outlineLevel="1">
      <c r="B162" s="287" t="s">
        <v>1989</v>
      </c>
      <c r="C162" s="278" t="s">
        <v>2013</v>
      </c>
      <c r="D162" s="288" t="s">
        <v>1995</v>
      </c>
      <c r="E162" s="166">
        <v>1</v>
      </c>
      <c r="F162" s="167"/>
      <c r="G162" s="168"/>
      <c r="H162" s="169" t="s">
        <v>779</v>
      </c>
      <c r="I162" s="166" t="s">
        <v>780</v>
      </c>
      <c r="J162" s="170"/>
      <c r="K162" s="171" t="str">
        <f t="shared" si="7"/>
        <v>CHF / Min</v>
      </c>
      <c r="L162" s="166" t="s">
        <v>781</v>
      </c>
      <c r="M162" s="172">
        <f t="shared" si="6"/>
        <v>0</v>
      </c>
      <c r="N162" s="284">
        <f>SUM(M162:M164)</f>
        <v>0</v>
      </c>
    </row>
    <row r="163" spans="2:14" ht="15.6" hidden="1" outlineLevel="1">
      <c r="B163" s="287"/>
      <c r="C163" s="279"/>
      <c r="D163" s="289"/>
      <c r="E163" s="173">
        <v>2</v>
      </c>
      <c r="F163" s="174"/>
      <c r="G163" s="175"/>
      <c r="H163" s="176" t="s">
        <v>779</v>
      </c>
      <c r="I163" s="173" t="s">
        <v>780</v>
      </c>
      <c r="J163" s="177"/>
      <c r="K163" s="178" t="str">
        <f t="shared" si="7"/>
        <v>CHF / Min</v>
      </c>
      <c r="L163" s="173" t="s">
        <v>781</v>
      </c>
      <c r="M163" s="179">
        <f t="shared" si="6"/>
        <v>0</v>
      </c>
      <c r="N163" s="285"/>
    </row>
    <row r="164" spans="2:14" ht="15.6" hidden="1" outlineLevel="1">
      <c r="B164" s="287"/>
      <c r="C164" s="279"/>
      <c r="D164" s="290"/>
      <c r="E164" s="180" t="s">
        <v>782</v>
      </c>
      <c r="F164" s="181"/>
      <c r="G164" s="182"/>
      <c r="H164" s="183" t="s">
        <v>779</v>
      </c>
      <c r="I164" s="180" t="s">
        <v>780</v>
      </c>
      <c r="J164" s="184"/>
      <c r="K164" s="185" t="str">
        <f t="shared" si="7"/>
        <v>CHF / Min</v>
      </c>
      <c r="L164" s="180" t="s">
        <v>781</v>
      </c>
      <c r="M164" s="186">
        <f t="shared" si="6"/>
        <v>0</v>
      </c>
      <c r="N164" s="286"/>
    </row>
    <row r="165" spans="2:14" ht="15.6" hidden="1" outlineLevel="1">
      <c r="B165" s="287"/>
      <c r="C165" s="279"/>
      <c r="D165" s="288" t="s">
        <v>1996</v>
      </c>
      <c r="E165" s="166">
        <v>1</v>
      </c>
      <c r="F165" s="167"/>
      <c r="G165" s="168"/>
      <c r="H165" s="248" t="s">
        <v>2050</v>
      </c>
      <c r="I165" s="166" t="s">
        <v>780</v>
      </c>
      <c r="J165" s="170"/>
      <c r="K165" s="171" t="str">
        <f t="shared" si="7"/>
        <v>CHF / Min</v>
      </c>
      <c r="L165" s="166" t="s">
        <v>781</v>
      </c>
      <c r="M165" s="172">
        <f t="shared" si="6"/>
        <v>0</v>
      </c>
      <c r="N165" s="284">
        <f>SUM(M165:M167)</f>
        <v>0</v>
      </c>
    </row>
    <row r="166" spans="2:14" ht="15.6" hidden="1" outlineLevel="1">
      <c r="B166" s="287"/>
      <c r="C166" s="279"/>
      <c r="D166" s="289"/>
      <c r="E166" s="173">
        <v>2</v>
      </c>
      <c r="F166" s="174"/>
      <c r="G166" s="175"/>
      <c r="H166" s="249" t="s">
        <v>2050</v>
      </c>
      <c r="I166" s="173" t="s">
        <v>780</v>
      </c>
      <c r="J166" s="177"/>
      <c r="K166" s="178" t="str">
        <f t="shared" si="7"/>
        <v>CHF / Min</v>
      </c>
      <c r="L166" s="173" t="s">
        <v>781</v>
      </c>
      <c r="M166" s="179">
        <f t="shared" si="6"/>
        <v>0</v>
      </c>
      <c r="N166" s="285"/>
    </row>
    <row r="167" spans="2:14" ht="15.6" hidden="1" outlineLevel="1">
      <c r="B167" s="287"/>
      <c r="C167" s="280"/>
      <c r="D167" s="290"/>
      <c r="E167" s="180" t="s">
        <v>782</v>
      </c>
      <c r="F167" s="181"/>
      <c r="G167" s="182"/>
      <c r="H167" s="250" t="s">
        <v>2050</v>
      </c>
      <c r="I167" s="180" t="s">
        <v>780</v>
      </c>
      <c r="J167" s="184"/>
      <c r="K167" s="185" t="str">
        <f t="shared" si="7"/>
        <v>CHF / Min</v>
      </c>
      <c r="L167" s="180" t="s">
        <v>781</v>
      </c>
      <c r="M167" s="186">
        <f t="shared" si="6"/>
        <v>0</v>
      </c>
      <c r="N167" s="286"/>
    </row>
    <row r="168" spans="2:14" ht="15.75" hidden="1" customHeight="1" outlineLevel="1">
      <c r="B168" s="287" t="s">
        <v>1930</v>
      </c>
      <c r="C168" s="278" t="s">
        <v>2014</v>
      </c>
      <c r="D168" s="288" t="s">
        <v>1995</v>
      </c>
      <c r="E168" s="166">
        <v>1</v>
      </c>
      <c r="F168" s="167"/>
      <c r="G168" s="168"/>
      <c r="H168" s="169" t="s">
        <v>16</v>
      </c>
      <c r="I168" s="166" t="s">
        <v>780</v>
      </c>
      <c r="J168" s="170"/>
      <c r="K168" s="171" t="str">
        <f t="shared" si="7"/>
        <v>CHF / mg</v>
      </c>
      <c r="L168" s="166" t="s">
        <v>781</v>
      </c>
      <c r="M168" s="172">
        <f t="shared" si="6"/>
        <v>0</v>
      </c>
      <c r="N168" s="284">
        <f>SUM(M168:M170)</f>
        <v>0</v>
      </c>
    </row>
    <row r="169" spans="2:14" ht="15.6" hidden="1" outlineLevel="1">
      <c r="B169" s="287"/>
      <c r="C169" s="279"/>
      <c r="D169" s="289"/>
      <c r="E169" s="173">
        <v>2</v>
      </c>
      <c r="F169" s="174"/>
      <c r="G169" s="175"/>
      <c r="H169" s="176" t="s">
        <v>17</v>
      </c>
      <c r="I169" s="173" t="s">
        <v>780</v>
      </c>
      <c r="J169" s="177"/>
      <c r="K169" s="178" t="str">
        <f t="shared" si="7"/>
        <v>CHF / U</v>
      </c>
      <c r="L169" s="173" t="s">
        <v>781</v>
      </c>
      <c r="M169" s="179">
        <f t="shared" si="6"/>
        <v>0</v>
      </c>
      <c r="N169" s="285"/>
    </row>
    <row r="170" spans="2:14" ht="15.6" hidden="1" outlineLevel="1">
      <c r="B170" s="287"/>
      <c r="C170" s="279"/>
      <c r="D170" s="290"/>
      <c r="E170" s="180" t="s">
        <v>782</v>
      </c>
      <c r="F170" s="181"/>
      <c r="G170" s="182"/>
      <c r="H170" s="183" t="s">
        <v>782</v>
      </c>
      <c r="I170" s="180" t="s">
        <v>780</v>
      </c>
      <c r="J170" s="184"/>
      <c r="K170" s="185" t="str">
        <f t="shared" si="7"/>
        <v>CHF / …</v>
      </c>
      <c r="L170" s="180" t="s">
        <v>781</v>
      </c>
      <c r="M170" s="186">
        <f t="shared" si="6"/>
        <v>0</v>
      </c>
      <c r="N170" s="286"/>
    </row>
    <row r="171" spans="2:14" ht="15.6" hidden="1" outlineLevel="1">
      <c r="B171" s="287"/>
      <c r="C171" s="279"/>
      <c r="D171" s="288" t="s">
        <v>1996</v>
      </c>
      <c r="E171" s="166">
        <v>1</v>
      </c>
      <c r="F171" s="167"/>
      <c r="G171" s="168"/>
      <c r="H171" s="169" t="s">
        <v>2026</v>
      </c>
      <c r="I171" s="166" t="s">
        <v>780</v>
      </c>
      <c r="J171" s="170"/>
      <c r="K171" s="171" t="str">
        <f t="shared" si="7"/>
        <v>CHF / mg</v>
      </c>
      <c r="L171" s="166" t="s">
        <v>781</v>
      </c>
      <c r="M171" s="172">
        <f t="shared" si="6"/>
        <v>0</v>
      </c>
      <c r="N171" s="284">
        <f>SUM(M171:M173)</f>
        <v>0</v>
      </c>
    </row>
    <row r="172" spans="2:14" ht="15.6" hidden="1" outlineLevel="1">
      <c r="B172" s="287"/>
      <c r="C172" s="279"/>
      <c r="D172" s="289"/>
      <c r="E172" s="173">
        <v>2</v>
      </c>
      <c r="F172" s="174"/>
      <c r="G172" s="175"/>
      <c r="H172" s="176" t="s">
        <v>2027</v>
      </c>
      <c r="I172" s="173" t="s">
        <v>780</v>
      </c>
      <c r="J172" s="177"/>
      <c r="K172" s="178" t="str">
        <f t="shared" si="7"/>
        <v>CHF / U</v>
      </c>
      <c r="L172" s="173" t="s">
        <v>781</v>
      </c>
      <c r="M172" s="179">
        <f t="shared" si="6"/>
        <v>0</v>
      </c>
      <c r="N172" s="285"/>
    </row>
    <row r="173" spans="2:14" ht="15.6" hidden="1" outlineLevel="1">
      <c r="B173" s="287"/>
      <c r="C173" s="280"/>
      <c r="D173" s="290"/>
      <c r="E173" s="180" t="s">
        <v>782</v>
      </c>
      <c r="F173" s="181"/>
      <c r="G173" s="182"/>
      <c r="H173" s="183" t="s">
        <v>782</v>
      </c>
      <c r="I173" s="180" t="s">
        <v>780</v>
      </c>
      <c r="J173" s="184"/>
      <c r="K173" s="185" t="str">
        <f t="shared" si="7"/>
        <v>CHF / …</v>
      </c>
      <c r="L173" s="180" t="s">
        <v>781</v>
      </c>
      <c r="M173" s="186">
        <f t="shared" si="6"/>
        <v>0</v>
      </c>
      <c r="N173" s="286"/>
    </row>
    <row r="174" spans="2:14" ht="15.75" hidden="1" customHeight="1" outlineLevel="1">
      <c r="B174" s="287" t="s">
        <v>1990</v>
      </c>
      <c r="C174" s="278" t="s">
        <v>2015</v>
      </c>
      <c r="D174" s="288" t="s">
        <v>1995</v>
      </c>
      <c r="E174" s="166">
        <v>1</v>
      </c>
      <c r="F174" s="167"/>
      <c r="G174" s="168"/>
      <c r="H174" s="169" t="s">
        <v>2022</v>
      </c>
      <c r="I174" s="166" t="s">
        <v>780</v>
      </c>
      <c r="J174" s="170"/>
      <c r="K174" s="171" t="str">
        <f t="shared" si="7"/>
        <v>CHF / Concentré</v>
      </c>
      <c r="L174" s="166" t="s">
        <v>781</v>
      </c>
      <c r="M174" s="172">
        <f t="shared" si="6"/>
        <v>0</v>
      </c>
      <c r="N174" s="284">
        <f>SUM(M174:M176)</f>
        <v>0</v>
      </c>
    </row>
    <row r="175" spans="2:14" ht="15.6" hidden="1" outlineLevel="1">
      <c r="B175" s="287"/>
      <c r="C175" s="279"/>
      <c r="D175" s="289"/>
      <c r="E175" s="173">
        <v>2</v>
      </c>
      <c r="F175" s="174"/>
      <c r="G175" s="175"/>
      <c r="H175" s="176" t="s">
        <v>2022</v>
      </c>
      <c r="I175" s="173" t="s">
        <v>780</v>
      </c>
      <c r="J175" s="177"/>
      <c r="K175" s="178" t="str">
        <f t="shared" si="7"/>
        <v>CHF / Concentré</v>
      </c>
      <c r="L175" s="173" t="s">
        <v>781</v>
      </c>
      <c r="M175" s="179">
        <f t="shared" si="6"/>
        <v>0</v>
      </c>
      <c r="N175" s="285"/>
    </row>
    <row r="176" spans="2:14" ht="15.6" hidden="1" outlineLevel="1">
      <c r="B176" s="287"/>
      <c r="C176" s="279"/>
      <c r="D176" s="290"/>
      <c r="E176" s="180" t="s">
        <v>782</v>
      </c>
      <c r="F176" s="181"/>
      <c r="G176" s="182"/>
      <c r="H176" s="183" t="s">
        <v>2022</v>
      </c>
      <c r="I176" s="180" t="s">
        <v>780</v>
      </c>
      <c r="J176" s="184"/>
      <c r="K176" s="185" t="str">
        <f t="shared" si="7"/>
        <v>CHF / Concentré</v>
      </c>
      <c r="L176" s="180" t="s">
        <v>781</v>
      </c>
      <c r="M176" s="186">
        <f t="shared" si="6"/>
        <v>0</v>
      </c>
      <c r="N176" s="286"/>
    </row>
    <row r="177" spans="2:14" ht="15.6" hidden="1" outlineLevel="1">
      <c r="B177" s="287"/>
      <c r="C177" s="279"/>
      <c r="D177" s="288" t="s">
        <v>1996</v>
      </c>
      <c r="E177" s="166">
        <v>1</v>
      </c>
      <c r="F177" s="167"/>
      <c r="G177" s="168"/>
      <c r="H177" s="169" t="s">
        <v>2051</v>
      </c>
      <c r="I177" s="166" t="s">
        <v>780</v>
      </c>
      <c r="J177" s="170"/>
      <c r="K177" s="171" t="str">
        <f t="shared" si="7"/>
        <v>CHF / Concentré</v>
      </c>
      <c r="L177" s="166" t="s">
        <v>781</v>
      </c>
      <c r="M177" s="172">
        <f t="shared" si="6"/>
        <v>0</v>
      </c>
      <c r="N177" s="284">
        <f>SUM(M177:M179)</f>
        <v>0</v>
      </c>
    </row>
    <row r="178" spans="2:14" ht="15.6" hidden="1" outlineLevel="1">
      <c r="B178" s="287"/>
      <c r="C178" s="279"/>
      <c r="D178" s="289"/>
      <c r="E178" s="173">
        <v>2</v>
      </c>
      <c r="F178" s="174"/>
      <c r="G178" s="175"/>
      <c r="H178" s="176" t="s">
        <v>2051</v>
      </c>
      <c r="I178" s="173" t="s">
        <v>780</v>
      </c>
      <c r="J178" s="177"/>
      <c r="K178" s="178" t="str">
        <f t="shared" si="7"/>
        <v>CHF / Concentré</v>
      </c>
      <c r="L178" s="173" t="s">
        <v>781</v>
      </c>
      <c r="M178" s="179">
        <f t="shared" si="6"/>
        <v>0</v>
      </c>
      <c r="N178" s="285"/>
    </row>
    <row r="179" spans="2:14" ht="15.6" hidden="1" outlineLevel="1">
      <c r="B179" s="287"/>
      <c r="C179" s="280"/>
      <c r="D179" s="290"/>
      <c r="E179" s="180" t="s">
        <v>782</v>
      </c>
      <c r="F179" s="181"/>
      <c r="G179" s="182"/>
      <c r="H179" s="183" t="s">
        <v>2051</v>
      </c>
      <c r="I179" s="180" t="s">
        <v>780</v>
      </c>
      <c r="J179" s="184"/>
      <c r="K179" s="185" t="str">
        <f t="shared" si="7"/>
        <v>CHF / Concentré</v>
      </c>
      <c r="L179" s="180" t="s">
        <v>781</v>
      </c>
      <c r="M179" s="186">
        <f t="shared" si="6"/>
        <v>0</v>
      </c>
      <c r="N179" s="286"/>
    </row>
    <row r="180" spans="2:14" ht="15.75" hidden="1" customHeight="1" outlineLevel="1">
      <c r="B180" s="277" t="s">
        <v>1947</v>
      </c>
      <c r="C180" s="278" t="s">
        <v>2016</v>
      </c>
      <c r="D180" s="291" t="s">
        <v>1995</v>
      </c>
      <c r="E180" s="166">
        <v>1</v>
      </c>
      <c r="F180" s="167"/>
      <c r="G180" s="168"/>
      <c r="H180" s="169" t="s">
        <v>2023</v>
      </c>
      <c r="I180" s="166" t="s">
        <v>780</v>
      </c>
      <c r="J180" s="170"/>
      <c r="K180" s="171" t="str">
        <f t="shared" si="7"/>
        <v>CHF / Pièce</v>
      </c>
      <c r="L180" s="166" t="s">
        <v>781</v>
      </c>
      <c r="M180" s="172">
        <f t="shared" si="6"/>
        <v>0</v>
      </c>
      <c r="N180" s="284">
        <f>SUM(M180:M182)</f>
        <v>0</v>
      </c>
    </row>
    <row r="181" spans="2:14" ht="15.6" hidden="1" outlineLevel="1">
      <c r="B181" s="277"/>
      <c r="C181" s="279"/>
      <c r="D181" s="292"/>
      <c r="E181" s="173">
        <v>2</v>
      </c>
      <c r="F181" s="174"/>
      <c r="G181" s="175"/>
      <c r="H181" s="176" t="s">
        <v>783</v>
      </c>
      <c r="I181" s="173" t="s">
        <v>780</v>
      </c>
      <c r="J181" s="177"/>
      <c r="K181" s="178" t="str">
        <f t="shared" si="7"/>
        <v>CHF / ..</v>
      </c>
      <c r="L181" s="173" t="s">
        <v>781</v>
      </c>
      <c r="M181" s="179">
        <f t="shared" si="6"/>
        <v>0</v>
      </c>
      <c r="N181" s="285"/>
    </row>
    <row r="182" spans="2:14" ht="15.6" hidden="1" outlineLevel="1">
      <c r="B182" s="277"/>
      <c r="C182" s="280"/>
      <c r="D182" s="293"/>
      <c r="E182" s="180" t="s">
        <v>782</v>
      </c>
      <c r="F182" s="181"/>
      <c r="G182" s="182"/>
      <c r="H182" s="183" t="s">
        <v>783</v>
      </c>
      <c r="I182" s="180" t="s">
        <v>780</v>
      </c>
      <c r="J182" s="184"/>
      <c r="K182" s="185" t="str">
        <f t="shared" si="7"/>
        <v>CHF / ..</v>
      </c>
      <c r="L182" s="180" t="s">
        <v>781</v>
      </c>
      <c r="M182" s="186">
        <f t="shared" si="6"/>
        <v>0</v>
      </c>
      <c r="N182" s="286"/>
    </row>
    <row r="183" spans="2:14" ht="15.75" hidden="1" customHeight="1" outlineLevel="1">
      <c r="B183" s="277" t="s">
        <v>2020</v>
      </c>
      <c r="C183" s="278" t="s">
        <v>2017</v>
      </c>
      <c r="D183" s="288" t="s">
        <v>1995</v>
      </c>
      <c r="E183" s="166">
        <v>1</v>
      </c>
      <c r="F183" s="167"/>
      <c r="G183" s="168"/>
      <c r="H183" s="169" t="s">
        <v>2023</v>
      </c>
      <c r="I183" s="166" t="s">
        <v>780</v>
      </c>
      <c r="J183" s="170"/>
      <c r="K183" s="171" t="str">
        <f t="shared" si="7"/>
        <v>CHF / Pièce</v>
      </c>
      <c r="L183" s="166" t="s">
        <v>781</v>
      </c>
      <c r="M183" s="172">
        <f t="shared" si="6"/>
        <v>0</v>
      </c>
      <c r="N183" s="284">
        <f>SUM(M183:M185)</f>
        <v>0</v>
      </c>
    </row>
    <row r="184" spans="2:14" ht="15.6" hidden="1" outlineLevel="1">
      <c r="B184" s="277"/>
      <c r="C184" s="279"/>
      <c r="D184" s="289"/>
      <c r="E184" s="173">
        <v>2</v>
      </c>
      <c r="F184" s="174"/>
      <c r="G184" s="175"/>
      <c r="H184" s="176" t="s">
        <v>783</v>
      </c>
      <c r="I184" s="173" t="s">
        <v>780</v>
      </c>
      <c r="J184" s="177"/>
      <c r="K184" s="178" t="str">
        <f t="shared" si="7"/>
        <v>CHF / ..</v>
      </c>
      <c r="L184" s="173" t="s">
        <v>781</v>
      </c>
      <c r="M184" s="179">
        <f t="shared" si="6"/>
        <v>0</v>
      </c>
      <c r="N184" s="285"/>
    </row>
    <row r="185" spans="2:14" ht="15.6" hidden="1" outlineLevel="1">
      <c r="B185" s="277"/>
      <c r="C185" s="279"/>
      <c r="D185" s="290"/>
      <c r="E185" s="180" t="s">
        <v>782</v>
      </c>
      <c r="F185" s="181"/>
      <c r="G185" s="182"/>
      <c r="H185" s="183" t="s">
        <v>783</v>
      </c>
      <c r="I185" s="180" t="s">
        <v>780</v>
      </c>
      <c r="J185" s="184"/>
      <c r="K185" s="185" t="str">
        <f t="shared" si="7"/>
        <v>CHF / ..</v>
      </c>
      <c r="L185" s="180" t="s">
        <v>781</v>
      </c>
      <c r="M185" s="186">
        <f t="shared" si="6"/>
        <v>0</v>
      </c>
      <c r="N185" s="286"/>
    </row>
    <row r="186" spans="2:14" ht="15.6" hidden="1" outlineLevel="1">
      <c r="B186" s="277"/>
      <c r="C186" s="279"/>
      <c r="D186" s="288" t="s">
        <v>1996</v>
      </c>
      <c r="E186" s="166">
        <v>1</v>
      </c>
      <c r="F186" s="167"/>
      <c r="G186" s="168"/>
      <c r="H186" s="169" t="s">
        <v>2052</v>
      </c>
      <c r="I186" s="166" t="s">
        <v>780</v>
      </c>
      <c r="J186" s="170"/>
      <c r="K186" s="171" t="str">
        <f t="shared" si="7"/>
        <v>CHF / Pièce</v>
      </c>
      <c r="L186" s="166" t="s">
        <v>781</v>
      </c>
      <c r="M186" s="172">
        <f t="shared" si="6"/>
        <v>0</v>
      </c>
      <c r="N186" s="284">
        <f>SUM(M186:M188)</f>
        <v>0</v>
      </c>
    </row>
    <row r="187" spans="2:14" ht="15.6" hidden="1" outlineLevel="1">
      <c r="B187" s="277"/>
      <c r="C187" s="279"/>
      <c r="D187" s="289"/>
      <c r="E187" s="173">
        <v>2</v>
      </c>
      <c r="F187" s="174"/>
      <c r="G187" s="175"/>
      <c r="H187" s="176" t="s">
        <v>2052</v>
      </c>
      <c r="I187" s="173" t="s">
        <v>780</v>
      </c>
      <c r="J187" s="177"/>
      <c r="K187" s="178" t="str">
        <f t="shared" si="7"/>
        <v>CHF / Pièce</v>
      </c>
      <c r="L187" s="173" t="s">
        <v>781</v>
      </c>
      <c r="M187" s="179">
        <f t="shared" si="6"/>
        <v>0</v>
      </c>
      <c r="N187" s="285"/>
    </row>
    <row r="188" spans="2:14" ht="15.6" hidden="1" outlineLevel="1">
      <c r="B188" s="277"/>
      <c r="C188" s="280"/>
      <c r="D188" s="290"/>
      <c r="E188" s="180" t="s">
        <v>782</v>
      </c>
      <c r="F188" s="181"/>
      <c r="G188" s="182"/>
      <c r="H188" s="183" t="s">
        <v>2052</v>
      </c>
      <c r="I188" s="180" t="s">
        <v>780</v>
      </c>
      <c r="J188" s="184"/>
      <c r="K188" s="185" t="str">
        <f t="shared" si="7"/>
        <v>CHF / Pièce</v>
      </c>
      <c r="L188" s="180" t="s">
        <v>781</v>
      </c>
      <c r="M188" s="186">
        <f t="shared" si="6"/>
        <v>0</v>
      </c>
      <c r="N188" s="286"/>
    </row>
    <row r="189" spans="2:14" ht="15.75" hidden="1" customHeight="1" outlineLevel="1">
      <c r="B189" s="277" t="s">
        <v>2021</v>
      </c>
      <c r="C189" s="278" t="s">
        <v>2018</v>
      </c>
      <c r="D189" s="281" t="s">
        <v>1996</v>
      </c>
      <c r="E189" s="166">
        <v>1</v>
      </c>
      <c r="F189" s="167"/>
      <c r="G189" s="245">
        <v>1</v>
      </c>
      <c r="H189" s="248" t="s">
        <v>2053</v>
      </c>
      <c r="I189" s="166" t="s">
        <v>780</v>
      </c>
      <c r="J189" s="170"/>
      <c r="K189" s="171" t="str">
        <f t="shared" si="7"/>
        <v>CHF / h</v>
      </c>
      <c r="L189" s="166" t="s">
        <v>781</v>
      </c>
      <c r="M189" s="172">
        <f t="shared" si="6"/>
        <v>0</v>
      </c>
      <c r="N189" s="284">
        <f>SUM(M189:M192)</f>
        <v>0</v>
      </c>
    </row>
    <row r="190" spans="2:14" ht="15.6" hidden="1" outlineLevel="1">
      <c r="B190" s="277"/>
      <c r="C190" s="279"/>
      <c r="D190" s="282"/>
      <c r="E190" s="173">
        <v>2</v>
      </c>
      <c r="F190" s="174"/>
      <c r="G190" s="246">
        <v>1</v>
      </c>
      <c r="H190" s="249" t="s">
        <v>2053</v>
      </c>
      <c r="I190" s="173" t="s">
        <v>780</v>
      </c>
      <c r="J190" s="177"/>
      <c r="K190" s="178" t="str">
        <f t="shared" si="7"/>
        <v>CHF / h</v>
      </c>
      <c r="L190" s="173" t="s">
        <v>781</v>
      </c>
      <c r="M190" s="179">
        <f t="shared" si="6"/>
        <v>0</v>
      </c>
      <c r="N190" s="285"/>
    </row>
    <row r="191" spans="2:14" ht="15.6" hidden="1" outlineLevel="1">
      <c r="B191" s="277"/>
      <c r="C191" s="279"/>
      <c r="D191" s="282"/>
      <c r="E191" s="187">
        <v>3</v>
      </c>
      <c r="F191" s="188"/>
      <c r="G191" s="246">
        <v>1</v>
      </c>
      <c r="H191" s="249" t="s">
        <v>2053</v>
      </c>
      <c r="I191" s="173" t="s">
        <v>780</v>
      </c>
      <c r="J191" s="177"/>
      <c r="K191" s="178" t="str">
        <f t="shared" si="7"/>
        <v>CHF / h</v>
      </c>
      <c r="L191" s="173" t="s">
        <v>781</v>
      </c>
      <c r="M191" s="179">
        <f t="shared" si="6"/>
        <v>0</v>
      </c>
      <c r="N191" s="285"/>
    </row>
    <row r="192" spans="2:14" ht="15.6" hidden="1" outlineLevel="1">
      <c r="B192" s="277"/>
      <c r="C192" s="280"/>
      <c r="D192" s="283"/>
      <c r="E192" s="180" t="s">
        <v>782</v>
      </c>
      <c r="F192" s="181"/>
      <c r="G192" s="247">
        <v>1</v>
      </c>
      <c r="H192" s="250" t="s">
        <v>2053</v>
      </c>
      <c r="I192" s="180" t="s">
        <v>780</v>
      </c>
      <c r="J192" s="184"/>
      <c r="K192" s="185" t="str">
        <f t="shared" si="7"/>
        <v>CHF / h</v>
      </c>
      <c r="L192" s="180" t="s">
        <v>781</v>
      </c>
      <c r="M192" s="186">
        <f t="shared" si="6"/>
        <v>0</v>
      </c>
      <c r="N192" s="286"/>
    </row>
    <row r="193" spans="1:14" s="110" customFormat="1" ht="15.6" hidden="1" customHeight="1" outlineLevel="1">
      <c r="A193" s="92"/>
      <c r="B193" s="287" t="s">
        <v>1993</v>
      </c>
      <c r="C193" s="278" t="s">
        <v>2019</v>
      </c>
      <c r="D193" s="288" t="s">
        <v>1995</v>
      </c>
      <c r="E193" s="166">
        <v>1</v>
      </c>
      <c r="F193" s="167"/>
      <c r="G193" s="168"/>
      <c r="H193" s="169" t="s">
        <v>783</v>
      </c>
      <c r="I193" s="166" t="s">
        <v>780</v>
      </c>
      <c r="J193" s="170"/>
      <c r="K193" s="171" t="str">
        <f t="shared" si="7"/>
        <v>CHF / ..</v>
      </c>
      <c r="L193" s="166" t="s">
        <v>781</v>
      </c>
      <c r="M193" s="172">
        <f t="shared" si="6"/>
        <v>0</v>
      </c>
      <c r="N193" s="284">
        <f>SUM(M193:M195)</f>
        <v>0</v>
      </c>
    </row>
    <row r="194" spans="1:14" s="110" customFormat="1" ht="15.6" hidden="1" outlineLevel="1">
      <c r="A194" s="92"/>
      <c r="B194" s="287"/>
      <c r="C194" s="279"/>
      <c r="D194" s="289"/>
      <c r="E194" s="173">
        <v>2</v>
      </c>
      <c r="F194" s="174"/>
      <c r="G194" s="175"/>
      <c r="H194" s="176" t="s">
        <v>783</v>
      </c>
      <c r="I194" s="173" t="s">
        <v>780</v>
      </c>
      <c r="J194" s="177"/>
      <c r="K194" s="178" t="str">
        <f t="shared" si="7"/>
        <v>CHF / ..</v>
      </c>
      <c r="L194" s="173" t="s">
        <v>781</v>
      </c>
      <c r="M194" s="179">
        <f t="shared" si="6"/>
        <v>0</v>
      </c>
      <c r="N194" s="285"/>
    </row>
    <row r="195" spans="1:14" s="110" customFormat="1" ht="15.6" hidden="1" outlineLevel="1">
      <c r="A195" s="92"/>
      <c r="B195" s="287"/>
      <c r="C195" s="279"/>
      <c r="D195" s="290"/>
      <c r="E195" s="180" t="s">
        <v>782</v>
      </c>
      <c r="F195" s="181"/>
      <c r="G195" s="182"/>
      <c r="H195" s="183" t="s">
        <v>783</v>
      </c>
      <c r="I195" s="180" t="s">
        <v>780</v>
      </c>
      <c r="J195" s="184"/>
      <c r="K195" s="185" t="str">
        <f t="shared" si="7"/>
        <v>CHF / ..</v>
      </c>
      <c r="L195" s="180" t="s">
        <v>781</v>
      </c>
      <c r="M195" s="186">
        <f t="shared" si="6"/>
        <v>0</v>
      </c>
      <c r="N195" s="286"/>
    </row>
    <row r="196" spans="1:14" s="110" customFormat="1" ht="15.6" hidden="1" outlineLevel="1">
      <c r="A196" s="92"/>
      <c r="B196" s="287"/>
      <c r="C196" s="279"/>
      <c r="D196" s="288" t="s">
        <v>1996</v>
      </c>
      <c r="E196" s="166">
        <v>1</v>
      </c>
      <c r="F196" s="167"/>
      <c r="G196" s="168"/>
      <c r="H196" s="169" t="s">
        <v>2024</v>
      </c>
      <c r="I196" s="166" t="s">
        <v>780</v>
      </c>
      <c r="J196" s="170"/>
      <c r="K196" s="171" t="str">
        <f t="shared" si="7"/>
        <v>CHF / ..</v>
      </c>
      <c r="L196" s="166" t="s">
        <v>781</v>
      </c>
      <c r="M196" s="172">
        <f t="shared" si="6"/>
        <v>0</v>
      </c>
      <c r="N196" s="284">
        <f>SUM(M196:M198)</f>
        <v>0</v>
      </c>
    </row>
    <row r="197" spans="1:14" s="110" customFormat="1" ht="15.6" hidden="1" outlineLevel="1">
      <c r="A197" s="92"/>
      <c r="B197" s="287"/>
      <c r="C197" s="279"/>
      <c r="D197" s="289"/>
      <c r="E197" s="173">
        <v>2</v>
      </c>
      <c r="F197" s="174"/>
      <c r="G197" s="175"/>
      <c r="H197" s="176" t="s">
        <v>2025</v>
      </c>
      <c r="I197" s="173" t="s">
        <v>780</v>
      </c>
      <c r="J197" s="177"/>
      <c r="K197" s="178" t="str">
        <f t="shared" si="7"/>
        <v>CHF / ..</v>
      </c>
      <c r="L197" s="173" t="s">
        <v>781</v>
      </c>
      <c r="M197" s="179">
        <f t="shared" si="6"/>
        <v>0</v>
      </c>
      <c r="N197" s="285"/>
    </row>
    <row r="198" spans="1:14" s="110" customFormat="1" ht="15.6" hidden="1" outlineLevel="1">
      <c r="A198" s="92"/>
      <c r="B198" s="287"/>
      <c r="C198" s="280"/>
      <c r="D198" s="290"/>
      <c r="E198" s="180" t="s">
        <v>782</v>
      </c>
      <c r="F198" s="181"/>
      <c r="G198" s="182"/>
      <c r="H198" s="183" t="s">
        <v>2025</v>
      </c>
      <c r="I198" s="180" t="s">
        <v>780</v>
      </c>
      <c r="J198" s="184"/>
      <c r="K198" s="185" t="str">
        <f t="shared" si="7"/>
        <v>CHF / ..</v>
      </c>
      <c r="L198" s="180" t="s">
        <v>781</v>
      </c>
      <c r="M198" s="186">
        <f t="shared" si="6"/>
        <v>0</v>
      </c>
      <c r="N198" s="286"/>
    </row>
    <row r="199" spans="1:14">
      <c r="B199" s="110"/>
    </row>
    <row r="200" spans="1:14" collapsed="1">
      <c r="B200" s="232" t="s">
        <v>788</v>
      </c>
      <c r="C200" s="49" t="str">
        <f>+VLOOKUP(B200&amp;"a",'Procédés onéreux'!B:D,3,FALSE)</f>
        <v>Durée de traitement par un ballonnet de contrepulsation</v>
      </c>
      <c r="D200" s="92"/>
      <c r="E200" s="110"/>
      <c r="F200" s="110"/>
      <c r="G200" s="110"/>
      <c r="H200" s="110"/>
      <c r="I200" s="110"/>
      <c r="J200" s="110"/>
      <c r="K200" s="110"/>
      <c r="L200" s="110"/>
      <c r="M200" s="110"/>
      <c r="N200" s="110"/>
    </row>
    <row r="201" spans="1:14" hidden="1" outlineLevel="1">
      <c r="B201" s="235"/>
      <c r="C201" s="162" t="s">
        <v>2005</v>
      </c>
      <c r="D201" s="163" t="s">
        <v>2006</v>
      </c>
      <c r="E201" s="163" t="s">
        <v>777</v>
      </c>
      <c r="F201" s="163" t="s">
        <v>1960</v>
      </c>
      <c r="G201" s="163" t="s">
        <v>2007</v>
      </c>
      <c r="H201" s="163" t="s">
        <v>2008</v>
      </c>
      <c r="I201" s="163"/>
      <c r="J201" s="164" t="s">
        <v>2009</v>
      </c>
      <c r="K201" s="163" t="s">
        <v>2008</v>
      </c>
      <c r="L201" s="163"/>
      <c r="M201" s="163" t="s">
        <v>2010</v>
      </c>
      <c r="N201" s="165" t="s">
        <v>2011</v>
      </c>
    </row>
    <row r="202" spans="1:14" ht="15.75" hidden="1" customHeight="1" outlineLevel="1">
      <c r="B202" s="299" t="s">
        <v>1988</v>
      </c>
      <c r="C202" s="278" t="s">
        <v>2012</v>
      </c>
      <c r="D202" s="288" t="s">
        <v>1995</v>
      </c>
      <c r="E202" s="166">
        <v>1</v>
      </c>
      <c r="F202" s="167"/>
      <c r="G202" s="168"/>
      <c r="H202" s="169" t="s">
        <v>779</v>
      </c>
      <c r="I202" s="166" t="s">
        <v>780</v>
      </c>
      <c r="J202" s="170"/>
      <c r="K202" s="171" t="str">
        <f>+"CHF / "&amp;IFERROR(MID(H202,1,SEARCH("par h",H202)-2),H202)</f>
        <v>CHF / Min</v>
      </c>
      <c r="L202" s="166" t="s">
        <v>781</v>
      </c>
      <c r="M202" s="172">
        <f t="shared" ref="M202:M244" si="8">+G202*J202</f>
        <v>0</v>
      </c>
      <c r="N202" s="284">
        <f>SUM(M202:M204)</f>
        <v>0</v>
      </c>
    </row>
    <row r="203" spans="1:14" ht="15.6" hidden="1" outlineLevel="1">
      <c r="B203" s="300"/>
      <c r="C203" s="279"/>
      <c r="D203" s="289"/>
      <c r="E203" s="173">
        <v>2</v>
      </c>
      <c r="F203" s="174"/>
      <c r="G203" s="175"/>
      <c r="H203" s="176" t="s">
        <v>779</v>
      </c>
      <c r="I203" s="173" t="s">
        <v>780</v>
      </c>
      <c r="J203" s="177"/>
      <c r="K203" s="178" t="str">
        <f t="shared" ref="K203:K244" si="9">+"CHF / "&amp;IFERROR(MID(H203,1,SEARCH("par h",H203)-2),H203)</f>
        <v>CHF / Min</v>
      </c>
      <c r="L203" s="173" t="s">
        <v>781</v>
      </c>
      <c r="M203" s="179">
        <f t="shared" si="8"/>
        <v>0</v>
      </c>
      <c r="N203" s="285"/>
    </row>
    <row r="204" spans="1:14" ht="15.6" hidden="1" outlineLevel="1">
      <c r="B204" s="300"/>
      <c r="C204" s="279"/>
      <c r="D204" s="290"/>
      <c r="E204" s="180" t="s">
        <v>782</v>
      </c>
      <c r="F204" s="181"/>
      <c r="G204" s="182"/>
      <c r="H204" s="183" t="s">
        <v>779</v>
      </c>
      <c r="I204" s="180" t="s">
        <v>780</v>
      </c>
      <c r="J204" s="184"/>
      <c r="K204" s="185" t="str">
        <f t="shared" si="9"/>
        <v>CHF / Min</v>
      </c>
      <c r="L204" s="180" t="s">
        <v>781</v>
      </c>
      <c r="M204" s="186">
        <f t="shared" si="8"/>
        <v>0</v>
      </c>
      <c r="N204" s="286"/>
    </row>
    <row r="205" spans="1:14" ht="15.6" hidden="1" outlineLevel="1">
      <c r="B205" s="300"/>
      <c r="C205" s="279"/>
      <c r="D205" s="288" t="s">
        <v>1996</v>
      </c>
      <c r="E205" s="166">
        <v>1</v>
      </c>
      <c r="F205" s="167"/>
      <c r="G205" s="168"/>
      <c r="H205" s="273" t="s">
        <v>2050</v>
      </c>
      <c r="I205" s="166" t="s">
        <v>780</v>
      </c>
      <c r="J205" s="170"/>
      <c r="K205" s="171" t="str">
        <f t="shared" si="9"/>
        <v>CHF / Min</v>
      </c>
      <c r="L205" s="166" t="s">
        <v>781</v>
      </c>
      <c r="M205" s="172">
        <f t="shared" si="8"/>
        <v>0</v>
      </c>
      <c r="N205" s="284">
        <f>SUM(M205:M207)</f>
        <v>0</v>
      </c>
    </row>
    <row r="206" spans="1:14" ht="15.6" hidden="1" outlineLevel="1">
      <c r="B206" s="300"/>
      <c r="C206" s="279"/>
      <c r="D206" s="289"/>
      <c r="E206" s="173">
        <v>2</v>
      </c>
      <c r="F206" s="174"/>
      <c r="G206" s="175"/>
      <c r="H206" s="233" t="s">
        <v>2050</v>
      </c>
      <c r="I206" s="173" t="s">
        <v>780</v>
      </c>
      <c r="J206" s="177"/>
      <c r="K206" s="178" t="str">
        <f t="shared" si="9"/>
        <v>CHF / Min</v>
      </c>
      <c r="L206" s="173" t="s">
        <v>781</v>
      </c>
      <c r="M206" s="179">
        <f t="shared" si="8"/>
        <v>0</v>
      </c>
      <c r="N206" s="285"/>
    </row>
    <row r="207" spans="1:14" ht="15.6" hidden="1" outlineLevel="1">
      <c r="B207" s="301"/>
      <c r="C207" s="280"/>
      <c r="D207" s="290"/>
      <c r="E207" s="180" t="s">
        <v>782</v>
      </c>
      <c r="F207" s="181"/>
      <c r="G207" s="182"/>
      <c r="H207" s="234" t="s">
        <v>2050</v>
      </c>
      <c r="I207" s="180" t="s">
        <v>780</v>
      </c>
      <c r="J207" s="184"/>
      <c r="K207" s="185" t="str">
        <f t="shared" si="9"/>
        <v>CHF / Min</v>
      </c>
      <c r="L207" s="180" t="s">
        <v>781</v>
      </c>
      <c r="M207" s="186">
        <f t="shared" si="8"/>
        <v>0</v>
      </c>
      <c r="N207" s="286"/>
    </row>
    <row r="208" spans="1:14" ht="15.75" hidden="1" customHeight="1" outlineLevel="1">
      <c r="B208" s="287" t="s">
        <v>1989</v>
      </c>
      <c r="C208" s="278" t="s">
        <v>2013</v>
      </c>
      <c r="D208" s="288" t="s">
        <v>1995</v>
      </c>
      <c r="E208" s="166">
        <v>1</v>
      </c>
      <c r="F208" s="167"/>
      <c r="G208" s="168"/>
      <c r="H208" s="169" t="s">
        <v>779</v>
      </c>
      <c r="I208" s="166" t="s">
        <v>780</v>
      </c>
      <c r="J208" s="170"/>
      <c r="K208" s="171" t="str">
        <f t="shared" si="9"/>
        <v>CHF / Min</v>
      </c>
      <c r="L208" s="166" t="s">
        <v>781</v>
      </c>
      <c r="M208" s="172">
        <f t="shared" si="8"/>
        <v>0</v>
      </c>
      <c r="N208" s="284">
        <f>SUM(M208:M210)</f>
        <v>0</v>
      </c>
    </row>
    <row r="209" spans="2:14" ht="15.6" hidden="1" outlineLevel="1">
      <c r="B209" s="287"/>
      <c r="C209" s="279"/>
      <c r="D209" s="289"/>
      <c r="E209" s="173">
        <v>2</v>
      </c>
      <c r="F209" s="174"/>
      <c r="G209" s="175"/>
      <c r="H209" s="176" t="s">
        <v>779</v>
      </c>
      <c r="I209" s="173" t="s">
        <v>780</v>
      </c>
      <c r="J209" s="177"/>
      <c r="K209" s="178" t="str">
        <f t="shared" si="9"/>
        <v>CHF / Min</v>
      </c>
      <c r="L209" s="173" t="s">
        <v>781</v>
      </c>
      <c r="M209" s="179">
        <f t="shared" si="8"/>
        <v>0</v>
      </c>
      <c r="N209" s="285"/>
    </row>
    <row r="210" spans="2:14" ht="15.6" hidden="1" outlineLevel="1">
      <c r="B210" s="287"/>
      <c r="C210" s="279"/>
      <c r="D210" s="290"/>
      <c r="E210" s="180" t="s">
        <v>782</v>
      </c>
      <c r="F210" s="181"/>
      <c r="G210" s="182"/>
      <c r="H210" s="183" t="s">
        <v>779</v>
      </c>
      <c r="I210" s="180" t="s">
        <v>780</v>
      </c>
      <c r="J210" s="184"/>
      <c r="K210" s="185" t="str">
        <f t="shared" si="9"/>
        <v>CHF / Min</v>
      </c>
      <c r="L210" s="180" t="s">
        <v>781</v>
      </c>
      <c r="M210" s="186">
        <f t="shared" si="8"/>
        <v>0</v>
      </c>
      <c r="N210" s="286"/>
    </row>
    <row r="211" spans="2:14" ht="15.6" hidden="1" outlineLevel="1">
      <c r="B211" s="287"/>
      <c r="C211" s="279"/>
      <c r="D211" s="288" t="s">
        <v>1996</v>
      </c>
      <c r="E211" s="166">
        <v>1</v>
      </c>
      <c r="F211" s="167"/>
      <c r="G211" s="168"/>
      <c r="H211" s="248" t="s">
        <v>2050</v>
      </c>
      <c r="I211" s="166" t="s">
        <v>780</v>
      </c>
      <c r="J211" s="170"/>
      <c r="K211" s="171" t="str">
        <f t="shared" si="9"/>
        <v>CHF / Min</v>
      </c>
      <c r="L211" s="166" t="s">
        <v>781</v>
      </c>
      <c r="M211" s="172">
        <f t="shared" si="8"/>
        <v>0</v>
      </c>
      <c r="N211" s="284">
        <f>SUM(M211:M213)</f>
        <v>0</v>
      </c>
    </row>
    <row r="212" spans="2:14" ht="15.6" hidden="1" outlineLevel="1">
      <c r="B212" s="287"/>
      <c r="C212" s="279"/>
      <c r="D212" s="289"/>
      <c r="E212" s="173">
        <v>2</v>
      </c>
      <c r="F212" s="174"/>
      <c r="G212" s="175"/>
      <c r="H212" s="249" t="s">
        <v>2050</v>
      </c>
      <c r="I212" s="173" t="s">
        <v>780</v>
      </c>
      <c r="J212" s="177"/>
      <c r="K212" s="178" t="str">
        <f t="shared" si="9"/>
        <v>CHF / Min</v>
      </c>
      <c r="L212" s="173" t="s">
        <v>781</v>
      </c>
      <c r="M212" s="179">
        <f t="shared" si="8"/>
        <v>0</v>
      </c>
      <c r="N212" s="285"/>
    </row>
    <row r="213" spans="2:14" ht="15.6" hidden="1" outlineLevel="1">
      <c r="B213" s="287"/>
      <c r="C213" s="280"/>
      <c r="D213" s="290"/>
      <c r="E213" s="180" t="s">
        <v>782</v>
      </c>
      <c r="F213" s="181"/>
      <c r="G213" s="182"/>
      <c r="H213" s="250" t="s">
        <v>2050</v>
      </c>
      <c r="I213" s="180" t="s">
        <v>780</v>
      </c>
      <c r="J213" s="184"/>
      <c r="K213" s="185" t="str">
        <f t="shared" si="9"/>
        <v>CHF / Min</v>
      </c>
      <c r="L213" s="180" t="s">
        <v>781</v>
      </c>
      <c r="M213" s="186">
        <f t="shared" si="8"/>
        <v>0</v>
      </c>
      <c r="N213" s="286"/>
    </row>
    <row r="214" spans="2:14" ht="15.75" hidden="1" customHeight="1" outlineLevel="1">
      <c r="B214" s="287" t="s">
        <v>1930</v>
      </c>
      <c r="C214" s="278" t="s">
        <v>2014</v>
      </c>
      <c r="D214" s="288" t="s">
        <v>1995</v>
      </c>
      <c r="E214" s="166">
        <v>1</v>
      </c>
      <c r="F214" s="167"/>
      <c r="G214" s="168"/>
      <c r="H214" s="169" t="s">
        <v>16</v>
      </c>
      <c r="I214" s="166" t="s">
        <v>780</v>
      </c>
      <c r="J214" s="170"/>
      <c r="K214" s="171" t="str">
        <f t="shared" si="9"/>
        <v>CHF / mg</v>
      </c>
      <c r="L214" s="166" t="s">
        <v>781</v>
      </c>
      <c r="M214" s="172">
        <f t="shared" si="8"/>
        <v>0</v>
      </c>
      <c r="N214" s="284">
        <f>SUM(M214:M216)</f>
        <v>0</v>
      </c>
    </row>
    <row r="215" spans="2:14" ht="15.6" hidden="1" outlineLevel="1">
      <c r="B215" s="287"/>
      <c r="C215" s="279"/>
      <c r="D215" s="289"/>
      <c r="E215" s="173">
        <v>2</v>
      </c>
      <c r="F215" s="174"/>
      <c r="G215" s="175"/>
      <c r="H215" s="176" t="s">
        <v>17</v>
      </c>
      <c r="I215" s="173" t="s">
        <v>780</v>
      </c>
      <c r="J215" s="177"/>
      <c r="K215" s="178" t="str">
        <f t="shared" si="9"/>
        <v>CHF / U</v>
      </c>
      <c r="L215" s="173" t="s">
        <v>781</v>
      </c>
      <c r="M215" s="179">
        <f t="shared" si="8"/>
        <v>0</v>
      </c>
      <c r="N215" s="285"/>
    </row>
    <row r="216" spans="2:14" ht="15.6" hidden="1" outlineLevel="1">
      <c r="B216" s="287"/>
      <c r="C216" s="279"/>
      <c r="D216" s="290"/>
      <c r="E216" s="180" t="s">
        <v>782</v>
      </c>
      <c r="F216" s="181"/>
      <c r="G216" s="182"/>
      <c r="H216" s="183" t="s">
        <v>782</v>
      </c>
      <c r="I216" s="180" t="s">
        <v>780</v>
      </c>
      <c r="J216" s="184"/>
      <c r="K216" s="185" t="str">
        <f t="shared" si="9"/>
        <v>CHF / …</v>
      </c>
      <c r="L216" s="180" t="s">
        <v>781</v>
      </c>
      <c r="M216" s="186">
        <f t="shared" si="8"/>
        <v>0</v>
      </c>
      <c r="N216" s="286"/>
    </row>
    <row r="217" spans="2:14" ht="15.6" hidden="1" outlineLevel="1">
      <c r="B217" s="287"/>
      <c r="C217" s="279"/>
      <c r="D217" s="288" t="s">
        <v>1996</v>
      </c>
      <c r="E217" s="166">
        <v>1</v>
      </c>
      <c r="F217" s="167"/>
      <c r="G217" s="168"/>
      <c r="H217" s="169" t="s">
        <v>2026</v>
      </c>
      <c r="I217" s="166" t="s">
        <v>780</v>
      </c>
      <c r="J217" s="170"/>
      <c r="K217" s="171" t="str">
        <f t="shared" si="9"/>
        <v>CHF / mg</v>
      </c>
      <c r="L217" s="166" t="s">
        <v>781</v>
      </c>
      <c r="M217" s="172">
        <f t="shared" si="8"/>
        <v>0</v>
      </c>
      <c r="N217" s="284">
        <f>SUM(M217:M219)</f>
        <v>0</v>
      </c>
    </row>
    <row r="218" spans="2:14" ht="15.6" hidden="1" outlineLevel="1">
      <c r="B218" s="287"/>
      <c r="C218" s="279"/>
      <c r="D218" s="289"/>
      <c r="E218" s="173">
        <v>2</v>
      </c>
      <c r="F218" s="174"/>
      <c r="G218" s="175"/>
      <c r="H218" s="176" t="s">
        <v>2027</v>
      </c>
      <c r="I218" s="173" t="s">
        <v>780</v>
      </c>
      <c r="J218" s="177"/>
      <c r="K218" s="178" t="str">
        <f t="shared" si="9"/>
        <v>CHF / U</v>
      </c>
      <c r="L218" s="173" t="s">
        <v>781</v>
      </c>
      <c r="M218" s="179">
        <f t="shared" si="8"/>
        <v>0</v>
      </c>
      <c r="N218" s="285"/>
    </row>
    <row r="219" spans="2:14" ht="15.6" hidden="1" outlineLevel="1">
      <c r="B219" s="287"/>
      <c r="C219" s="280"/>
      <c r="D219" s="290"/>
      <c r="E219" s="180" t="s">
        <v>782</v>
      </c>
      <c r="F219" s="181"/>
      <c r="G219" s="182"/>
      <c r="H219" s="183" t="s">
        <v>782</v>
      </c>
      <c r="I219" s="180" t="s">
        <v>780</v>
      </c>
      <c r="J219" s="184"/>
      <c r="K219" s="185" t="str">
        <f t="shared" si="9"/>
        <v>CHF / …</v>
      </c>
      <c r="L219" s="180" t="s">
        <v>781</v>
      </c>
      <c r="M219" s="186">
        <f t="shared" si="8"/>
        <v>0</v>
      </c>
      <c r="N219" s="286"/>
    </row>
    <row r="220" spans="2:14" ht="15.75" hidden="1" customHeight="1" outlineLevel="1">
      <c r="B220" s="287" t="s">
        <v>1990</v>
      </c>
      <c r="C220" s="278" t="s">
        <v>2015</v>
      </c>
      <c r="D220" s="288" t="s">
        <v>1995</v>
      </c>
      <c r="E220" s="166">
        <v>1</v>
      </c>
      <c r="F220" s="167"/>
      <c r="G220" s="168"/>
      <c r="H220" s="169" t="s">
        <v>2022</v>
      </c>
      <c r="I220" s="166" t="s">
        <v>780</v>
      </c>
      <c r="J220" s="170"/>
      <c r="K220" s="171" t="str">
        <f t="shared" si="9"/>
        <v>CHF / Concentré</v>
      </c>
      <c r="L220" s="166" t="s">
        <v>781</v>
      </c>
      <c r="M220" s="172">
        <f t="shared" si="8"/>
        <v>0</v>
      </c>
      <c r="N220" s="284">
        <f>SUM(M220:M222)</f>
        <v>0</v>
      </c>
    </row>
    <row r="221" spans="2:14" ht="15.6" hidden="1" outlineLevel="1">
      <c r="B221" s="287"/>
      <c r="C221" s="279"/>
      <c r="D221" s="289"/>
      <c r="E221" s="173">
        <v>2</v>
      </c>
      <c r="F221" s="174"/>
      <c r="G221" s="175"/>
      <c r="H221" s="176" t="s">
        <v>2022</v>
      </c>
      <c r="I221" s="173" t="s">
        <v>780</v>
      </c>
      <c r="J221" s="177"/>
      <c r="K221" s="178" t="str">
        <f t="shared" si="9"/>
        <v>CHF / Concentré</v>
      </c>
      <c r="L221" s="173" t="s">
        <v>781</v>
      </c>
      <c r="M221" s="179">
        <f t="shared" si="8"/>
        <v>0</v>
      </c>
      <c r="N221" s="285"/>
    </row>
    <row r="222" spans="2:14" ht="15.6" hidden="1" outlineLevel="1">
      <c r="B222" s="287"/>
      <c r="C222" s="279"/>
      <c r="D222" s="290"/>
      <c r="E222" s="180" t="s">
        <v>782</v>
      </c>
      <c r="F222" s="181"/>
      <c r="G222" s="182"/>
      <c r="H222" s="183" t="s">
        <v>2022</v>
      </c>
      <c r="I222" s="180" t="s">
        <v>780</v>
      </c>
      <c r="J222" s="184"/>
      <c r="K222" s="185" t="str">
        <f t="shared" si="9"/>
        <v>CHF / Concentré</v>
      </c>
      <c r="L222" s="180" t="s">
        <v>781</v>
      </c>
      <c r="M222" s="186">
        <f t="shared" si="8"/>
        <v>0</v>
      </c>
      <c r="N222" s="286"/>
    </row>
    <row r="223" spans="2:14" ht="15.6" hidden="1" outlineLevel="1">
      <c r="B223" s="287"/>
      <c r="C223" s="279"/>
      <c r="D223" s="288" t="s">
        <v>1996</v>
      </c>
      <c r="E223" s="166">
        <v>1</v>
      </c>
      <c r="F223" s="167"/>
      <c r="G223" s="168"/>
      <c r="H223" s="169" t="s">
        <v>2051</v>
      </c>
      <c r="I223" s="166" t="s">
        <v>780</v>
      </c>
      <c r="J223" s="170"/>
      <c r="K223" s="171" t="str">
        <f t="shared" si="9"/>
        <v>CHF / Concentré</v>
      </c>
      <c r="L223" s="166" t="s">
        <v>781</v>
      </c>
      <c r="M223" s="172">
        <f t="shared" si="8"/>
        <v>0</v>
      </c>
      <c r="N223" s="284">
        <f>SUM(M223:M225)</f>
        <v>0</v>
      </c>
    </row>
    <row r="224" spans="2:14" ht="15.6" hidden="1" outlineLevel="1">
      <c r="B224" s="287"/>
      <c r="C224" s="279"/>
      <c r="D224" s="289"/>
      <c r="E224" s="173">
        <v>2</v>
      </c>
      <c r="F224" s="174"/>
      <c r="G224" s="175"/>
      <c r="H224" s="176" t="s">
        <v>2051</v>
      </c>
      <c r="I224" s="173" t="s">
        <v>780</v>
      </c>
      <c r="J224" s="177"/>
      <c r="K224" s="178" t="str">
        <f t="shared" si="9"/>
        <v>CHF / Concentré</v>
      </c>
      <c r="L224" s="173" t="s">
        <v>781</v>
      </c>
      <c r="M224" s="179">
        <f t="shared" si="8"/>
        <v>0</v>
      </c>
      <c r="N224" s="285"/>
    </row>
    <row r="225" spans="1:14" ht="15.6" hidden="1" outlineLevel="1">
      <c r="B225" s="287"/>
      <c r="C225" s="280"/>
      <c r="D225" s="290"/>
      <c r="E225" s="180" t="s">
        <v>782</v>
      </c>
      <c r="F225" s="181"/>
      <c r="G225" s="182"/>
      <c r="H225" s="183" t="s">
        <v>2051</v>
      </c>
      <c r="I225" s="180" t="s">
        <v>780</v>
      </c>
      <c r="J225" s="184"/>
      <c r="K225" s="185" t="str">
        <f t="shared" si="9"/>
        <v>CHF / Concentré</v>
      </c>
      <c r="L225" s="180" t="s">
        <v>781</v>
      </c>
      <c r="M225" s="186">
        <f t="shared" si="8"/>
        <v>0</v>
      </c>
      <c r="N225" s="286"/>
    </row>
    <row r="226" spans="1:14" ht="15.75" hidden="1" customHeight="1" outlineLevel="1">
      <c r="B226" s="277" t="s">
        <v>1947</v>
      </c>
      <c r="C226" s="278" t="s">
        <v>2016</v>
      </c>
      <c r="D226" s="291" t="s">
        <v>1995</v>
      </c>
      <c r="E226" s="166">
        <v>1</v>
      </c>
      <c r="F226" s="167"/>
      <c r="G226" s="168"/>
      <c r="H226" s="169" t="s">
        <v>2023</v>
      </c>
      <c r="I226" s="166" t="s">
        <v>780</v>
      </c>
      <c r="J226" s="170"/>
      <c r="K226" s="171" t="str">
        <f t="shared" si="9"/>
        <v>CHF / Pièce</v>
      </c>
      <c r="L226" s="166" t="s">
        <v>781</v>
      </c>
      <c r="M226" s="172">
        <f t="shared" si="8"/>
        <v>0</v>
      </c>
      <c r="N226" s="284">
        <f>SUM(M226:M228)</f>
        <v>0</v>
      </c>
    </row>
    <row r="227" spans="1:14" ht="15.6" hidden="1" outlineLevel="1">
      <c r="B227" s="277"/>
      <c r="C227" s="279"/>
      <c r="D227" s="292"/>
      <c r="E227" s="173">
        <v>2</v>
      </c>
      <c r="F227" s="174"/>
      <c r="G227" s="175"/>
      <c r="H227" s="176" t="s">
        <v>783</v>
      </c>
      <c r="I227" s="173" t="s">
        <v>780</v>
      </c>
      <c r="J227" s="177"/>
      <c r="K227" s="178" t="str">
        <f t="shared" si="9"/>
        <v>CHF / ..</v>
      </c>
      <c r="L227" s="173" t="s">
        <v>781</v>
      </c>
      <c r="M227" s="179">
        <f t="shared" si="8"/>
        <v>0</v>
      </c>
      <c r="N227" s="285"/>
    </row>
    <row r="228" spans="1:14" ht="15.6" hidden="1" outlineLevel="1">
      <c r="B228" s="277"/>
      <c r="C228" s="280"/>
      <c r="D228" s="293"/>
      <c r="E228" s="180" t="s">
        <v>782</v>
      </c>
      <c r="F228" s="181"/>
      <c r="G228" s="182"/>
      <c r="H228" s="183" t="s">
        <v>783</v>
      </c>
      <c r="I228" s="180" t="s">
        <v>780</v>
      </c>
      <c r="J228" s="184"/>
      <c r="K228" s="185" t="str">
        <f t="shared" si="9"/>
        <v>CHF / ..</v>
      </c>
      <c r="L228" s="180" t="s">
        <v>781</v>
      </c>
      <c r="M228" s="186">
        <f t="shared" si="8"/>
        <v>0</v>
      </c>
      <c r="N228" s="286"/>
    </row>
    <row r="229" spans="1:14" ht="15.75" hidden="1" customHeight="1" outlineLevel="1">
      <c r="B229" s="277" t="s">
        <v>2020</v>
      </c>
      <c r="C229" s="278" t="s">
        <v>2017</v>
      </c>
      <c r="D229" s="288" t="s">
        <v>1995</v>
      </c>
      <c r="E229" s="166">
        <v>1</v>
      </c>
      <c r="F229" s="167"/>
      <c r="G229" s="168"/>
      <c r="H229" s="169" t="s">
        <v>2023</v>
      </c>
      <c r="I229" s="166" t="s">
        <v>780</v>
      </c>
      <c r="J229" s="170"/>
      <c r="K229" s="171" t="str">
        <f t="shared" si="9"/>
        <v>CHF / Pièce</v>
      </c>
      <c r="L229" s="166" t="s">
        <v>781</v>
      </c>
      <c r="M229" s="172">
        <f t="shared" si="8"/>
        <v>0</v>
      </c>
      <c r="N229" s="284">
        <f>SUM(M229:M231)</f>
        <v>0</v>
      </c>
    </row>
    <row r="230" spans="1:14" ht="15.6" hidden="1" outlineLevel="1">
      <c r="B230" s="277"/>
      <c r="C230" s="279"/>
      <c r="D230" s="289"/>
      <c r="E230" s="173">
        <v>2</v>
      </c>
      <c r="F230" s="174"/>
      <c r="G230" s="175"/>
      <c r="H230" s="176" t="s">
        <v>783</v>
      </c>
      <c r="I230" s="173" t="s">
        <v>780</v>
      </c>
      <c r="J230" s="177"/>
      <c r="K230" s="178" t="str">
        <f t="shared" si="9"/>
        <v>CHF / ..</v>
      </c>
      <c r="L230" s="173" t="s">
        <v>781</v>
      </c>
      <c r="M230" s="179">
        <f t="shared" si="8"/>
        <v>0</v>
      </c>
      <c r="N230" s="285"/>
    </row>
    <row r="231" spans="1:14" ht="15.6" hidden="1" outlineLevel="1">
      <c r="B231" s="277"/>
      <c r="C231" s="279"/>
      <c r="D231" s="290"/>
      <c r="E231" s="180" t="s">
        <v>782</v>
      </c>
      <c r="F231" s="181"/>
      <c r="G231" s="182"/>
      <c r="H231" s="183" t="s">
        <v>783</v>
      </c>
      <c r="I231" s="180" t="s">
        <v>780</v>
      </c>
      <c r="J231" s="184"/>
      <c r="K231" s="185" t="str">
        <f t="shared" si="9"/>
        <v>CHF / ..</v>
      </c>
      <c r="L231" s="180" t="s">
        <v>781</v>
      </c>
      <c r="M231" s="186">
        <f t="shared" si="8"/>
        <v>0</v>
      </c>
      <c r="N231" s="286"/>
    </row>
    <row r="232" spans="1:14" ht="15.6" hidden="1" outlineLevel="1">
      <c r="B232" s="277"/>
      <c r="C232" s="279"/>
      <c r="D232" s="288" t="s">
        <v>1996</v>
      </c>
      <c r="E232" s="166">
        <v>1</v>
      </c>
      <c r="F232" s="167"/>
      <c r="G232" s="168"/>
      <c r="H232" s="169" t="s">
        <v>2052</v>
      </c>
      <c r="I232" s="166" t="s">
        <v>780</v>
      </c>
      <c r="J232" s="170"/>
      <c r="K232" s="171" t="str">
        <f t="shared" si="9"/>
        <v>CHF / Pièce</v>
      </c>
      <c r="L232" s="166" t="s">
        <v>781</v>
      </c>
      <c r="M232" s="172">
        <f t="shared" si="8"/>
        <v>0</v>
      </c>
      <c r="N232" s="284">
        <f>SUM(M232:M234)</f>
        <v>0</v>
      </c>
    </row>
    <row r="233" spans="1:14" ht="15.6" hidden="1" outlineLevel="1">
      <c r="B233" s="277"/>
      <c r="C233" s="279"/>
      <c r="D233" s="289"/>
      <c r="E233" s="173">
        <v>2</v>
      </c>
      <c r="F233" s="174"/>
      <c r="G233" s="175"/>
      <c r="H233" s="176" t="s">
        <v>2052</v>
      </c>
      <c r="I233" s="173" t="s">
        <v>780</v>
      </c>
      <c r="J233" s="177"/>
      <c r="K233" s="178" t="str">
        <f t="shared" si="9"/>
        <v>CHF / Pièce</v>
      </c>
      <c r="L233" s="173" t="s">
        <v>781</v>
      </c>
      <c r="M233" s="179">
        <f t="shared" si="8"/>
        <v>0</v>
      </c>
      <c r="N233" s="285"/>
    </row>
    <row r="234" spans="1:14" ht="15.6" hidden="1" outlineLevel="1">
      <c r="B234" s="277"/>
      <c r="C234" s="280"/>
      <c r="D234" s="290"/>
      <c r="E234" s="180" t="s">
        <v>782</v>
      </c>
      <c r="F234" s="181"/>
      <c r="G234" s="182"/>
      <c r="H234" s="183" t="s">
        <v>2052</v>
      </c>
      <c r="I234" s="180" t="s">
        <v>780</v>
      </c>
      <c r="J234" s="184"/>
      <c r="K234" s="185" t="str">
        <f t="shared" si="9"/>
        <v>CHF / Pièce</v>
      </c>
      <c r="L234" s="180" t="s">
        <v>781</v>
      </c>
      <c r="M234" s="186">
        <f t="shared" si="8"/>
        <v>0</v>
      </c>
      <c r="N234" s="286"/>
    </row>
    <row r="235" spans="1:14" ht="15.75" hidden="1" customHeight="1" outlineLevel="1">
      <c r="B235" s="277" t="s">
        <v>2021</v>
      </c>
      <c r="C235" s="278" t="s">
        <v>2018</v>
      </c>
      <c r="D235" s="281" t="s">
        <v>1996</v>
      </c>
      <c r="E235" s="166">
        <v>1</v>
      </c>
      <c r="F235" s="167"/>
      <c r="G235" s="245">
        <v>1</v>
      </c>
      <c r="H235" s="248" t="s">
        <v>2053</v>
      </c>
      <c r="I235" s="166" t="s">
        <v>780</v>
      </c>
      <c r="J235" s="170"/>
      <c r="K235" s="171" t="str">
        <f t="shared" si="9"/>
        <v>CHF / h</v>
      </c>
      <c r="L235" s="166" t="s">
        <v>781</v>
      </c>
      <c r="M235" s="172">
        <f t="shared" si="8"/>
        <v>0</v>
      </c>
      <c r="N235" s="284">
        <f>SUM(M235:M238)</f>
        <v>0</v>
      </c>
    </row>
    <row r="236" spans="1:14" ht="15.6" hidden="1" outlineLevel="1">
      <c r="B236" s="277"/>
      <c r="C236" s="279"/>
      <c r="D236" s="282"/>
      <c r="E236" s="173">
        <v>2</v>
      </c>
      <c r="F236" s="174"/>
      <c r="G236" s="246">
        <v>1</v>
      </c>
      <c r="H236" s="249" t="s">
        <v>2053</v>
      </c>
      <c r="I236" s="173" t="s">
        <v>780</v>
      </c>
      <c r="J236" s="177"/>
      <c r="K236" s="178" t="str">
        <f t="shared" si="9"/>
        <v>CHF / h</v>
      </c>
      <c r="L236" s="173" t="s">
        <v>781</v>
      </c>
      <c r="M236" s="179">
        <f t="shared" si="8"/>
        <v>0</v>
      </c>
      <c r="N236" s="285"/>
    </row>
    <row r="237" spans="1:14" ht="15.6" hidden="1" outlineLevel="1">
      <c r="B237" s="277"/>
      <c r="C237" s="279"/>
      <c r="D237" s="282"/>
      <c r="E237" s="187">
        <v>3</v>
      </c>
      <c r="F237" s="188"/>
      <c r="G237" s="246">
        <v>1</v>
      </c>
      <c r="H237" s="249" t="s">
        <v>2053</v>
      </c>
      <c r="I237" s="173" t="s">
        <v>780</v>
      </c>
      <c r="J237" s="177"/>
      <c r="K237" s="178" t="str">
        <f t="shared" si="9"/>
        <v>CHF / h</v>
      </c>
      <c r="L237" s="173" t="s">
        <v>781</v>
      </c>
      <c r="M237" s="179">
        <f t="shared" si="8"/>
        <v>0</v>
      </c>
      <c r="N237" s="285"/>
    </row>
    <row r="238" spans="1:14" ht="15.6" hidden="1" outlineLevel="1">
      <c r="B238" s="277"/>
      <c r="C238" s="280"/>
      <c r="D238" s="283"/>
      <c r="E238" s="180" t="s">
        <v>782</v>
      </c>
      <c r="F238" s="181"/>
      <c r="G238" s="247">
        <v>1</v>
      </c>
      <c r="H238" s="250" t="s">
        <v>2053</v>
      </c>
      <c r="I238" s="180" t="s">
        <v>780</v>
      </c>
      <c r="J238" s="184"/>
      <c r="K238" s="185" t="str">
        <f t="shared" si="9"/>
        <v>CHF / h</v>
      </c>
      <c r="L238" s="180" t="s">
        <v>781</v>
      </c>
      <c r="M238" s="186">
        <f t="shared" si="8"/>
        <v>0</v>
      </c>
      <c r="N238" s="286"/>
    </row>
    <row r="239" spans="1:14" s="110" customFormat="1" ht="15.6" hidden="1" customHeight="1" outlineLevel="1">
      <c r="A239" s="92"/>
      <c r="B239" s="287" t="s">
        <v>1993</v>
      </c>
      <c r="C239" s="278" t="s">
        <v>2019</v>
      </c>
      <c r="D239" s="288" t="s">
        <v>1995</v>
      </c>
      <c r="E239" s="166">
        <v>1</v>
      </c>
      <c r="F239" s="167"/>
      <c r="G239" s="168"/>
      <c r="H239" s="169" t="s">
        <v>783</v>
      </c>
      <c r="I239" s="166" t="s">
        <v>780</v>
      </c>
      <c r="J239" s="170"/>
      <c r="K239" s="171" t="str">
        <f t="shared" si="9"/>
        <v>CHF / ..</v>
      </c>
      <c r="L239" s="166" t="s">
        <v>781</v>
      </c>
      <c r="M239" s="172">
        <f t="shared" si="8"/>
        <v>0</v>
      </c>
      <c r="N239" s="284">
        <f>SUM(M239:M241)</f>
        <v>0</v>
      </c>
    </row>
    <row r="240" spans="1:14" s="110" customFormat="1" ht="15.6" hidden="1" outlineLevel="1">
      <c r="A240" s="92"/>
      <c r="B240" s="287"/>
      <c r="C240" s="279"/>
      <c r="D240" s="289"/>
      <c r="E240" s="173">
        <v>2</v>
      </c>
      <c r="F240" s="174"/>
      <c r="G240" s="175"/>
      <c r="H240" s="176" t="s">
        <v>783</v>
      </c>
      <c r="I240" s="173" t="s">
        <v>780</v>
      </c>
      <c r="J240" s="177"/>
      <c r="K240" s="178" t="str">
        <f t="shared" si="9"/>
        <v>CHF / ..</v>
      </c>
      <c r="L240" s="173" t="s">
        <v>781</v>
      </c>
      <c r="M240" s="179">
        <f t="shared" si="8"/>
        <v>0</v>
      </c>
      <c r="N240" s="285"/>
    </row>
    <row r="241" spans="1:14" s="110" customFormat="1" ht="15.6" hidden="1" outlineLevel="1">
      <c r="A241" s="92"/>
      <c r="B241" s="287"/>
      <c r="C241" s="279"/>
      <c r="D241" s="290"/>
      <c r="E241" s="180" t="s">
        <v>782</v>
      </c>
      <c r="F241" s="181"/>
      <c r="G241" s="182"/>
      <c r="H241" s="183" t="s">
        <v>783</v>
      </c>
      <c r="I241" s="180" t="s">
        <v>780</v>
      </c>
      <c r="J241" s="184"/>
      <c r="K241" s="185" t="str">
        <f t="shared" si="9"/>
        <v>CHF / ..</v>
      </c>
      <c r="L241" s="180" t="s">
        <v>781</v>
      </c>
      <c r="M241" s="186">
        <f t="shared" si="8"/>
        <v>0</v>
      </c>
      <c r="N241" s="286"/>
    </row>
    <row r="242" spans="1:14" s="110" customFormat="1" ht="15.6" hidden="1" outlineLevel="1">
      <c r="A242" s="92"/>
      <c r="B242" s="287"/>
      <c r="C242" s="279"/>
      <c r="D242" s="288" t="s">
        <v>1996</v>
      </c>
      <c r="E242" s="166">
        <v>1</v>
      </c>
      <c r="F242" s="167"/>
      <c r="G242" s="168"/>
      <c r="H242" s="169" t="s">
        <v>2024</v>
      </c>
      <c r="I242" s="166" t="s">
        <v>780</v>
      </c>
      <c r="J242" s="170"/>
      <c r="K242" s="171" t="str">
        <f t="shared" si="9"/>
        <v>CHF / ..</v>
      </c>
      <c r="L242" s="166" t="s">
        <v>781</v>
      </c>
      <c r="M242" s="172">
        <f t="shared" si="8"/>
        <v>0</v>
      </c>
      <c r="N242" s="284">
        <f>SUM(M242:M244)</f>
        <v>0</v>
      </c>
    </row>
    <row r="243" spans="1:14" s="110" customFormat="1" ht="15.6" hidden="1" outlineLevel="1">
      <c r="A243" s="92"/>
      <c r="B243" s="287"/>
      <c r="C243" s="279"/>
      <c r="D243" s="289"/>
      <c r="E243" s="173">
        <v>2</v>
      </c>
      <c r="F243" s="174"/>
      <c r="G243" s="175"/>
      <c r="H243" s="176" t="s">
        <v>2025</v>
      </c>
      <c r="I243" s="173" t="s">
        <v>780</v>
      </c>
      <c r="J243" s="177"/>
      <c r="K243" s="178" t="str">
        <f t="shared" si="9"/>
        <v>CHF / ..</v>
      </c>
      <c r="L243" s="173" t="s">
        <v>781</v>
      </c>
      <c r="M243" s="179">
        <f t="shared" si="8"/>
        <v>0</v>
      </c>
      <c r="N243" s="285"/>
    </row>
    <row r="244" spans="1:14" s="110" customFormat="1" ht="15.6" hidden="1" outlineLevel="1">
      <c r="A244" s="92"/>
      <c r="B244" s="287"/>
      <c r="C244" s="280"/>
      <c r="D244" s="290"/>
      <c r="E244" s="180" t="s">
        <v>782</v>
      </c>
      <c r="F244" s="181"/>
      <c r="G244" s="182"/>
      <c r="H244" s="183" t="s">
        <v>2025</v>
      </c>
      <c r="I244" s="180" t="s">
        <v>780</v>
      </c>
      <c r="J244" s="184"/>
      <c r="K244" s="185" t="str">
        <f t="shared" si="9"/>
        <v>CHF / ..</v>
      </c>
      <c r="L244" s="180" t="s">
        <v>781</v>
      </c>
      <c r="M244" s="186">
        <f t="shared" si="8"/>
        <v>0</v>
      </c>
      <c r="N244" s="286"/>
    </row>
    <row r="245" spans="1:14"/>
    <row r="246" spans="1:14" s="110" customFormat="1" collapsed="1">
      <c r="A246" s="92"/>
      <c r="B246" s="232" t="s">
        <v>789</v>
      </c>
      <c r="C246" s="49" t="str">
        <f>+VLOOKUP(B246&amp;"a",'Procédés onéreux'!B:D,3,FALSE)</f>
        <v>Durée de traitement avec un système d'assistance cardio-vasculaire et pulmonaire, avec pompe, avec élimination de CO2, extracorporel, veino-veineux</v>
      </c>
      <c r="D246" s="92"/>
    </row>
    <row r="247" spans="1:14" s="110" customFormat="1" hidden="1" outlineLevel="1">
      <c r="A247" s="92"/>
      <c r="B247" s="235"/>
      <c r="C247" s="162" t="s">
        <v>2005</v>
      </c>
      <c r="D247" s="163" t="s">
        <v>2006</v>
      </c>
      <c r="E247" s="163" t="s">
        <v>777</v>
      </c>
      <c r="F247" s="163" t="s">
        <v>1960</v>
      </c>
      <c r="G247" s="163" t="s">
        <v>2007</v>
      </c>
      <c r="H247" s="163" t="s">
        <v>2008</v>
      </c>
      <c r="I247" s="163"/>
      <c r="J247" s="164" t="s">
        <v>2009</v>
      </c>
      <c r="K247" s="163" t="s">
        <v>2008</v>
      </c>
      <c r="L247" s="163"/>
      <c r="M247" s="163" t="s">
        <v>2010</v>
      </c>
      <c r="N247" s="165" t="s">
        <v>2011</v>
      </c>
    </row>
    <row r="248" spans="1:14" s="110" customFormat="1" ht="15.75" hidden="1" customHeight="1" outlineLevel="1">
      <c r="A248" s="92"/>
      <c r="B248" s="299" t="s">
        <v>1988</v>
      </c>
      <c r="C248" s="278" t="s">
        <v>2012</v>
      </c>
      <c r="D248" s="288" t="s">
        <v>1995</v>
      </c>
      <c r="E248" s="166">
        <v>1</v>
      </c>
      <c r="F248" s="167"/>
      <c r="G248" s="168"/>
      <c r="H248" s="169" t="s">
        <v>779</v>
      </c>
      <c r="I248" s="166" t="s">
        <v>780</v>
      </c>
      <c r="J248" s="170"/>
      <c r="K248" s="171" t="str">
        <f>+"CHF / "&amp;IFERROR(MID(H248,1,SEARCH("par h",H248)-2),H248)</f>
        <v>CHF / Min</v>
      </c>
      <c r="L248" s="166" t="s">
        <v>781</v>
      </c>
      <c r="M248" s="172">
        <f t="shared" ref="M248:M290" si="10">+G248*J248</f>
        <v>0</v>
      </c>
      <c r="N248" s="284">
        <f>SUM(M248:M250)</f>
        <v>0</v>
      </c>
    </row>
    <row r="249" spans="1:14" s="110" customFormat="1" ht="15.6" hidden="1" outlineLevel="1">
      <c r="A249" s="92"/>
      <c r="B249" s="300"/>
      <c r="C249" s="279"/>
      <c r="D249" s="289"/>
      <c r="E249" s="173">
        <v>2</v>
      </c>
      <c r="F249" s="174"/>
      <c r="G249" s="175"/>
      <c r="H249" s="176" t="s">
        <v>779</v>
      </c>
      <c r="I249" s="173" t="s">
        <v>780</v>
      </c>
      <c r="J249" s="177"/>
      <c r="K249" s="178" t="str">
        <f t="shared" ref="K249:K290" si="11">+"CHF / "&amp;IFERROR(MID(H249,1,SEARCH("par h",H249)-2),H249)</f>
        <v>CHF / Min</v>
      </c>
      <c r="L249" s="173" t="s">
        <v>781</v>
      </c>
      <c r="M249" s="179">
        <f t="shared" si="10"/>
        <v>0</v>
      </c>
      <c r="N249" s="285"/>
    </row>
    <row r="250" spans="1:14" s="110" customFormat="1" ht="15.6" hidden="1" outlineLevel="1">
      <c r="A250" s="92"/>
      <c r="B250" s="300"/>
      <c r="C250" s="279"/>
      <c r="D250" s="290"/>
      <c r="E250" s="180" t="s">
        <v>782</v>
      </c>
      <c r="F250" s="181"/>
      <c r="G250" s="182"/>
      <c r="H250" s="183" t="s">
        <v>779</v>
      </c>
      <c r="I250" s="180" t="s">
        <v>780</v>
      </c>
      <c r="J250" s="184"/>
      <c r="K250" s="185" t="str">
        <f t="shared" si="11"/>
        <v>CHF / Min</v>
      </c>
      <c r="L250" s="180" t="s">
        <v>781</v>
      </c>
      <c r="M250" s="186">
        <f t="shared" si="10"/>
        <v>0</v>
      </c>
      <c r="N250" s="286"/>
    </row>
    <row r="251" spans="1:14" s="110" customFormat="1" ht="15.6" hidden="1" outlineLevel="1">
      <c r="A251" s="92"/>
      <c r="B251" s="300"/>
      <c r="C251" s="279"/>
      <c r="D251" s="288" t="s">
        <v>1996</v>
      </c>
      <c r="E251" s="166">
        <v>1</v>
      </c>
      <c r="F251" s="167"/>
      <c r="G251" s="168"/>
      <c r="H251" s="273" t="s">
        <v>2050</v>
      </c>
      <c r="I251" s="166" t="s">
        <v>780</v>
      </c>
      <c r="J251" s="170"/>
      <c r="K251" s="171" t="str">
        <f t="shared" si="11"/>
        <v>CHF / Min</v>
      </c>
      <c r="L251" s="166" t="s">
        <v>781</v>
      </c>
      <c r="M251" s="172">
        <f t="shared" si="10"/>
        <v>0</v>
      </c>
      <c r="N251" s="284">
        <f>SUM(M251:M253)</f>
        <v>0</v>
      </c>
    </row>
    <row r="252" spans="1:14" s="110" customFormat="1" ht="15.6" hidden="1" outlineLevel="1">
      <c r="A252" s="92"/>
      <c r="B252" s="300"/>
      <c r="C252" s="279"/>
      <c r="D252" s="289"/>
      <c r="E252" s="173">
        <v>2</v>
      </c>
      <c r="F252" s="174"/>
      <c r="G252" s="175"/>
      <c r="H252" s="233" t="s">
        <v>2050</v>
      </c>
      <c r="I252" s="173" t="s">
        <v>780</v>
      </c>
      <c r="J252" s="177"/>
      <c r="K252" s="178" t="str">
        <f t="shared" si="11"/>
        <v>CHF / Min</v>
      </c>
      <c r="L252" s="173" t="s">
        <v>781</v>
      </c>
      <c r="M252" s="179">
        <f t="shared" si="10"/>
        <v>0</v>
      </c>
      <c r="N252" s="285"/>
    </row>
    <row r="253" spans="1:14" s="110" customFormat="1" ht="15.6" hidden="1" outlineLevel="1">
      <c r="A253" s="92"/>
      <c r="B253" s="301"/>
      <c r="C253" s="280"/>
      <c r="D253" s="290"/>
      <c r="E253" s="180" t="s">
        <v>782</v>
      </c>
      <c r="F253" s="181"/>
      <c r="G253" s="182"/>
      <c r="H253" s="234" t="s">
        <v>2050</v>
      </c>
      <c r="I253" s="180" t="s">
        <v>780</v>
      </c>
      <c r="J253" s="184"/>
      <c r="K253" s="185" t="str">
        <f t="shared" si="11"/>
        <v>CHF / Min</v>
      </c>
      <c r="L253" s="180" t="s">
        <v>781</v>
      </c>
      <c r="M253" s="186">
        <f t="shared" si="10"/>
        <v>0</v>
      </c>
      <c r="N253" s="286"/>
    </row>
    <row r="254" spans="1:14" s="110" customFormat="1" ht="15.75" hidden="1" customHeight="1" outlineLevel="1">
      <c r="A254" s="92"/>
      <c r="B254" s="287" t="s">
        <v>1989</v>
      </c>
      <c r="C254" s="278" t="s">
        <v>2013</v>
      </c>
      <c r="D254" s="288" t="s">
        <v>1995</v>
      </c>
      <c r="E254" s="166">
        <v>1</v>
      </c>
      <c r="F254" s="167"/>
      <c r="G254" s="168"/>
      <c r="H254" s="169" t="s">
        <v>779</v>
      </c>
      <c r="I254" s="166" t="s">
        <v>780</v>
      </c>
      <c r="J254" s="170"/>
      <c r="K254" s="171" t="str">
        <f t="shared" si="11"/>
        <v>CHF / Min</v>
      </c>
      <c r="L254" s="166" t="s">
        <v>781</v>
      </c>
      <c r="M254" s="172">
        <f t="shared" si="10"/>
        <v>0</v>
      </c>
      <c r="N254" s="284">
        <f>SUM(M254:M256)</f>
        <v>0</v>
      </c>
    </row>
    <row r="255" spans="1:14" s="110" customFormat="1" ht="15.6" hidden="1" outlineLevel="1">
      <c r="A255" s="92"/>
      <c r="B255" s="287"/>
      <c r="C255" s="279"/>
      <c r="D255" s="289"/>
      <c r="E255" s="173">
        <v>2</v>
      </c>
      <c r="F255" s="174"/>
      <c r="G255" s="175"/>
      <c r="H255" s="176" t="s">
        <v>779</v>
      </c>
      <c r="I255" s="173" t="s">
        <v>780</v>
      </c>
      <c r="J255" s="177"/>
      <c r="K255" s="178" t="str">
        <f t="shared" si="11"/>
        <v>CHF / Min</v>
      </c>
      <c r="L255" s="173" t="s">
        <v>781</v>
      </c>
      <c r="M255" s="179">
        <f t="shared" si="10"/>
        <v>0</v>
      </c>
      <c r="N255" s="285"/>
    </row>
    <row r="256" spans="1:14" s="110" customFormat="1" ht="15.6" hidden="1" outlineLevel="1">
      <c r="A256" s="92"/>
      <c r="B256" s="287"/>
      <c r="C256" s="279"/>
      <c r="D256" s="290"/>
      <c r="E256" s="180" t="s">
        <v>782</v>
      </c>
      <c r="F256" s="181"/>
      <c r="G256" s="182"/>
      <c r="H256" s="183" t="s">
        <v>779</v>
      </c>
      <c r="I256" s="180" t="s">
        <v>780</v>
      </c>
      <c r="J256" s="184"/>
      <c r="K256" s="185" t="str">
        <f t="shared" si="11"/>
        <v>CHF / Min</v>
      </c>
      <c r="L256" s="180" t="s">
        <v>781</v>
      </c>
      <c r="M256" s="186">
        <f t="shared" si="10"/>
        <v>0</v>
      </c>
      <c r="N256" s="286"/>
    </row>
    <row r="257" spans="1:14" s="110" customFormat="1" ht="15.6" hidden="1" outlineLevel="1">
      <c r="A257" s="92"/>
      <c r="B257" s="287"/>
      <c r="C257" s="279"/>
      <c r="D257" s="288" t="s">
        <v>1996</v>
      </c>
      <c r="E257" s="166">
        <v>1</v>
      </c>
      <c r="F257" s="167"/>
      <c r="G257" s="168"/>
      <c r="H257" s="248" t="s">
        <v>2050</v>
      </c>
      <c r="I257" s="166" t="s">
        <v>780</v>
      </c>
      <c r="J257" s="170"/>
      <c r="K257" s="171" t="str">
        <f t="shared" si="11"/>
        <v>CHF / Min</v>
      </c>
      <c r="L257" s="166" t="s">
        <v>781</v>
      </c>
      <c r="M257" s="172">
        <f t="shared" si="10"/>
        <v>0</v>
      </c>
      <c r="N257" s="284">
        <f>SUM(M257:M259)</f>
        <v>0</v>
      </c>
    </row>
    <row r="258" spans="1:14" s="110" customFormat="1" ht="15.6" hidden="1" outlineLevel="1">
      <c r="A258" s="92"/>
      <c r="B258" s="287"/>
      <c r="C258" s="279"/>
      <c r="D258" s="289"/>
      <c r="E258" s="173">
        <v>2</v>
      </c>
      <c r="F258" s="174"/>
      <c r="G258" s="175"/>
      <c r="H258" s="249" t="s">
        <v>2050</v>
      </c>
      <c r="I258" s="173" t="s">
        <v>780</v>
      </c>
      <c r="J258" s="177"/>
      <c r="K258" s="178" t="str">
        <f t="shared" si="11"/>
        <v>CHF / Min</v>
      </c>
      <c r="L258" s="173" t="s">
        <v>781</v>
      </c>
      <c r="M258" s="179">
        <f t="shared" si="10"/>
        <v>0</v>
      </c>
      <c r="N258" s="285"/>
    </row>
    <row r="259" spans="1:14" s="110" customFormat="1" ht="15.6" hidden="1" outlineLevel="1">
      <c r="A259" s="92"/>
      <c r="B259" s="287"/>
      <c r="C259" s="280"/>
      <c r="D259" s="290"/>
      <c r="E259" s="180" t="s">
        <v>782</v>
      </c>
      <c r="F259" s="181"/>
      <c r="G259" s="182"/>
      <c r="H259" s="250" t="s">
        <v>2050</v>
      </c>
      <c r="I259" s="180" t="s">
        <v>780</v>
      </c>
      <c r="J259" s="184"/>
      <c r="K259" s="185" t="str">
        <f t="shared" si="11"/>
        <v>CHF / Min</v>
      </c>
      <c r="L259" s="180" t="s">
        <v>781</v>
      </c>
      <c r="M259" s="186">
        <f t="shared" si="10"/>
        <v>0</v>
      </c>
      <c r="N259" s="286"/>
    </row>
    <row r="260" spans="1:14" s="110" customFormat="1" ht="15.75" hidden="1" customHeight="1" outlineLevel="1">
      <c r="A260" s="92"/>
      <c r="B260" s="287" t="s">
        <v>1930</v>
      </c>
      <c r="C260" s="278" t="s">
        <v>2014</v>
      </c>
      <c r="D260" s="288" t="s">
        <v>1995</v>
      </c>
      <c r="E260" s="166">
        <v>1</v>
      </c>
      <c r="F260" s="167"/>
      <c r="G260" s="168"/>
      <c r="H260" s="169" t="s">
        <v>16</v>
      </c>
      <c r="I260" s="166" t="s">
        <v>780</v>
      </c>
      <c r="J260" s="170"/>
      <c r="K260" s="171" t="str">
        <f t="shared" si="11"/>
        <v>CHF / mg</v>
      </c>
      <c r="L260" s="166" t="s">
        <v>781</v>
      </c>
      <c r="M260" s="172">
        <f t="shared" si="10"/>
        <v>0</v>
      </c>
      <c r="N260" s="284">
        <f>SUM(M260:M262)</f>
        <v>0</v>
      </c>
    </row>
    <row r="261" spans="1:14" s="110" customFormat="1" ht="15.6" hidden="1" outlineLevel="1">
      <c r="A261" s="92"/>
      <c r="B261" s="287"/>
      <c r="C261" s="279"/>
      <c r="D261" s="289"/>
      <c r="E261" s="173">
        <v>2</v>
      </c>
      <c r="F261" s="174"/>
      <c r="G261" s="175"/>
      <c r="H261" s="176" t="s">
        <v>17</v>
      </c>
      <c r="I261" s="173" t="s">
        <v>780</v>
      </c>
      <c r="J261" s="177"/>
      <c r="K261" s="178" t="str">
        <f t="shared" si="11"/>
        <v>CHF / U</v>
      </c>
      <c r="L261" s="173" t="s">
        <v>781</v>
      </c>
      <c r="M261" s="179">
        <f t="shared" si="10"/>
        <v>0</v>
      </c>
      <c r="N261" s="285"/>
    </row>
    <row r="262" spans="1:14" s="110" customFormat="1" ht="15.6" hidden="1" outlineLevel="1">
      <c r="A262" s="92"/>
      <c r="B262" s="287"/>
      <c r="C262" s="279"/>
      <c r="D262" s="290"/>
      <c r="E262" s="180" t="s">
        <v>782</v>
      </c>
      <c r="F262" s="181"/>
      <c r="G262" s="182"/>
      <c r="H262" s="183" t="s">
        <v>782</v>
      </c>
      <c r="I262" s="180" t="s">
        <v>780</v>
      </c>
      <c r="J262" s="184"/>
      <c r="K262" s="185" t="str">
        <f t="shared" si="11"/>
        <v>CHF / …</v>
      </c>
      <c r="L262" s="180" t="s">
        <v>781</v>
      </c>
      <c r="M262" s="186">
        <f t="shared" si="10"/>
        <v>0</v>
      </c>
      <c r="N262" s="286"/>
    </row>
    <row r="263" spans="1:14" s="110" customFormat="1" ht="15.6" hidden="1" outlineLevel="1">
      <c r="A263" s="92"/>
      <c r="B263" s="287"/>
      <c r="C263" s="279"/>
      <c r="D263" s="288" t="s">
        <v>1996</v>
      </c>
      <c r="E263" s="166">
        <v>1</v>
      </c>
      <c r="F263" s="167"/>
      <c r="G263" s="168"/>
      <c r="H263" s="169" t="s">
        <v>2026</v>
      </c>
      <c r="I263" s="166" t="s">
        <v>780</v>
      </c>
      <c r="J263" s="170"/>
      <c r="K263" s="171" t="str">
        <f t="shared" si="11"/>
        <v>CHF / mg</v>
      </c>
      <c r="L263" s="166" t="s">
        <v>781</v>
      </c>
      <c r="M263" s="172">
        <f t="shared" si="10"/>
        <v>0</v>
      </c>
      <c r="N263" s="284">
        <f>SUM(M263:M265)</f>
        <v>0</v>
      </c>
    </row>
    <row r="264" spans="1:14" s="110" customFormat="1" ht="15.6" hidden="1" outlineLevel="1">
      <c r="A264" s="92"/>
      <c r="B264" s="287"/>
      <c r="C264" s="279"/>
      <c r="D264" s="289"/>
      <c r="E264" s="173">
        <v>2</v>
      </c>
      <c r="F264" s="174"/>
      <c r="G264" s="175"/>
      <c r="H264" s="176" t="s">
        <v>2027</v>
      </c>
      <c r="I264" s="173" t="s">
        <v>780</v>
      </c>
      <c r="J264" s="177"/>
      <c r="K264" s="178" t="str">
        <f t="shared" si="11"/>
        <v>CHF / U</v>
      </c>
      <c r="L264" s="173" t="s">
        <v>781</v>
      </c>
      <c r="M264" s="179">
        <f t="shared" si="10"/>
        <v>0</v>
      </c>
      <c r="N264" s="285"/>
    </row>
    <row r="265" spans="1:14" s="110" customFormat="1" ht="15.6" hidden="1" outlineLevel="1">
      <c r="A265" s="92"/>
      <c r="B265" s="287"/>
      <c r="C265" s="280"/>
      <c r="D265" s="290"/>
      <c r="E265" s="180" t="s">
        <v>782</v>
      </c>
      <c r="F265" s="181"/>
      <c r="G265" s="182"/>
      <c r="H265" s="183" t="s">
        <v>782</v>
      </c>
      <c r="I265" s="180" t="s">
        <v>780</v>
      </c>
      <c r="J265" s="184"/>
      <c r="K265" s="185" t="str">
        <f t="shared" si="11"/>
        <v>CHF / …</v>
      </c>
      <c r="L265" s="180" t="s">
        <v>781</v>
      </c>
      <c r="M265" s="186">
        <f t="shared" si="10"/>
        <v>0</v>
      </c>
      <c r="N265" s="286"/>
    </row>
    <row r="266" spans="1:14" s="110" customFormat="1" ht="15.75" hidden="1" customHeight="1" outlineLevel="1">
      <c r="A266" s="92"/>
      <c r="B266" s="287" t="s">
        <v>1990</v>
      </c>
      <c r="C266" s="278" t="s">
        <v>2015</v>
      </c>
      <c r="D266" s="288" t="s">
        <v>1995</v>
      </c>
      <c r="E266" s="166">
        <v>1</v>
      </c>
      <c r="F266" s="167"/>
      <c r="G266" s="168"/>
      <c r="H266" s="169" t="s">
        <v>2022</v>
      </c>
      <c r="I266" s="166" t="s">
        <v>780</v>
      </c>
      <c r="J266" s="170"/>
      <c r="K266" s="171" t="str">
        <f t="shared" si="11"/>
        <v>CHF / Concentré</v>
      </c>
      <c r="L266" s="166" t="s">
        <v>781</v>
      </c>
      <c r="M266" s="172">
        <f t="shared" si="10"/>
        <v>0</v>
      </c>
      <c r="N266" s="284">
        <f>SUM(M266:M268)</f>
        <v>0</v>
      </c>
    </row>
    <row r="267" spans="1:14" s="110" customFormat="1" ht="15.6" hidden="1" outlineLevel="1">
      <c r="A267" s="92"/>
      <c r="B267" s="287"/>
      <c r="C267" s="279"/>
      <c r="D267" s="289"/>
      <c r="E267" s="173">
        <v>2</v>
      </c>
      <c r="F267" s="174"/>
      <c r="G267" s="175"/>
      <c r="H267" s="176" t="s">
        <v>2022</v>
      </c>
      <c r="I267" s="173" t="s">
        <v>780</v>
      </c>
      <c r="J267" s="177"/>
      <c r="K267" s="178" t="str">
        <f t="shared" si="11"/>
        <v>CHF / Concentré</v>
      </c>
      <c r="L267" s="173" t="s">
        <v>781</v>
      </c>
      <c r="M267" s="179">
        <f t="shared" si="10"/>
        <v>0</v>
      </c>
      <c r="N267" s="285"/>
    </row>
    <row r="268" spans="1:14" s="110" customFormat="1" ht="15.6" hidden="1" outlineLevel="1">
      <c r="A268" s="92"/>
      <c r="B268" s="287"/>
      <c r="C268" s="279"/>
      <c r="D268" s="290"/>
      <c r="E268" s="180" t="s">
        <v>782</v>
      </c>
      <c r="F268" s="181"/>
      <c r="G268" s="182"/>
      <c r="H268" s="183" t="s">
        <v>2022</v>
      </c>
      <c r="I268" s="180" t="s">
        <v>780</v>
      </c>
      <c r="J268" s="184"/>
      <c r="K268" s="185" t="str">
        <f t="shared" si="11"/>
        <v>CHF / Concentré</v>
      </c>
      <c r="L268" s="180" t="s">
        <v>781</v>
      </c>
      <c r="M268" s="186">
        <f t="shared" si="10"/>
        <v>0</v>
      </c>
      <c r="N268" s="286"/>
    </row>
    <row r="269" spans="1:14" s="110" customFormat="1" ht="15.6" hidden="1" outlineLevel="1">
      <c r="A269" s="92"/>
      <c r="B269" s="287"/>
      <c r="C269" s="279"/>
      <c r="D269" s="288" t="s">
        <v>1996</v>
      </c>
      <c r="E269" s="166">
        <v>1</v>
      </c>
      <c r="F269" s="167"/>
      <c r="G269" s="168"/>
      <c r="H269" s="169" t="s">
        <v>2051</v>
      </c>
      <c r="I269" s="166" t="s">
        <v>780</v>
      </c>
      <c r="J269" s="170"/>
      <c r="K269" s="171" t="str">
        <f t="shared" si="11"/>
        <v>CHF / Concentré</v>
      </c>
      <c r="L269" s="166" t="s">
        <v>781</v>
      </c>
      <c r="M269" s="172">
        <f t="shared" si="10"/>
        <v>0</v>
      </c>
      <c r="N269" s="284">
        <f>SUM(M269:M271)</f>
        <v>0</v>
      </c>
    </row>
    <row r="270" spans="1:14" s="110" customFormat="1" ht="15.6" hidden="1" outlineLevel="1">
      <c r="A270" s="92"/>
      <c r="B270" s="287"/>
      <c r="C270" s="279"/>
      <c r="D270" s="289"/>
      <c r="E270" s="173">
        <v>2</v>
      </c>
      <c r="F270" s="174"/>
      <c r="G270" s="175"/>
      <c r="H270" s="176" t="s">
        <v>2051</v>
      </c>
      <c r="I270" s="173" t="s">
        <v>780</v>
      </c>
      <c r="J270" s="177"/>
      <c r="K270" s="178" t="str">
        <f t="shared" si="11"/>
        <v>CHF / Concentré</v>
      </c>
      <c r="L270" s="173" t="s">
        <v>781</v>
      </c>
      <c r="M270" s="179">
        <f t="shared" si="10"/>
        <v>0</v>
      </c>
      <c r="N270" s="285"/>
    </row>
    <row r="271" spans="1:14" s="110" customFormat="1" ht="15.6" hidden="1" outlineLevel="1">
      <c r="A271" s="92"/>
      <c r="B271" s="287"/>
      <c r="C271" s="280"/>
      <c r="D271" s="290"/>
      <c r="E271" s="180" t="s">
        <v>782</v>
      </c>
      <c r="F271" s="181"/>
      <c r="G271" s="182"/>
      <c r="H271" s="183" t="s">
        <v>2051</v>
      </c>
      <c r="I271" s="180" t="s">
        <v>780</v>
      </c>
      <c r="J271" s="184"/>
      <c r="K271" s="185" t="str">
        <f t="shared" si="11"/>
        <v>CHF / Concentré</v>
      </c>
      <c r="L271" s="180" t="s">
        <v>781</v>
      </c>
      <c r="M271" s="186">
        <f t="shared" si="10"/>
        <v>0</v>
      </c>
      <c r="N271" s="286"/>
    </row>
    <row r="272" spans="1:14" s="110" customFormat="1" ht="15.75" hidden="1" customHeight="1" outlineLevel="1">
      <c r="A272" s="92"/>
      <c r="B272" s="277" t="s">
        <v>1947</v>
      </c>
      <c r="C272" s="278" t="s">
        <v>2016</v>
      </c>
      <c r="D272" s="291" t="s">
        <v>1995</v>
      </c>
      <c r="E272" s="166">
        <v>1</v>
      </c>
      <c r="F272" s="167"/>
      <c r="G272" s="168"/>
      <c r="H272" s="169" t="s">
        <v>2023</v>
      </c>
      <c r="I272" s="166" t="s">
        <v>780</v>
      </c>
      <c r="J272" s="170"/>
      <c r="K272" s="171" t="str">
        <f t="shared" si="11"/>
        <v>CHF / Pièce</v>
      </c>
      <c r="L272" s="166" t="s">
        <v>781</v>
      </c>
      <c r="M272" s="172">
        <f t="shared" si="10"/>
        <v>0</v>
      </c>
      <c r="N272" s="284">
        <f>SUM(M272:M274)</f>
        <v>0</v>
      </c>
    </row>
    <row r="273" spans="1:14" s="110" customFormat="1" ht="15.6" hidden="1" outlineLevel="1">
      <c r="A273" s="92"/>
      <c r="B273" s="277"/>
      <c r="C273" s="279"/>
      <c r="D273" s="292"/>
      <c r="E273" s="173">
        <v>2</v>
      </c>
      <c r="F273" s="174"/>
      <c r="G273" s="175"/>
      <c r="H273" s="176" t="s">
        <v>783</v>
      </c>
      <c r="I273" s="173" t="s">
        <v>780</v>
      </c>
      <c r="J273" s="177"/>
      <c r="K273" s="178" t="str">
        <f t="shared" si="11"/>
        <v>CHF / ..</v>
      </c>
      <c r="L273" s="173" t="s">
        <v>781</v>
      </c>
      <c r="M273" s="179">
        <f t="shared" si="10"/>
        <v>0</v>
      </c>
      <c r="N273" s="285"/>
    </row>
    <row r="274" spans="1:14" s="110" customFormat="1" ht="15.6" hidden="1" outlineLevel="1">
      <c r="A274" s="92"/>
      <c r="B274" s="277"/>
      <c r="C274" s="280"/>
      <c r="D274" s="293"/>
      <c r="E274" s="180" t="s">
        <v>782</v>
      </c>
      <c r="F274" s="181"/>
      <c r="G274" s="182"/>
      <c r="H274" s="183" t="s">
        <v>783</v>
      </c>
      <c r="I274" s="180" t="s">
        <v>780</v>
      </c>
      <c r="J274" s="184"/>
      <c r="K274" s="185" t="str">
        <f t="shared" si="11"/>
        <v>CHF / ..</v>
      </c>
      <c r="L274" s="180" t="s">
        <v>781</v>
      </c>
      <c r="M274" s="186">
        <f t="shared" si="10"/>
        <v>0</v>
      </c>
      <c r="N274" s="286"/>
    </row>
    <row r="275" spans="1:14" s="110" customFormat="1" ht="15.75" hidden="1" customHeight="1" outlineLevel="1">
      <c r="A275" s="92"/>
      <c r="B275" s="277" t="s">
        <v>2020</v>
      </c>
      <c r="C275" s="278" t="s">
        <v>2017</v>
      </c>
      <c r="D275" s="288" t="s">
        <v>1995</v>
      </c>
      <c r="E275" s="166">
        <v>1</v>
      </c>
      <c r="F275" s="167"/>
      <c r="G275" s="168"/>
      <c r="H275" s="169" t="s">
        <v>2023</v>
      </c>
      <c r="I275" s="166" t="s">
        <v>780</v>
      </c>
      <c r="J275" s="170"/>
      <c r="K275" s="171" t="str">
        <f t="shared" si="11"/>
        <v>CHF / Pièce</v>
      </c>
      <c r="L275" s="166" t="s">
        <v>781</v>
      </c>
      <c r="M275" s="172">
        <f t="shared" si="10"/>
        <v>0</v>
      </c>
      <c r="N275" s="284">
        <f>SUM(M275:M277)</f>
        <v>0</v>
      </c>
    </row>
    <row r="276" spans="1:14" s="110" customFormat="1" ht="15.6" hidden="1" outlineLevel="1">
      <c r="A276" s="92"/>
      <c r="B276" s="277"/>
      <c r="C276" s="279"/>
      <c r="D276" s="289"/>
      <c r="E276" s="173">
        <v>2</v>
      </c>
      <c r="F276" s="174"/>
      <c r="G276" s="175"/>
      <c r="H276" s="176" t="s">
        <v>783</v>
      </c>
      <c r="I276" s="173" t="s">
        <v>780</v>
      </c>
      <c r="J276" s="177"/>
      <c r="K276" s="178" t="str">
        <f t="shared" si="11"/>
        <v>CHF / ..</v>
      </c>
      <c r="L276" s="173" t="s">
        <v>781</v>
      </c>
      <c r="M276" s="179">
        <f t="shared" si="10"/>
        <v>0</v>
      </c>
      <c r="N276" s="285"/>
    </row>
    <row r="277" spans="1:14" s="110" customFormat="1" ht="15.6" hidden="1" outlineLevel="1">
      <c r="A277" s="92"/>
      <c r="B277" s="277"/>
      <c r="C277" s="279"/>
      <c r="D277" s="290"/>
      <c r="E277" s="180" t="s">
        <v>782</v>
      </c>
      <c r="F277" s="181"/>
      <c r="G277" s="182"/>
      <c r="H277" s="183" t="s">
        <v>783</v>
      </c>
      <c r="I277" s="180" t="s">
        <v>780</v>
      </c>
      <c r="J277" s="184"/>
      <c r="K277" s="185" t="str">
        <f t="shared" si="11"/>
        <v>CHF / ..</v>
      </c>
      <c r="L277" s="180" t="s">
        <v>781</v>
      </c>
      <c r="M277" s="186">
        <f t="shared" si="10"/>
        <v>0</v>
      </c>
      <c r="N277" s="286"/>
    </row>
    <row r="278" spans="1:14" s="110" customFormat="1" ht="15.6" hidden="1" outlineLevel="1">
      <c r="A278" s="92"/>
      <c r="B278" s="277"/>
      <c r="C278" s="279"/>
      <c r="D278" s="288" t="s">
        <v>1996</v>
      </c>
      <c r="E278" s="166">
        <v>1</v>
      </c>
      <c r="F278" s="167"/>
      <c r="G278" s="168"/>
      <c r="H278" s="169" t="s">
        <v>2052</v>
      </c>
      <c r="I278" s="166" t="s">
        <v>780</v>
      </c>
      <c r="J278" s="170"/>
      <c r="K278" s="171" t="str">
        <f t="shared" si="11"/>
        <v>CHF / Pièce</v>
      </c>
      <c r="L278" s="166" t="s">
        <v>781</v>
      </c>
      <c r="M278" s="172">
        <f t="shared" si="10"/>
        <v>0</v>
      </c>
      <c r="N278" s="284">
        <f>SUM(M278:M280)</f>
        <v>0</v>
      </c>
    </row>
    <row r="279" spans="1:14" s="110" customFormat="1" ht="15.6" hidden="1" outlineLevel="1">
      <c r="A279" s="92"/>
      <c r="B279" s="277"/>
      <c r="C279" s="279"/>
      <c r="D279" s="289"/>
      <c r="E279" s="173">
        <v>2</v>
      </c>
      <c r="F279" s="174"/>
      <c r="G279" s="175"/>
      <c r="H279" s="176" t="s">
        <v>2052</v>
      </c>
      <c r="I279" s="173" t="s">
        <v>780</v>
      </c>
      <c r="J279" s="177"/>
      <c r="K279" s="178" t="str">
        <f t="shared" si="11"/>
        <v>CHF / Pièce</v>
      </c>
      <c r="L279" s="173" t="s">
        <v>781</v>
      </c>
      <c r="M279" s="179">
        <f t="shared" si="10"/>
        <v>0</v>
      </c>
      <c r="N279" s="285"/>
    </row>
    <row r="280" spans="1:14" s="110" customFormat="1" ht="15.6" hidden="1" outlineLevel="1">
      <c r="A280" s="92"/>
      <c r="B280" s="277"/>
      <c r="C280" s="280"/>
      <c r="D280" s="290"/>
      <c r="E280" s="180" t="s">
        <v>782</v>
      </c>
      <c r="F280" s="181"/>
      <c r="G280" s="182"/>
      <c r="H280" s="183" t="s">
        <v>2052</v>
      </c>
      <c r="I280" s="180" t="s">
        <v>780</v>
      </c>
      <c r="J280" s="184"/>
      <c r="K280" s="185" t="str">
        <f t="shared" si="11"/>
        <v>CHF / Pièce</v>
      </c>
      <c r="L280" s="180" t="s">
        <v>781</v>
      </c>
      <c r="M280" s="186">
        <f t="shared" si="10"/>
        <v>0</v>
      </c>
      <c r="N280" s="286"/>
    </row>
    <row r="281" spans="1:14" s="110" customFormat="1" ht="15.75" hidden="1" customHeight="1" outlineLevel="1">
      <c r="A281" s="92"/>
      <c r="B281" s="277" t="s">
        <v>2021</v>
      </c>
      <c r="C281" s="278" t="s">
        <v>2018</v>
      </c>
      <c r="D281" s="281" t="s">
        <v>1996</v>
      </c>
      <c r="E281" s="166">
        <v>1</v>
      </c>
      <c r="F281" s="167"/>
      <c r="G281" s="245">
        <v>1</v>
      </c>
      <c r="H281" s="248" t="s">
        <v>2053</v>
      </c>
      <c r="I281" s="166" t="s">
        <v>780</v>
      </c>
      <c r="J281" s="170"/>
      <c r="K281" s="171" t="str">
        <f t="shared" si="11"/>
        <v>CHF / h</v>
      </c>
      <c r="L281" s="166" t="s">
        <v>781</v>
      </c>
      <c r="M281" s="172">
        <f t="shared" si="10"/>
        <v>0</v>
      </c>
      <c r="N281" s="284">
        <f>SUM(M281:M284)</f>
        <v>0</v>
      </c>
    </row>
    <row r="282" spans="1:14" s="110" customFormat="1" ht="15.6" hidden="1" outlineLevel="1">
      <c r="A282" s="92"/>
      <c r="B282" s="277"/>
      <c r="C282" s="279"/>
      <c r="D282" s="282"/>
      <c r="E282" s="173">
        <v>2</v>
      </c>
      <c r="F282" s="174"/>
      <c r="G282" s="246">
        <v>1</v>
      </c>
      <c r="H282" s="249" t="s">
        <v>2053</v>
      </c>
      <c r="I282" s="173" t="s">
        <v>780</v>
      </c>
      <c r="J282" s="177"/>
      <c r="K282" s="178" t="str">
        <f t="shared" si="11"/>
        <v>CHF / h</v>
      </c>
      <c r="L282" s="173" t="s">
        <v>781</v>
      </c>
      <c r="M282" s="179">
        <f t="shared" si="10"/>
        <v>0</v>
      </c>
      <c r="N282" s="285"/>
    </row>
    <row r="283" spans="1:14" s="110" customFormat="1" ht="15.6" hidden="1" outlineLevel="1">
      <c r="A283" s="92"/>
      <c r="B283" s="277"/>
      <c r="C283" s="279"/>
      <c r="D283" s="282"/>
      <c r="E283" s="187">
        <v>3</v>
      </c>
      <c r="F283" s="188"/>
      <c r="G283" s="246">
        <v>1</v>
      </c>
      <c r="H283" s="249" t="s">
        <v>2053</v>
      </c>
      <c r="I283" s="173" t="s">
        <v>780</v>
      </c>
      <c r="J283" s="177"/>
      <c r="K283" s="178" t="str">
        <f t="shared" si="11"/>
        <v>CHF / h</v>
      </c>
      <c r="L283" s="173" t="s">
        <v>781</v>
      </c>
      <c r="M283" s="179">
        <f t="shared" si="10"/>
        <v>0</v>
      </c>
      <c r="N283" s="285"/>
    </row>
    <row r="284" spans="1:14" s="110" customFormat="1" ht="15.6" hidden="1" outlineLevel="1">
      <c r="A284" s="92"/>
      <c r="B284" s="277"/>
      <c r="C284" s="280"/>
      <c r="D284" s="283"/>
      <c r="E284" s="180" t="s">
        <v>782</v>
      </c>
      <c r="F284" s="181"/>
      <c r="G284" s="247">
        <v>1</v>
      </c>
      <c r="H284" s="250" t="s">
        <v>2053</v>
      </c>
      <c r="I284" s="180" t="s">
        <v>780</v>
      </c>
      <c r="J284" s="184"/>
      <c r="K284" s="185" t="str">
        <f t="shared" si="11"/>
        <v>CHF / h</v>
      </c>
      <c r="L284" s="180" t="s">
        <v>781</v>
      </c>
      <c r="M284" s="186">
        <f t="shared" si="10"/>
        <v>0</v>
      </c>
      <c r="N284" s="286"/>
    </row>
    <row r="285" spans="1:14" s="110" customFormat="1" ht="15.6" hidden="1" customHeight="1" outlineLevel="1">
      <c r="A285" s="92"/>
      <c r="B285" s="287" t="s">
        <v>1993</v>
      </c>
      <c r="C285" s="278" t="s">
        <v>2019</v>
      </c>
      <c r="D285" s="288" t="s">
        <v>1995</v>
      </c>
      <c r="E285" s="166">
        <v>1</v>
      </c>
      <c r="F285" s="167"/>
      <c r="G285" s="168"/>
      <c r="H285" s="169" t="s">
        <v>783</v>
      </c>
      <c r="I285" s="166" t="s">
        <v>780</v>
      </c>
      <c r="J285" s="170"/>
      <c r="K285" s="171" t="str">
        <f t="shared" si="11"/>
        <v>CHF / ..</v>
      </c>
      <c r="L285" s="166" t="s">
        <v>781</v>
      </c>
      <c r="M285" s="172">
        <f t="shared" si="10"/>
        <v>0</v>
      </c>
      <c r="N285" s="284">
        <f>SUM(M285:M287)</f>
        <v>0</v>
      </c>
    </row>
    <row r="286" spans="1:14" s="110" customFormat="1" ht="15.6" hidden="1" outlineLevel="1">
      <c r="A286" s="92"/>
      <c r="B286" s="287"/>
      <c r="C286" s="279"/>
      <c r="D286" s="289"/>
      <c r="E286" s="173">
        <v>2</v>
      </c>
      <c r="F286" s="174"/>
      <c r="G286" s="175"/>
      <c r="H286" s="176" t="s">
        <v>783</v>
      </c>
      <c r="I286" s="173" t="s">
        <v>780</v>
      </c>
      <c r="J286" s="177"/>
      <c r="K286" s="178" t="str">
        <f t="shared" si="11"/>
        <v>CHF / ..</v>
      </c>
      <c r="L286" s="173" t="s">
        <v>781</v>
      </c>
      <c r="M286" s="179">
        <f t="shared" si="10"/>
        <v>0</v>
      </c>
      <c r="N286" s="285"/>
    </row>
    <row r="287" spans="1:14" s="110" customFormat="1" ht="15.6" hidden="1" outlineLevel="1">
      <c r="A287" s="92"/>
      <c r="B287" s="287"/>
      <c r="C287" s="279"/>
      <c r="D287" s="290"/>
      <c r="E287" s="180" t="s">
        <v>782</v>
      </c>
      <c r="F287" s="181"/>
      <c r="G287" s="182"/>
      <c r="H287" s="183" t="s">
        <v>783</v>
      </c>
      <c r="I287" s="180" t="s">
        <v>780</v>
      </c>
      <c r="J287" s="184"/>
      <c r="K287" s="185" t="str">
        <f t="shared" si="11"/>
        <v>CHF / ..</v>
      </c>
      <c r="L287" s="180" t="s">
        <v>781</v>
      </c>
      <c r="M287" s="186">
        <f t="shared" si="10"/>
        <v>0</v>
      </c>
      <c r="N287" s="286"/>
    </row>
    <row r="288" spans="1:14" s="110" customFormat="1" ht="15.6" hidden="1" outlineLevel="1">
      <c r="A288" s="92"/>
      <c r="B288" s="287"/>
      <c r="C288" s="279"/>
      <c r="D288" s="288" t="s">
        <v>1996</v>
      </c>
      <c r="E288" s="166">
        <v>1</v>
      </c>
      <c r="F288" s="167"/>
      <c r="G288" s="168"/>
      <c r="H288" s="169" t="s">
        <v>2024</v>
      </c>
      <c r="I288" s="166" t="s">
        <v>780</v>
      </c>
      <c r="J288" s="170"/>
      <c r="K288" s="171" t="str">
        <f t="shared" si="11"/>
        <v>CHF / ..</v>
      </c>
      <c r="L288" s="166" t="s">
        <v>781</v>
      </c>
      <c r="M288" s="172">
        <f t="shared" si="10"/>
        <v>0</v>
      </c>
      <c r="N288" s="284">
        <f>SUM(M288:M290)</f>
        <v>0</v>
      </c>
    </row>
    <row r="289" spans="1:14" s="110" customFormat="1" ht="15.6" hidden="1" outlineLevel="1">
      <c r="A289" s="92"/>
      <c r="B289" s="287"/>
      <c r="C289" s="279"/>
      <c r="D289" s="289"/>
      <c r="E289" s="173">
        <v>2</v>
      </c>
      <c r="F289" s="174"/>
      <c r="G289" s="175"/>
      <c r="H289" s="176" t="s">
        <v>2025</v>
      </c>
      <c r="I289" s="173" t="s">
        <v>780</v>
      </c>
      <c r="J289" s="177"/>
      <c r="K289" s="178" t="str">
        <f t="shared" si="11"/>
        <v>CHF / ..</v>
      </c>
      <c r="L289" s="173" t="s">
        <v>781</v>
      </c>
      <c r="M289" s="179">
        <f t="shared" si="10"/>
        <v>0</v>
      </c>
      <c r="N289" s="285"/>
    </row>
    <row r="290" spans="1:14" s="110" customFormat="1" ht="15.6" hidden="1" outlineLevel="1">
      <c r="A290" s="92"/>
      <c r="B290" s="287"/>
      <c r="C290" s="280"/>
      <c r="D290" s="290"/>
      <c r="E290" s="180" t="s">
        <v>782</v>
      </c>
      <c r="F290" s="181"/>
      <c r="G290" s="182"/>
      <c r="H290" s="183" t="s">
        <v>2025</v>
      </c>
      <c r="I290" s="180" t="s">
        <v>780</v>
      </c>
      <c r="J290" s="184"/>
      <c r="K290" s="185" t="str">
        <f t="shared" si="11"/>
        <v>CHF / ..</v>
      </c>
      <c r="L290" s="180" t="s">
        <v>781</v>
      </c>
      <c r="M290" s="186">
        <f t="shared" si="10"/>
        <v>0</v>
      </c>
      <c r="N290" s="286"/>
    </row>
    <row r="291" spans="1:14">
      <c r="A291"/>
    </row>
    <row r="292" spans="1:14" s="110" customFormat="1" collapsed="1">
      <c r="A292" s="92"/>
      <c r="B292" s="232" t="s">
        <v>627</v>
      </c>
      <c r="C292" s="49" t="str">
        <f>+VLOOKUP(B292&amp;"a",'Procédés onéreux'!B:D,3,FALSE)</f>
        <v>Durée de traitement avec un système d'assistance cardio-vasculaire et pulmonaire, avec pompe, avec oxygénateur (y compris élimination de CO2), extracorporel, veinoveineux, (ECMO - ILA)</v>
      </c>
      <c r="D292" s="92"/>
    </row>
    <row r="293" spans="1:14" s="110" customFormat="1" hidden="1" outlineLevel="1">
      <c r="A293" s="92"/>
      <c r="B293" s="235"/>
      <c r="C293" s="162" t="s">
        <v>2005</v>
      </c>
      <c r="D293" s="163" t="s">
        <v>2006</v>
      </c>
      <c r="E293" s="163" t="s">
        <v>777</v>
      </c>
      <c r="F293" s="163" t="s">
        <v>1960</v>
      </c>
      <c r="G293" s="163" t="s">
        <v>2007</v>
      </c>
      <c r="H293" s="163" t="s">
        <v>2008</v>
      </c>
      <c r="I293" s="163"/>
      <c r="J293" s="164" t="s">
        <v>2009</v>
      </c>
      <c r="K293" s="163" t="s">
        <v>2008</v>
      </c>
      <c r="L293" s="163"/>
      <c r="M293" s="163" t="s">
        <v>2010</v>
      </c>
      <c r="N293" s="165" t="s">
        <v>2011</v>
      </c>
    </row>
    <row r="294" spans="1:14" s="110" customFormat="1" ht="15.75" hidden="1" customHeight="1" outlineLevel="1">
      <c r="A294" s="92"/>
      <c r="B294" s="299" t="s">
        <v>1988</v>
      </c>
      <c r="C294" s="278" t="s">
        <v>2012</v>
      </c>
      <c r="D294" s="288" t="s">
        <v>1995</v>
      </c>
      <c r="E294" s="166">
        <v>1</v>
      </c>
      <c r="F294" s="167"/>
      <c r="G294" s="168"/>
      <c r="H294" s="169" t="s">
        <v>779</v>
      </c>
      <c r="I294" s="166" t="s">
        <v>780</v>
      </c>
      <c r="J294" s="170"/>
      <c r="K294" s="171" t="str">
        <f>+"CHF / "&amp;IFERROR(MID(H294,1,SEARCH("par h",H294)-2),H294)</f>
        <v>CHF / Min</v>
      </c>
      <c r="L294" s="166" t="s">
        <v>781</v>
      </c>
      <c r="M294" s="172">
        <f t="shared" ref="M294:M336" si="12">+G294*J294</f>
        <v>0</v>
      </c>
      <c r="N294" s="284">
        <f>SUM(M294:M296)</f>
        <v>0</v>
      </c>
    </row>
    <row r="295" spans="1:14" s="110" customFormat="1" ht="15.6" hidden="1" outlineLevel="1">
      <c r="A295" s="92"/>
      <c r="B295" s="300"/>
      <c r="C295" s="279"/>
      <c r="D295" s="289"/>
      <c r="E295" s="173">
        <v>2</v>
      </c>
      <c r="F295" s="174"/>
      <c r="G295" s="175"/>
      <c r="H295" s="176" t="s">
        <v>779</v>
      </c>
      <c r="I295" s="173" t="s">
        <v>780</v>
      </c>
      <c r="J295" s="177"/>
      <c r="K295" s="178" t="str">
        <f t="shared" ref="K295:K336" si="13">+"CHF / "&amp;IFERROR(MID(H295,1,SEARCH("par h",H295)-2),H295)</f>
        <v>CHF / Min</v>
      </c>
      <c r="L295" s="173" t="s">
        <v>781</v>
      </c>
      <c r="M295" s="179">
        <f t="shared" si="12"/>
        <v>0</v>
      </c>
      <c r="N295" s="285"/>
    </row>
    <row r="296" spans="1:14" s="110" customFormat="1" ht="15.6" hidden="1" outlineLevel="1">
      <c r="A296" s="92"/>
      <c r="B296" s="300"/>
      <c r="C296" s="279"/>
      <c r="D296" s="290"/>
      <c r="E296" s="180" t="s">
        <v>782</v>
      </c>
      <c r="F296" s="181"/>
      <c r="G296" s="182"/>
      <c r="H296" s="183" t="s">
        <v>779</v>
      </c>
      <c r="I296" s="180" t="s">
        <v>780</v>
      </c>
      <c r="J296" s="184"/>
      <c r="K296" s="185" t="str">
        <f t="shared" si="13"/>
        <v>CHF / Min</v>
      </c>
      <c r="L296" s="180" t="s">
        <v>781</v>
      </c>
      <c r="M296" s="186">
        <f t="shared" si="12"/>
        <v>0</v>
      </c>
      <c r="N296" s="286"/>
    </row>
    <row r="297" spans="1:14" s="110" customFormat="1" ht="15.6" hidden="1" outlineLevel="1">
      <c r="A297" s="92"/>
      <c r="B297" s="300"/>
      <c r="C297" s="279"/>
      <c r="D297" s="288" t="s">
        <v>1996</v>
      </c>
      <c r="E297" s="166">
        <v>1</v>
      </c>
      <c r="F297" s="167"/>
      <c r="G297" s="168"/>
      <c r="H297" s="273" t="s">
        <v>2050</v>
      </c>
      <c r="I297" s="166" t="s">
        <v>780</v>
      </c>
      <c r="J297" s="170"/>
      <c r="K297" s="171" t="str">
        <f t="shared" si="13"/>
        <v>CHF / Min</v>
      </c>
      <c r="L297" s="166" t="s">
        <v>781</v>
      </c>
      <c r="M297" s="172">
        <f t="shared" si="12"/>
        <v>0</v>
      </c>
      <c r="N297" s="284">
        <f>SUM(M297:M299)</f>
        <v>0</v>
      </c>
    </row>
    <row r="298" spans="1:14" s="110" customFormat="1" ht="15.6" hidden="1" outlineLevel="1">
      <c r="A298" s="92"/>
      <c r="B298" s="300"/>
      <c r="C298" s="279"/>
      <c r="D298" s="289"/>
      <c r="E298" s="173">
        <v>2</v>
      </c>
      <c r="F298" s="174"/>
      <c r="G298" s="175"/>
      <c r="H298" s="233" t="s">
        <v>2050</v>
      </c>
      <c r="I298" s="173" t="s">
        <v>780</v>
      </c>
      <c r="J298" s="177"/>
      <c r="K298" s="178" t="str">
        <f t="shared" si="13"/>
        <v>CHF / Min</v>
      </c>
      <c r="L298" s="173" t="s">
        <v>781</v>
      </c>
      <c r="M298" s="179">
        <f t="shared" si="12"/>
        <v>0</v>
      </c>
      <c r="N298" s="285"/>
    </row>
    <row r="299" spans="1:14" s="110" customFormat="1" ht="15.6" hidden="1" outlineLevel="1">
      <c r="A299" s="92"/>
      <c r="B299" s="301"/>
      <c r="C299" s="280"/>
      <c r="D299" s="290"/>
      <c r="E299" s="180" t="s">
        <v>782</v>
      </c>
      <c r="F299" s="181"/>
      <c r="G299" s="182"/>
      <c r="H299" s="234" t="s">
        <v>2050</v>
      </c>
      <c r="I299" s="180" t="s">
        <v>780</v>
      </c>
      <c r="J299" s="184"/>
      <c r="K299" s="185" t="str">
        <f t="shared" si="13"/>
        <v>CHF / Min</v>
      </c>
      <c r="L299" s="180" t="s">
        <v>781</v>
      </c>
      <c r="M299" s="186">
        <f t="shared" si="12"/>
        <v>0</v>
      </c>
      <c r="N299" s="286"/>
    </row>
    <row r="300" spans="1:14" s="110" customFormat="1" ht="15.75" hidden="1" customHeight="1" outlineLevel="1">
      <c r="A300" s="92"/>
      <c r="B300" s="287" t="s">
        <v>1989</v>
      </c>
      <c r="C300" s="278" t="s">
        <v>2013</v>
      </c>
      <c r="D300" s="288" t="s">
        <v>1995</v>
      </c>
      <c r="E300" s="166">
        <v>1</v>
      </c>
      <c r="F300" s="167"/>
      <c r="G300" s="168"/>
      <c r="H300" s="169" t="s">
        <v>779</v>
      </c>
      <c r="I300" s="166" t="s">
        <v>780</v>
      </c>
      <c r="J300" s="170"/>
      <c r="K300" s="171" t="str">
        <f t="shared" si="13"/>
        <v>CHF / Min</v>
      </c>
      <c r="L300" s="166" t="s">
        <v>781</v>
      </c>
      <c r="M300" s="172">
        <f t="shared" si="12"/>
        <v>0</v>
      </c>
      <c r="N300" s="284">
        <f>SUM(M300:M302)</f>
        <v>0</v>
      </c>
    </row>
    <row r="301" spans="1:14" s="110" customFormat="1" ht="15.6" hidden="1" outlineLevel="1">
      <c r="A301" s="92"/>
      <c r="B301" s="287"/>
      <c r="C301" s="279"/>
      <c r="D301" s="289"/>
      <c r="E301" s="173">
        <v>2</v>
      </c>
      <c r="F301" s="174"/>
      <c r="G301" s="175"/>
      <c r="H301" s="176" t="s">
        <v>779</v>
      </c>
      <c r="I301" s="173" t="s">
        <v>780</v>
      </c>
      <c r="J301" s="177"/>
      <c r="K301" s="178" t="str">
        <f t="shared" si="13"/>
        <v>CHF / Min</v>
      </c>
      <c r="L301" s="173" t="s">
        <v>781</v>
      </c>
      <c r="M301" s="179">
        <f t="shared" si="12"/>
        <v>0</v>
      </c>
      <c r="N301" s="285"/>
    </row>
    <row r="302" spans="1:14" s="110" customFormat="1" ht="15.6" hidden="1" outlineLevel="1">
      <c r="A302" s="92"/>
      <c r="B302" s="287"/>
      <c r="C302" s="279"/>
      <c r="D302" s="290"/>
      <c r="E302" s="180" t="s">
        <v>782</v>
      </c>
      <c r="F302" s="181"/>
      <c r="G302" s="182"/>
      <c r="H302" s="183" t="s">
        <v>779</v>
      </c>
      <c r="I302" s="180" t="s">
        <v>780</v>
      </c>
      <c r="J302" s="184"/>
      <c r="K302" s="185" t="str">
        <f t="shared" si="13"/>
        <v>CHF / Min</v>
      </c>
      <c r="L302" s="180" t="s">
        <v>781</v>
      </c>
      <c r="M302" s="186">
        <f t="shared" si="12"/>
        <v>0</v>
      </c>
      <c r="N302" s="286"/>
    </row>
    <row r="303" spans="1:14" s="110" customFormat="1" ht="15.6" hidden="1" outlineLevel="1">
      <c r="A303" s="92"/>
      <c r="B303" s="287"/>
      <c r="C303" s="279"/>
      <c r="D303" s="288" t="s">
        <v>1996</v>
      </c>
      <c r="E303" s="166">
        <v>1</v>
      </c>
      <c r="F303" s="167"/>
      <c r="G303" s="168"/>
      <c r="H303" s="248" t="s">
        <v>2050</v>
      </c>
      <c r="I303" s="166" t="s">
        <v>780</v>
      </c>
      <c r="J303" s="170"/>
      <c r="K303" s="171" t="str">
        <f t="shared" si="13"/>
        <v>CHF / Min</v>
      </c>
      <c r="L303" s="166" t="s">
        <v>781</v>
      </c>
      <c r="M303" s="172">
        <f t="shared" si="12"/>
        <v>0</v>
      </c>
      <c r="N303" s="284">
        <f>SUM(M303:M305)</f>
        <v>0</v>
      </c>
    </row>
    <row r="304" spans="1:14" s="110" customFormat="1" ht="15.6" hidden="1" outlineLevel="1">
      <c r="A304" s="92"/>
      <c r="B304" s="287"/>
      <c r="C304" s="279"/>
      <c r="D304" s="289"/>
      <c r="E304" s="173">
        <v>2</v>
      </c>
      <c r="F304" s="174"/>
      <c r="G304" s="175"/>
      <c r="H304" s="249" t="s">
        <v>2050</v>
      </c>
      <c r="I304" s="173" t="s">
        <v>780</v>
      </c>
      <c r="J304" s="177"/>
      <c r="K304" s="178" t="str">
        <f t="shared" si="13"/>
        <v>CHF / Min</v>
      </c>
      <c r="L304" s="173" t="s">
        <v>781</v>
      </c>
      <c r="M304" s="179">
        <f t="shared" si="12"/>
        <v>0</v>
      </c>
      <c r="N304" s="285"/>
    </row>
    <row r="305" spans="1:14" s="110" customFormat="1" ht="15.6" hidden="1" outlineLevel="1">
      <c r="A305" s="92"/>
      <c r="B305" s="287"/>
      <c r="C305" s="280"/>
      <c r="D305" s="290"/>
      <c r="E305" s="180" t="s">
        <v>782</v>
      </c>
      <c r="F305" s="181"/>
      <c r="G305" s="182"/>
      <c r="H305" s="250" t="s">
        <v>2050</v>
      </c>
      <c r="I305" s="180" t="s">
        <v>780</v>
      </c>
      <c r="J305" s="184"/>
      <c r="K305" s="185" t="str">
        <f t="shared" si="13"/>
        <v>CHF / Min</v>
      </c>
      <c r="L305" s="180" t="s">
        <v>781</v>
      </c>
      <c r="M305" s="186">
        <f t="shared" si="12"/>
        <v>0</v>
      </c>
      <c r="N305" s="286"/>
    </row>
    <row r="306" spans="1:14" s="110" customFormat="1" ht="15.75" hidden="1" customHeight="1" outlineLevel="1">
      <c r="A306" s="92"/>
      <c r="B306" s="287" t="s">
        <v>1930</v>
      </c>
      <c r="C306" s="278" t="s">
        <v>2014</v>
      </c>
      <c r="D306" s="288" t="s">
        <v>1995</v>
      </c>
      <c r="E306" s="166">
        <v>1</v>
      </c>
      <c r="F306" s="167"/>
      <c r="G306" s="168"/>
      <c r="H306" s="169" t="s">
        <v>16</v>
      </c>
      <c r="I306" s="166" t="s">
        <v>780</v>
      </c>
      <c r="J306" s="170"/>
      <c r="K306" s="171" t="str">
        <f t="shared" si="13"/>
        <v>CHF / mg</v>
      </c>
      <c r="L306" s="166" t="s">
        <v>781</v>
      </c>
      <c r="M306" s="172">
        <f t="shared" si="12"/>
        <v>0</v>
      </c>
      <c r="N306" s="284">
        <f>SUM(M306:M308)</f>
        <v>0</v>
      </c>
    </row>
    <row r="307" spans="1:14" s="110" customFormat="1" ht="15.6" hidden="1" outlineLevel="1">
      <c r="A307" s="92"/>
      <c r="B307" s="287"/>
      <c r="C307" s="279"/>
      <c r="D307" s="289"/>
      <c r="E307" s="173">
        <v>2</v>
      </c>
      <c r="F307" s="174"/>
      <c r="G307" s="175"/>
      <c r="H307" s="176" t="s">
        <v>17</v>
      </c>
      <c r="I307" s="173" t="s">
        <v>780</v>
      </c>
      <c r="J307" s="177"/>
      <c r="K307" s="178" t="str">
        <f t="shared" si="13"/>
        <v>CHF / U</v>
      </c>
      <c r="L307" s="173" t="s">
        <v>781</v>
      </c>
      <c r="M307" s="179">
        <f t="shared" si="12"/>
        <v>0</v>
      </c>
      <c r="N307" s="285"/>
    </row>
    <row r="308" spans="1:14" s="110" customFormat="1" ht="15.6" hidden="1" outlineLevel="1">
      <c r="A308" s="92"/>
      <c r="B308" s="287"/>
      <c r="C308" s="279"/>
      <c r="D308" s="290"/>
      <c r="E308" s="180" t="s">
        <v>782</v>
      </c>
      <c r="F308" s="181"/>
      <c r="G308" s="182"/>
      <c r="H308" s="183" t="s">
        <v>782</v>
      </c>
      <c r="I308" s="180" t="s">
        <v>780</v>
      </c>
      <c r="J308" s="184"/>
      <c r="K308" s="185" t="str">
        <f t="shared" si="13"/>
        <v>CHF / …</v>
      </c>
      <c r="L308" s="180" t="s">
        <v>781</v>
      </c>
      <c r="M308" s="186">
        <f t="shared" si="12"/>
        <v>0</v>
      </c>
      <c r="N308" s="286"/>
    </row>
    <row r="309" spans="1:14" s="110" customFormat="1" ht="15.6" hidden="1" outlineLevel="1">
      <c r="A309" s="92"/>
      <c r="B309" s="287"/>
      <c r="C309" s="279"/>
      <c r="D309" s="288" t="s">
        <v>1996</v>
      </c>
      <c r="E309" s="166">
        <v>1</v>
      </c>
      <c r="F309" s="167"/>
      <c r="G309" s="168"/>
      <c r="H309" s="169" t="s">
        <v>2026</v>
      </c>
      <c r="I309" s="166" t="s">
        <v>780</v>
      </c>
      <c r="J309" s="170"/>
      <c r="K309" s="171" t="str">
        <f t="shared" si="13"/>
        <v>CHF / mg</v>
      </c>
      <c r="L309" s="166" t="s">
        <v>781</v>
      </c>
      <c r="M309" s="172">
        <f t="shared" si="12"/>
        <v>0</v>
      </c>
      <c r="N309" s="284">
        <f>SUM(M309:M311)</f>
        <v>0</v>
      </c>
    </row>
    <row r="310" spans="1:14" s="110" customFormat="1" ht="15.6" hidden="1" outlineLevel="1">
      <c r="A310" s="92"/>
      <c r="B310" s="287"/>
      <c r="C310" s="279"/>
      <c r="D310" s="289"/>
      <c r="E310" s="173">
        <v>2</v>
      </c>
      <c r="F310" s="174"/>
      <c r="G310" s="175"/>
      <c r="H310" s="176" t="s">
        <v>2027</v>
      </c>
      <c r="I310" s="173" t="s">
        <v>780</v>
      </c>
      <c r="J310" s="177"/>
      <c r="K310" s="178" t="str">
        <f t="shared" si="13"/>
        <v>CHF / U</v>
      </c>
      <c r="L310" s="173" t="s">
        <v>781</v>
      </c>
      <c r="M310" s="179">
        <f t="shared" si="12"/>
        <v>0</v>
      </c>
      <c r="N310" s="285"/>
    </row>
    <row r="311" spans="1:14" s="110" customFormat="1" ht="15.6" hidden="1" outlineLevel="1">
      <c r="A311" s="92"/>
      <c r="B311" s="287"/>
      <c r="C311" s="280"/>
      <c r="D311" s="290"/>
      <c r="E311" s="180" t="s">
        <v>782</v>
      </c>
      <c r="F311" s="181"/>
      <c r="G311" s="182"/>
      <c r="H311" s="183" t="s">
        <v>782</v>
      </c>
      <c r="I311" s="180" t="s">
        <v>780</v>
      </c>
      <c r="J311" s="184"/>
      <c r="K311" s="185" t="str">
        <f t="shared" si="13"/>
        <v>CHF / …</v>
      </c>
      <c r="L311" s="180" t="s">
        <v>781</v>
      </c>
      <c r="M311" s="186">
        <f t="shared" si="12"/>
        <v>0</v>
      </c>
      <c r="N311" s="286"/>
    </row>
    <row r="312" spans="1:14" s="110" customFormat="1" ht="15.75" hidden="1" customHeight="1" outlineLevel="1">
      <c r="A312" s="92"/>
      <c r="B312" s="287" t="s">
        <v>1990</v>
      </c>
      <c r="C312" s="278" t="s">
        <v>2015</v>
      </c>
      <c r="D312" s="288" t="s">
        <v>1995</v>
      </c>
      <c r="E312" s="166">
        <v>1</v>
      </c>
      <c r="F312" s="167"/>
      <c r="G312" s="168"/>
      <c r="H312" s="169" t="s">
        <v>2022</v>
      </c>
      <c r="I312" s="166" t="s">
        <v>780</v>
      </c>
      <c r="J312" s="170"/>
      <c r="K312" s="171" t="str">
        <f t="shared" si="13"/>
        <v>CHF / Concentré</v>
      </c>
      <c r="L312" s="166" t="s">
        <v>781</v>
      </c>
      <c r="M312" s="172">
        <f t="shared" si="12"/>
        <v>0</v>
      </c>
      <c r="N312" s="284">
        <f>SUM(M312:M314)</f>
        <v>0</v>
      </c>
    </row>
    <row r="313" spans="1:14" s="110" customFormat="1" ht="15.6" hidden="1" outlineLevel="1">
      <c r="A313" s="92"/>
      <c r="B313" s="287"/>
      <c r="C313" s="279"/>
      <c r="D313" s="289"/>
      <c r="E313" s="173">
        <v>2</v>
      </c>
      <c r="F313" s="174"/>
      <c r="G313" s="175"/>
      <c r="H313" s="176" t="s">
        <v>2022</v>
      </c>
      <c r="I313" s="173" t="s">
        <v>780</v>
      </c>
      <c r="J313" s="177"/>
      <c r="K313" s="178" t="str">
        <f t="shared" si="13"/>
        <v>CHF / Concentré</v>
      </c>
      <c r="L313" s="173" t="s">
        <v>781</v>
      </c>
      <c r="M313" s="179">
        <f t="shared" si="12"/>
        <v>0</v>
      </c>
      <c r="N313" s="285"/>
    </row>
    <row r="314" spans="1:14" s="110" customFormat="1" ht="15.6" hidden="1" outlineLevel="1">
      <c r="A314" s="92"/>
      <c r="B314" s="287"/>
      <c r="C314" s="279"/>
      <c r="D314" s="290"/>
      <c r="E314" s="180" t="s">
        <v>782</v>
      </c>
      <c r="F314" s="181"/>
      <c r="G314" s="182"/>
      <c r="H314" s="183" t="s">
        <v>2022</v>
      </c>
      <c r="I314" s="180" t="s">
        <v>780</v>
      </c>
      <c r="J314" s="184"/>
      <c r="K314" s="185" t="str">
        <f t="shared" si="13"/>
        <v>CHF / Concentré</v>
      </c>
      <c r="L314" s="180" t="s">
        <v>781</v>
      </c>
      <c r="M314" s="186">
        <f t="shared" si="12"/>
        <v>0</v>
      </c>
      <c r="N314" s="286"/>
    </row>
    <row r="315" spans="1:14" s="110" customFormat="1" ht="15.6" hidden="1" outlineLevel="1">
      <c r="A315" s="92"/>
      <c r="B315" s="287"/>
      <c r="C315" s="279"/>
      <c r="D315" s="288" t="s">
        <v>1996</v>
      </c>
      <c r="E315" s="166">
        <v>1</v>
      </c>
      <c r="F315" s="167"/>
      <c r="G315" s="168"/>
      <c r="H315" s="169" t="s">
        <v>2051</v>
      </c>
      <c r="I315" s="166" t="s">
        <v>780</v>
      </c>
      <c r="J315" s="170"/>
      <c r="K315" s="171" t="str">
        <f t="shared" si="13"/>
        <v>CHF / Concentré</v>
      </c>
      <c r="L315" s="166" t="s">
        <v>781</v>
      </c>
      <c r="M315" s="172">
        <f t="shared" si="12"/>
        <v>0</v>
      </c>
      <c r="N315" s="284">
        <f>SUM(M315:M317)</f>
        <v>0</v>
      </c>
    </row>
    <row r="316" spans="1:14" s="110" customFormat="1" ht="15.6" hidden="1" outlineLevel="1">
      <c r="A316" s="92"/>
      <c r="B316" s="287"/>
      <c r="C316" s="279"/>
      <c r="D316" s="289"/>
      <c r="E316" s="173">
        <v>2</v>
      </c>
      <c r="F316" s="174"/>
      <c r="G316" s="175"/>
      <c r="H316" s="176" t="s">
        <v>2051</v>
      </c>
      <c r="I316" s="173" t="s">
        <v>780</v>
      </c>
      <c r="J316" s="177"/>
      <c r="K316" s="178" t="str">
        <f t="shared" si="13"/>
        <v>CHF / Concentré</v>
      </c>
      <c r="L316" s="173" t="s">
        <v>781</v>
      </c>
      <c r="M316" s="179">
        <f t="shared" si="12"/>
        <v>0</v>
      </c>
      <c r="N316" s="285"/>
    </row>
    <row r="317" spans="1:14" s="110" customFormat="1" ht="15.6" hidden="1" outlineLevel="1">
      <c r="A317" s="92"/>
      <c r="B317" s="287"/>
      <c r="C317" s="280"/>
      <c r="D317" s="290"/>
      <c r="E317" s="180" t="s">
        <v>782</v>
      </c>
      <c r="F317" s="181"/>
      <c r="G317" s="182"/>
      <c r="H317" s="183" t="s">
        <v>2051</v>
      </c>
      <c r="I317" s="180" t="s">
        <v>780</v>
      </c>
      <c r="J317" s="184"/>
      <c r="K317" s="185" t="str">
        <f t="shared" si="13"/>
        <v>CHF / Concentré</v>
      </c>
      <c r="L317" s="180" t="s">
        <v>781</v>
      </c>
      <c r="M317" s="186">
        <f t="shared" si="12"/>
        <v>0</v>
      </c>
      <c r="N317" s="286"/>
    </row>
    <row r="318" spans="1:14" s="110" customFormat="1" ht="15.75" hidden="1" customHeight="1" outlineLevel="1">
      <c r="A318" s="92"/>
      <c r="B318" s="277" t="s">
        <v>1947</v>
      </c>
      <c r="C318" s="278" t="s">
        <v>2016</v>
      </c>
      <c r="D318" s="291" t="s">
        <v>1995</v>
      </c>
      <c r="E318" s="166">
        <v>1</v>
      </c>
      <c r="F318" s="167"/>
      <c r="G318" s="168"/>
      <c r="H318" s="169" t="s">
        <v>2023</v>
      </c>
      <c r="I318" s="166" t="s">
        <v>780</v>
      </c>
      <c r="J318" s="170"/>
      <c r="K318" s="171" t="str">
        <f t="shared" si="13"/>
        <v>CHF / Pièce</v>
      </c>
      <c r="L318" s="166" t="s">
        <v>781</v>
      </c>
      <c r="M318" s="172">
        <f t="shared" si="12"/>
        <v>0</v>
      </c>
      <c r="N318" s="284">
        <f>SUM(M318:M320)</f>
        <v>0</v>
      </c>
    </row>
    <row r="319" spans="1:14" s="110" customFormat="1" ht="15.6" hidden="1" outlineLevel="1">
      <c r="A319" s="92"/>
      <c r="B319" s="277"/>
      <c r="C319" s="279"/>
      <c r="D319" s="292"/>
      <c r="E319" s="173">
        <v>2</v>
      </c>
      <c r="F319" s="174"/>
      <c r="G319" s="175"/>
      <c r="H319" s="176" t="s">
        <v>783</v>
      </c>
      <c r="I319" s="173" t="s">
        <v>780</v>
      </c>
      <c r="J319" s="177"/>
      <c r="K319" s="178" t="str">
        <f t="shared" si="13"/>
        <v>CHF / ..</v>
      </c>
      <c r="L319" s="173" t="s">
        <v>781</v>
      </c>
      <c r="M319" s="179">
        <f t="shared" si="12"/>
        <v>0</v>
      </c>
      <c r="N319" s="285"/>
    </row>
    <row r="320" spans="1:14" s="110" customFormat="1" ht="15.6" hidden="1" outlineLevel="1">
      <c r="A320" s="92"/>
      <c r="B320" s="277"/>
      <c r="C320" s="280"/>
      <c r="D320" s="293"/>
      <c r="E320" s="180" t="s">
        <v>782</v>
      </c>
      <c r="F320" s="181"/>
      <c r="G320" s="182"/>
      <c r="H320" s="183" t="s">
        <v>783</v>
      </c>
      <c r="I320" s="180" t="s">
        <v>780</v>
      </c>
      <c r="J320" s="184"/>
      <c r="K320" s="185" t="str">
        <f t="shared" si="13"/>
        <v>CHF / ..</v>
      </c>
      <c r="L320" s="180" t="s">
        <v>781</v>
      </c>
      <c r="M320" s="186">
        <f t="shared" si="12"/>
        <v>0</v>
      </c>
      <c r="N320" s="286"/>
    </row>
    <row r="321" spans="1:14" s="110" customFormat="1" ht="15.75" hidden="1" customHeight="1" outlineLevel="1">
      <c r="A321" s="92"/>
      <c r="B321" s="277" t="s">
        <v>2020</v>
      </c>
      <c r="C321" s="278" t="s">
        <v>2017</v>
      </c>
      <c r="D321" s="288" t="s">
        <v>1995</v>
      </c>
      <c r="E321" s="166">
        <v>1</v>
      </c>
      <c r="F321" s="167"/>
      <c r="G321" s="168"/>
      <c r="H321" s="169" t="s">
        <v>2023</v>
      </c>
      <c r="I321" s="166" t="s">
        <v>780</v>
      </c>
      <c r="J321" s="170"/>
      <c r="K321" s="171" t="str">
        <f t="shared" si="13"/>
        <v>CHF / Pièce</v>
      </c>
      <c r="L321" s="166" t="s">
        <v>781</v>
      </c>
      <c r="M321" s="172">
        <f t="shared" si="12"/>
        <v>0</v>
      </c>
      <c r="N321" s="284">
        <f>SUM(M321:M323)</f>
        <v>0</v>
      </c>
    </row>
    <row r="322" spans="1:14" s="110" customFormat="1" ht="15.6" hidden="1" outlineLevel="1">
      <c r="A322" s="92"/>
      <c r="B322" s="277"/>
      <c r="C322" s="279"/>
      <c r="D322" s="289"/>
      <c r="E322" s="173">
        <v>2</v>
      </c>
      <c r="F322" s="174"/>
      <c r="G322" s="175"/>
      <c r="H322" s="176" t="s">
        <v>783</v>
      </c>
      <c r="I322" s="173" t="s">
        <v>780</v>
      </c>
      <c r="J322" s="177"/>
      <c r="K322" s="178" t="str">
        <f t="shared" si="13"/>
        <v>CHF / ..</v>
      </c>
      <c r="L322" s="173" t="s">
        <v>781</v>
      </c>
      <c r="M322" s="179">
        <f t="shared" si="12"/>
        <v>0</v>
      </c>
      <c r="N322" s="285"/>
    </row>
    <row r="323" spans="1:14" s="110" customFormat="1" ht="15.6" hidden="1" outlineLevel="1">
      <c r="A323" s="92"/>
      <c r="B323" s="277"/>
      <c r="C323" s="279"/>
      <c r="D323" s="290"/>
      <c r="E323" s="180" t="s">
        <v>782</v>
      </c>
      <c r="F323" s="181"/>
      <c r="G323" s="182"/>
      <c r="H323" s="183" t="s">
        <v>783</v>
      </c>
      <c r="I323" s="180" t="s">
        <v>780</v>
      </c>
      <c r="J323" s="184"/>
      <c r="K323" s="185" t="str">
        <f t="shared" si="13"/>
        <v>CHF / ..</v>
      </c>
      <c r="L323" s="180" t="s">
        <v>781</v>
      </c>
      <c r="M323" s="186">
        <f t="shared" si="12"/>
        <v>0</v>
      </c>
      <c r="N323" s="286"/>
    </row>
    <row r="324" spans="1:14" s="110" customFormat="1" ht="15.6" hidden="1" outlineLevel="1">
      <c r="A324" s="92"/>
      <c r="B324" s="277"/>
      <c r="C324" s="279"/>
      <c r="D324" s="288" t="s">
        <v>1996</v>
      </c>
      <c r="E324" s="166">
        <v>1</v>
      </c>
      <c r="F324" s="167"/>
      <c r="G324" s="168"/>
      <c r="H324" s="169" t="s">
        <v>2052</v>
      </c>
      <c r="I324" s="166" t="s">
        <v>780</v>
      </c>
      <c r="J324" s="170"/>
      <c r="K324" s="171" t="str">
        <f t="shared" si="13"/>
        <v>CHF / Pièce</v>
      </c>
      <c r="L324" s="166" t="s">
        <v>781</v>
      </c>
      <c r="M324" s="172">
        <f t="shared" si="12"/>
        <v>0</v>
      </c>
      <c r="N324" s="284">
        <f>SUM(M324:M326)</f>
        <v>0</v>
      </c>
    </row>
    <row r="325" spans="1:14" s="110" customFormat="1" ht="15.6" hidden="1" outlineLevel="1">
      <c r="A325" s="92"/>
      <c r="B325" s="277"/>
      <c r="C325" s="279"/>
      <c r="D325" s="289"/>
      <c r="E325" s="173">
        <v>2</v>
      </c>
      <c r="F325" s="174"/>
      <c r="G325" s="175"/>
      <c r="H325" s="176" t="s">
        <v>2052</v>
      </c>
      <c r="I325" s="173" t="s">
        <v>780</v>
      </c>
      <c r="J325" s="177"/>
      <c r="K325" s="178" t="str">
        <f t="shared" si="13"/>
        <v>CHF / Pièce</v>
      </c>
      <c r="L325" s="173" t="s">
        <v>781</v>
      </c>
      <c r="M325" s="179">
        <f t="shared" si="12"/>
        <v>0</v>
      </c>
      <c r="N325" s="285"/>
    </row>
    <row r="326" spans="1:14" s="110" customFormat="1" ht="15.6" hidden="1" outlineLevel="1">
      <c r="A326" s="92"/>
      <c r="B326" s="277"/>
      <c r="C326" s="280"/>
      <c r="D326" s="290"/>
      <c r="E326" s="180" t="s">
        <v>782</v>
      </c>
      <c r="F326" s="181"/>
      <c r="G326" s="182"/>
      <c r="H326" s="183" t="s">
        <v>2052</v>
      </c>
      <c r="I326" s="180" t="s">
        <v>780</v>
      </c>
      <c r="J326" s="184"/>
      <c r="K326" s="185" t="str">
        <f t="shared" si="13"/>
        <v>CHF / Pièce</v>
      </c>
      <c r="L326" s="180" t="s">
        <v>781</v>
      </c>
      <c r="M326" s="186">
        <f t="shared" si="12"/>
        <v>0</v>
      </c>
      <c r="N326" s="286"/>
    </row>
    <row r="327" spans="1:14" s="110" customFormat="1" ht="15.75" hidden="1" customHeight="1" outlineLevel="1">
      <c r="A327" s="92"/>
      <c r="B327" s="277" t="s">
        <v>2021</v>
      </c>
      <c r="C327" s="278" t="s">
        <v>2018</v>
      </c>
      <c r="D327" s="281" t="s">
        <v>1996</v>
      </c>
      <c r="E327" s="166">
        <v>1</v>
      </c>
      <c r="F327" s="167"/>
      <c r="G327" s="245">
        <v>1</v>
      </c>
      <c r="H327" s="248" t="s">
        <v>2053</v>
      </c>
      <c r="I327" s="166" t="s">
        <v>780</v>
      </c>
      <c r="J327" s="170"/>
      <c r="K327" s="171" t="str">
        <f t="shared" si="13"/>
        <v>CHF / h</v>
      </c>
      <c r="L327" s="166" t="s">
        <v>781</v>
      </c>
      <c r="M327" s="172">
        <f t="shared" si="12"/>
        <v>0</v>
      </c>
      <c r="N327" s="284">
        <f>SUM(M327:M330)</f>
        <v>0</v>
      </c>
    </row>
    <row r="328" spans="1:14" s="110" customFormat="1" ht="15.6" hidden="1" outlineLevel="1">
      <c r="A328" s="92"/>
      <c r="B328" s="277"/>
      <c r="C328" s="279"/>
      <c r="D328" s="282"/>
      <c r="E328" s="173">
        <v>2</v>
      </c>
      <c r="F328" s="174"/>
      <c r="G328" s="246">
        <v>1</v>
      </c>
      <c r="H328" s="249" t="s">
        <v>2053</v>
      </c>
      <c r="I328" s="173" t="s">
        <v>780</v>
      </c>
      <c r="J328" s="177"/>
      <c r="K328" s="178" t="str">
        <f t="shared" si="13"/>
        <v>CHF / h</v>
      </c>
      <c r="L328" s="173" t="s">
        <v>781</v>
      </c>
      <c r="M328" s="179">
        <f t="shared" si="12"/>
        <v>0</v>
      </c>
      <c r="N328" s="285"/>
    </row>
    <row r="329" spans="1:14" s="110" customFormat="1" ht="15.6" hidden="1" outlineLevel="1">
      <c r="A329" s="92"/>
      <c r="B329" s="277"/>
      <c r="C329" s="279"/>
      <c r="D329" s="282"/>
      <c r="E329" s="187">
        <v>3</v>
      </c>
      <c r="F329" s="188"/>
      <c r="G329" s="246">
        <v>1</v>
      </c>
      <c r="H329" s="249" t="s">
        <v>2053</v>
      </c>
      <c r="I329" s="173" t="s">
        <v>780</v>
      </c>
      <c r="J329" s="177"/>
      <c r="K329" s="178" t="str">
        <f t="shared" si="13"/>
        <v>CHF / h</v>
      </c>
      <c r="L329" s="173" t="s">
        <v>781</v>
      </c>
      <c r="M329" s="179">
        <f t="shared" si="12"/>
        <v>0</v>
      </c>
      <c r="N329" s="285"/>
    </row>
    <row r="330" spans="1:14" s="110" customFormat="1" ht="15.6" hidden="1" outlineLevel="1">
      <c r="A330" s="92"/>
      <c r="B330" s="277"/>
      <c r="C330" s="280"/>
      <c r="D330" s="283"/>
      <c r="E330" s="180" t="s">
        <v>782</v>
      </c>
      <c r="F330" s="181"/>
      <c r="G330" s="247">
        <v>1</v>
      </c>
      <c r="H330" s="250" t="s">
        <v>2053</v>
      </c>
      <c r="I330" s="180" t="s">
        <v>780</v>
      </c>
      <c r="J330" s="184"/>
      <c r="K330" s="185" t="str">
        <f t="shared" si="13"/>
        <v>CHF / h</v>
      </c>
      <c r="L330" s="180" t="s">
        <v>781</v>
      </c>
      <c r="M330" s="186">
        <f t="shared" si="12"/>
        <v>0</v>
      </c>
      <c r="N330" s="286"/>
    </row>
    <row r="331" spans="1:14" s="110" customFormat="1" ht="15.6" hidden="1" customHeight="1" outlineLevel="1">
      <c r="A331" s="92"/>
      <c r="B331" s="287" t="s">
        <v>1993</v>
      </c>
      <c r="C331" s="278" t="s">
        <v>2019</v>
      </c>
      <c r="D331" s="288" t="s">
        <v>1995</v>
      </c>
      <c r="E331" s="166">
        <v>1</v>
      </c>
      <c r="F331" s="167"/>
      <c r="G331" s="168"/>
      <c r="H331" s="169" t="s">
        <v>783</v>
      </c>
      <c r="I331" s="166" t="s">
        <v>780</v>
      </c>
      <c r="J331" s="170"/>
      <c r="K331" s="171" t="str">
        <f t="shared" si="13"/>
        <v>CHF / ..</v>
      </c>
      <c r="L331" s="166" t="s">
        <v>781</v>
      </c>
      <c r="M331" s="172">
        <f t="shared" si="12"/>
        <v>0</v>
      </c>
      <c r="N331" s="284">
        <f>SUM(M331:M333)</f>
        <v>0</v>
      </c>
    </row>
    <row r="332" spans="1:14" s="110" customFormat="1" ht="15.6" hidden="1" outlineLevel="1">
      <c r="A332" s="92"/>
      <c r="B332" s="287"/>
      <c r="C332" s="279"/>
      <c r="D332" s="289"/>
      <c r="E332" s="173">
        <v>2</v>
      </c>
      <c r="F332" s="174"/>
      <c r="G332" s="175"/>
      <c r="H332" s="176" t="s">
        <v>783</v>
      </c>
      <c r="I332" s="173" t="s">
        <v>780</v>
      </c>
      <c r="J332" s="177"/>
      <c r="K332" s="178" t="str">
        <f t="shared" si="13"/>
        <v>CHF / ..</v>
      </c>
      <c r="L332" s="173" t="s">
        <v>781</v>
      </c>
      <c r="M332" s="179">
        <f t="shared" si="12"/>
        <v>0</v>
      </c>
      <c r="N332" s="285"/>
    </row>
    <row r="333" spans="1:14" s="110" customFormat="1" ht="15.6" hidden="1" outlineLevel="1">
      <c r="A333" s="92"/>
      <c r="B333" s="287"/>
      <c r="C333" s="279"/>
      <c r="D333" s="290"/>
      <c r="E333" s="180" t="s">
        <v>782</v>
      </c>
      <c r="F333" s="181"/>
      <c r="G333" s="182"/>
      <c r="H333" s="183" t="s">
        <v>783</v>
      </c>
      <c r="I333" s="180" t="s">
        <v>780</v>
      </c>
      <c r="J333" s="184"/>
      <c r="K333" s="185" t="str">
        <f t="shared" si="13"/>
        <v>CHF / ..</v>
      </c>
      <c r="L333" s="180" t="s">
        <v>781</v>
      </c>
      <c r="M333" s="186">
        <f t="shared" si="12"/>
        <v>0</v>
      </c>
      <c r="N333" s="286"/>
    </row>
    <row r="334" spans="1:14" s="110" customFormat="1" ht="15.6" hidden="1" outlineLevel="1">
      <c r="A334" s="92"/>
      <c r="B334" s="287"/>
      <c r="C334" s="279"/>
      <c r="D334" s="288" t="s">
        <v>1996</v>
      </c>
      <c r="E334" s="166">
        <v>1</v>
      </c>
      <c r="F334" s="167"/>
      <c r="G334" s="168"/>
      <c r="H334" s="169" t="s">
        <v>2024</v>
      </c>
      <c r="I334" s="166" t="s">
        <v>780</v>
      </c>
      <c r="J334" s="170"/>
      <c r="K334" s="171" t="str">
        <f t="shared" si="13"/>
        <v>CHF / ..</v>
      </c>
      <c r="L334" s="166" t="s">
        <v>781</v>
      </c>
      <c r="M334" s="172">
        <f t="shared" si="12"/>
        <v>0</v>
      </c>
      <c r="N334" s="284">
        <f>SUM(M334:M336)</f>
        <v>0</v>
      </c>
    </row>
    <row r="335" spans="1:14" s="110" customFormat="1" ht="15.6" hidden="1" outlineLevel="1">
      <c r="A335" s="92"/>
      <c r="B335" s="287"/>
      <c r="C335" s="279"/>
      <c r="D335" s="289"/>
      <c r="E335" s="173">
        <v>2</v>
      </c>
      <c r="F335" s="174"/>
      <c r="G335" s="175"/>
      <c r="H335" s="176" t="s">
        <v>2025</v>
      </c>
      <c r="I335" s="173" t="s">
        <v>780</v>
      </c>
      <c r="J335" s="177"/>
      <c r="K335" s="178" t="str">
        <f t="shared" si="13"/>
        <v>CHF / ..</v>
      </c>
      <c r="L335" s="173" t="s">
        <v>781</v>
      </c>
      <c r="M335" s="179">
        <f t="shared" si="12"/>
        <v>0</v>
      </c>
      <c r="N335" s="285"/>
    </row>
    <row r="336" spans="1:14" s="110" customFormat="1" ht="15.6" hidden="1" outlineLevel="1">
      <c r="A336" s="92"/>
      <c r="B336" s="287"/>
      <c r="C336" s="280"/>
      <c r="D336" s="290"/>
      <c r="E336" s="180" t="s">
        <v>782</v>
      </c>
      <c r="F336" s="181"/>
      <c r="G336" s="182"/>
      <c r="H336" s="183" t="s">
        <v>2025</v>
      </c>
      <c r="I336" s="180" t="s">
        <v>780</v>
      </c>
      <c r="J336" s="184"/>
      <c r="K336" s="185" t="str">
        <f t="shared" si="13"/>
        <v>CHF / ..</v>
      </c>
      <c r="L336" s="180" t="s">
        <v>781</v>
      </c>
      <c r="M336" s="186">
        <f t="shared" si="12"/>
        <v>0</v>
      </c>
      <c r="N336" s="286"/>
    </row>
    <row r="337" spans="1:14">
      <c r="A337"/>
    </row>
    <row r="338" spans="1:14" s="110" customFormat="1" collapsed="1">
      <c r="A338" s="92"/>
      <c r="B338" s="232" t="s">
        <v>628</v>
      </c>
      <c r="C338" s="49" t="str">
        <f>+VLOOKUP(B338&amp;"a",'Procédés onéreux'!B:D,3,FALSE)</f>
        <v>Durée de traitement avec un système d'assistance cardio-vasculaire et pulmonaire, avec pompe, avec oxygénateur (y compris élimination de CO2), extracorporel, veinoartériel ou veino-veino-artériel (ECMO)</v>
      </c>
      <c r="D338" s="92"/>
    </row>
    <row r="339" spans="1:14" s="110" customFormat="1" hidden="1" outlineLevel="1">
      <c r="A339" s="92"/>
      <c r="B339" s="235"/>
      <c r="C339" s="162" t="s">
        <v>2005</v>
      </c>
      <c r="D339" s="163" t="s">
        <v>2006</v>
      </c>
      <c r="E339" s="163" t="s">
        <v>777</v>
      </c>
      <c r="F339" s="163" t="s">
        <v>1960</v>
      </c>
      <c r="G339" s="163" t="s">
        <v>2007</v>
      </c>
      <c r="H339" s="163" t="s">
        <v>2008</v>
      </c>
      <c r="I339" s="163"/>
      <c r="J339" s="164" t="s">
        <v>2009</v>
      </c>
      <c r="K339" s="163" t="s">
        <v>2008</v>
      </c>
      <c r="L339" s="163"/>
      <c r="M339" s="163" t="s">
        <v>2010</v>
      </c>
      <c r="N339" s="165" t="s">
        <v>2011</v>
      </c>
    </row>
    <row r="340" spans="1:14" s="110" customFormat="1" ht="15.75" hidden="1" customHeight="1" outlineLevel="1">
      <c r="A340" s="92"/>
      <c r="B340" s="299" t="s">
        <v>1988</v>
      </c>
      <c r="C340" s="278" t="s">
        <v>2012</v>
      </c>
      <c r="D340" s="288" t="s">
        <v>1995</v>
      </c>
      <c r="E340" s="166">
        <v>1</v>
      </c>
      <c r="F340" s="167"/>
      <c r="G340" s="168"/>
      <c r="H340" s="169" t="s">
        <v>779</v>
      </c>
      <c r="I340" s="166" t="s">
        <v>780</v>
      </c>
      <c r="J340" s="170"/>
      <c r="K340" s="171" t="str">
        <f>+"CHF / "&amp;IFERROR(MID(H340,1,SEARCH("par h",H340)-2),H340)</f>
        <v>CHF / Min</v>
      </c>
      <c r="L340" s="166" t="s">
        <v>781</v>
      </c>
      <c r="M340" s="172">
        <f t="shared" ref="M340:M382" si="14">+G340*J340</f>
        <v>0</v>
      </c>
      <c r="N340" s="284">
        <f>SUM(M340:M342)</f>
        <v>0</v>
      </c>
    </row>
    <row r="341" spans="1:14" s="110" customFormat="1" ht="15.6" hidden="1" outlineLevel="1">
      <c r="A341" s="92"/>
      <c r="B341" s="300"/>
      <c r="C341" s="279"/>
      <c r="D341" s="289"/>
      <c r="E341" s="173">
        <v>2</v>
      </c>
      <c r="F341" s="174"/>
      <c r="G341" s="175"/>
      <c r="H341" s="176" t="s">
        <v>779</v>
      </c>
      <c r="I341" s="173" t="s">
        <v>780</v>
      </c>
      <c r="J341" s="177"/>
      <c r="K341" s="178" t="str">
        <f t="shared" ref="K341:K382" si="15">+"CHF / "&amp;IFERROR(MID(H341,1,SEARCH("par h",H341)-2),H341)</f>
        <v>CHF / Min</v>
      </c>
      <c r="L341" s="173" t="s">
        <v>781</v>
      </c>
      <c r="M341" s="179">
        <f t="shared" si="14"/>
        <v>0</v>
      </c>
      <c r="N341" s="285"/>
    </row>
    <row r="342" spans="1:14" s="110" customFormat="1" ht="15.6" hidden="1" outlineLevel="1">
      <c r="A342" s="92"/>
      <c r="B342" s="300"/>
      <c r="C342" s="279"/>
      <c r="D342" s="290"/>
      <c r="E342" s="180" t="s">
        <v>782</v>
      </c>
      <c r="F342" s="181"/>
      <c r="G342" s="182"/>
      <c r="H342" s="183" t="s">
        <v>779</v>
      </c>
      <c r="I342" s="180" t="s">
        <v>780</v>
      </c>
      <c r="J342" s="184"/>
      <c r="K342" s="185" t="str">
        <f t="shared" si="15"/>
        <v>CHF / Min</v>
      </c>
      <c r="L342" s="180" t="s">
        <v>781</v>
      </c>
      <c r="M342" s="186">
        <f t="shared" si="14"/>
        <v>0</v>
      </c>
      <c r="N342" s="286"/>
    </row>
    <row r="343" spans="1:14" s="110" customFormat="1" ht="15.6" hidden="1" outlineLevel="1">
      <c r="A343" s="92"/>
      <c r="B343" s="300"/>
      <c r="C343" s="279"/>
      <c r="D343" s="288" t="s">
        <v>1996</v>
      </c>
      <c r="E343" s="166">
        <v>1</v>
      </c>
      <c r="F343" s="167"/>
      <c r="G343" s="168"/>
      <c r="H343" s="273" t="s">
        <v>2050</v>
      </c>
      <c r="I343" s="166" t="s">
        <v>780</v>
      </c>
      <c r="J343" s="170"/>
      <c r="K343" s="171" t="str">
        <f t="shared" si="15"/>
        <v>CHF / Min</v>
      </c>
      <c r="L343" s="166" t="s">
        <v>781</v>
      </c>
      <c r="M343" s="172">
        <f t="shared" si="14"/>
        <v>0</v>
      </c>
      <c r="N343" s="284">
        <f>SUM(M343:M345)</f>
        <v>0</v>
      </c>
    </row>
    <row r="344" spans="1:14" s="110" customFormat="1" ht="15.6" hidden="1" outlineLevel="1">
      <c r="A344" s="92"/>
      <c r="B344" s="300"/>
      <c r="C344" s="279"/>
      <c r="D344" s="289"/>
      <c r="E344" s="173">
        <v>2</v>
      </c>
      <c r="F344" s="174"/>
      <c r="G344" s="175"/>
      <c r="H344" s="233" t="s">
        <v>2050</v>
      </c>
      <c r="I344" s="173" t="s">
        <v>780</v>
      </c>
      <c r="J344" s="177"/>
      <c r="K344" s="178" t="str">
        <f t="shared" si="15"/>
        <v>CHF / Min</v>
      </c>
      <c r="L344" s="173" t="s">
        <v>781</v>
      </c>
      <c r="M344" s="179">
        <f t="shared" si="14"/>
        <v>0</v>
      </c>
      <c r="N344" s="285"/>
    </row>
    <row r="345" spans="1:14" s="110" customFormat="1" ht="15.6" hidden="1" outlineLevel="1">
      <c r="A345" s="92"/>
      <c r="B345" s="301"/>
      <c r="C345" s="280"/>
      <c r="D345" s="290"/>
      <c r="E345" s="180" t="s">
        <v>782</v>
      </c>
      <c r="F345" s="181"/>
      <c r="G345" s="182"/>
      <c r="H345" s="234" t="s">
        <v>2050</v>
      </c>
      <c r="I345" s="180" t="s">
        <v>780</v>
      </c>
      <c r="J345" s="184"/>
      <c r="K345" s="185" t="str">
        <f t="shared" si="15"/>
        <v>CHF / Min</v>
      </c>
      <c r="L345" s="180" t="s">
        <v>781</v>
      </c>
      <c r="M345" s="186">
        <f t="shared" si="14"/>
        <v>0</v>
      </c>
      <c r="N345" s="286"/>
    </row>
    <row r="346" spans="1:14" s="110" customFormat="1" ht="15.75" hidden="1" customHeight="1" outlineLevel="1">
      <c r="A346" s="92"/>
      <c r="B346" s="287" t="s">
        <v>1989</v>
      </c>
      <c r="C346" s="278" t="s">
        <v>2013</v>
      </c>
      <c r="D346" s="288" t="s">
        <v>1995</v>
      </c>
      <c r="E346" s="166">
        <v>1</v>
      </c>
      <c r="F346" s="167"/>
      <c r="G346" s="168"/>
      <c r="H346" s="169" t="s">
        <v>779</v>
      </c>
      <c r="I346" s="166" t="s">
        <v>780</v>
      </c>
      <c r="J346" s="170"/>
      <c r="K346" s="171" t="str">
        <f t="shared" si="15"/>
        <v>CHF / Min</v>
      </c>
      <c r="L346" s="166" t="s">
        <v>781</v>
      </c>
      <c r="M346" s="172">
        <f t="shared" si="14"/>
        <v>0</v>
      </c>
      <c r="N346" s="284">
        <f>SUM(M346:M348)</f>
        <v>0</v>
      </c>
    </row>
    <row r="347" spans="1:14" s="110" customFormat="1" ht="15.6" hidden="1" outlineLevel="1">
      <c r="A347" s="92"/>
      <c r="B347" s="287"/>
      <c r="C347" s="279"/>
      <c r="D347" s="289"/>
      <c r="E347" s="173">
        <v>2</v>
      </c>
      <c r="F347" s="174"/>
      <c r="G347" s="175"/>
      <c r="H347" s="176" t="s">
        <v>779</v>
      </c>
      <c r="I347" s="173" t="s">
        <v>780</v>
      </c>
      <c r="J347" s="177"/>
      <c r="K347" s="178" t="str">
        <f t="shared" si="15"/>
        <v>CHF / Min</v>
      </c>
      <c r="L347" s="173" t="s">
        <v>781</v>
      </c>
      <c r="M347" s="179">
        <f t="shared" si="14"/>
        <v>0</v>
      </c>
      <c r="N347" s="285"/>
    </row>
    <row r="348" spans="1:14" s="110" customFormat="1" ht="15.6" hidden="1" outlineLevel="1">
      <c r="A348" s="92"/>
      <c r="B348" s="287"/>
      <c r="C348" s="279"/>
      <c r="D348" s="290"/>
      <c r="E348" s="180" t="s">
        <v>782</v>
      </c>
      <c r="F348" s="181"/>
      <c r="G348" s="182"/>
      <c r="H348" s="183" t="s">
        <v>779</v>
      </c>
      <c r="I348" s="180" t="s">
        <v>780</v>
      </c>
      <c r="J348" s="184"/>
      <c r="K348" s="185" t="str">
        <f t="shared" si="15"/>
        <v>CHF / Min</v>
      </c>
      <c r="L348" s="180" t="s">
        <v>781</v>
      </c>
      <c r="M348" s="186">
        <f t="shared" si="14"/>
        <v>0</v>
      </c>
      <c r="N348" s="286"/>
    </row>
    <row r="349" spans="1:14" s="110" customFormat="1" ht="15.6" hidden="1" outlineLevel="1">
      <c r="A349" s="92"/>
      <c r="B349" s="287"/>
      <c r="C349" s="279"/>
      <c r="D349" s="288" t="s">
        <v>1996</v>
      </c>
      <c r="E349" s="166">
        <v>1</v>
      </c>
      <c r="F349" s="167"/>
      <c r="G349" s="168"/>
      <c r="H349" s="248" t="s">
        <v>2050</v>
      </c>
      <c r="I349" s="166" t="s">
        <v>780</v>
      </c>
      <c r="J349" s="170"/>
      <c r="K349" s="171" t="str">
        <f t="shared" si="15"/>
        <v>CHF / Min</v>
      </c>
      <c r="L349" s="166" t="s">
        <v>781</v>
      </c>
      <c r="M349" s="172">
        <f t="shared" si="14"/>
        <v>0</v>
      </c>
      <c r="N349" s="284">
        <f>SUM(M349:M351)</f>
        <v>0</v>
      </c>
    </row>
    <row r="350" spans="1:14" s="110" customFormat="1" ht="15.6" hidden="1" outlineLevel="1">
      <c r="A350" s="92"/>
      <c r="B350" s="287"/>
      <c r="C350" s="279"/>
      <c r="D350" s="289"/>
      <c r="E350" s="173">
        <v>2</v>
      </c>
      <c r="F350" s="174"/>
      <c r="G350" s="175"/>
      <c r="H350" s="249" t="s">
        <v>2050</v>
      </c>
      <c r="I350" s="173" t="s">
        <v>780</v>
      </c>
      <c r="J350" s="177"/>
      <c r="K350" s="178" t="str">
        <f t="shared" si="15"/>
        <v>CHF / Min</v>
      </c>
      <c r="L350" s="173" t="s">
        <v>781</v>
      </c>
      <c r="M350" s="179">
        <f t="shared" si="14"/>
        <v>0</v>
      </c>
      <c r="N350" s="285"/>
    </row>
    <row r="351" spans="1:14" s="110" customFormat="1" ht="15.6" hidden="1" outlineLevel="1">
      <c r="A351" s="92"/>
      <c r="B351" s="287"/>
      <c r="C351" s="280"/>
      <c r="D351" s="290"/>
      <c r="E351" s="180" t="s">
        <v>782</v>
      </c>
      <c r="F351" s="181"/>
      <c r="G351" s="182"/>
      <c r="H351" s="250" t="s">
        <v>2050</v>
      </c>
      <c r="I351" s="180" t="s">
        <v>780</v>
      </c>
      <c r="J351" s="184"/>
      <c r="K351" s="185" t="str">
        <f t="shared" si="15"/>
        <v>CHF / Min</v>
      </c>
      <c r="L351" s="180" t="s">
        <v>781</v>
      </c>
      <c r="M351" s="186">
        <f t="shared" si="14"/>
        <v>0</v>
      </c>
      <c r="N351" s="286"/>
    </row>
    <row r="352" spans="1:14" s="110" customFormat="1" ht="15.75" hidden="1" customHeight="1" outlineLevel="1">
      <c r="A352" s="92"/>
      <c r="B352" s="287" t="s">
        <v>1930</v>
      </c>
      <c r="C352" s="278" t="s">
        <v>2014</v>
      </c>
      <c r="D352" s="288" t="s">
        <v>1995</v>
      </c>
      <c r="E352" s="166">
        <v>1</v>
      </c>
      <c r="F352" s="167"/>
      <c r="G352" s="168"/>
      <c r="H352" s="169" t="s">
        <v>16</v>
      </c>
      <c r="I352" s="166" t="s">
        <v>780</v>
      </c>
      <c r="J352" s="170"/>
      <c r="K352" s="171" t="str">
        <f t="shared" si="15"/>
        <v>CHF / mg</v>
      </c>
      <c r="L352" s="166" t="s">
        <v>781</v>
      </c>
      <c r="M352" s="172">
        <f t="shared" si="14"/>
        <v>0</v>
      </c>
      <c r="N352" s="284">
        <f>SUM(M352:M354)</f>
        <v>0</v>
      </c>
    </row>
    <row r="353" spans="1:14" s="110" customFormat="1" ht="15.6" hidden="1" outlineLevel="1">
      <c r="A353" s="92"/>
      <c r="B353" s="287"/>
      <c r="C353" s="279"/>
      <c r="D353" s="289"/>
      <c r="E353" s="173">
        <v>2</v>
      </c>
      <c r="F353" s="174"/>
      <c r="G353" s="175"/>
      <c r="H353" s="176" t="s">
        <v>17</v>
      </c>
      <c r="I353" s="173" t="s">
        <v>780</v>
      </c>
      <c r="J353" s="177"/>
      <c r="K353" s="178" t="str">
        <f t="shared" si="15"/>
        <v>CHF / U</v>
      </c>
      <c r="L353" s="173" t="s">
        <v>781</v>
      </c>
      <c r="M353" s="179">
        <f t="shared" si="14"/>
        <v>0</v>
      </c>
      <c r="N353" s="285"/>
    </row>
    <row r="354" spans="1:14" s="110" customFormat="1" ht="15.6" hidden="1" outlineLevel="1">
      <c r="A354" s="92"/>
      <c r="B354" s="287"/>
      <c r="C354" s="279"/>
      <c r="D354" s="290"/>
      <c r="E354" s="180" t="s">
        <v>782</v>
      </c>
      <c r="F354" s="181"/>
      <c r="G354" s="182"/>
      <c r="H354" s="183" t="s">
        <v>782</v>
      </c>
      <c r="I354" s="180" t="s">
        <v>780</v>
      </c>
      <c r="J354" s="184"/>
      <c r="K354" s="185" t="str">
        <f t="shared" si="15"/>
        <v>CHF / …</v>
      </c>
      <c r="L354" s="180" t="s">
        <v>781</v>
      </c>
      <c r="M354" s="186">
        <f t="shared" si="14"/>
        <v>0</v>
      </c>
      <c r="N354" s="286"/>
    </row>
    <row r="355" spans="1:14" s="110" customFormat="1" ht="15.6" hidden="1" outlineLevel="1">
      <c r="A355" s="92"/>
      <c r="B355" s="287"/>
      <c r="C355" s="279"/>
      <c r="D355" s="288" t="s">
        <v>1996</v>
      </c>
      <c r="E355" s="166">
        <v>1</v>
      </c>
      <c r="F355" s="167"/>
      <c r="G355" s="168"/>
      <c r="H355" s="169" t="s">
        <v>2026</v>
      </c>
      <c r="I355" s="166" t="s">
        <v>780</v>
      </c>
      <c r="J355" s="170"/>
      <c r="K355" s="171" t="str">
        <f t="shared" si="15"/>
        <v>CHF / mg</v>
      </c>
      <c r="L355" s="166" t="s">
        <v>781</v>
      </c>
      <c r="M355" s="172">
        <f t="shared" si="14"/>
        <v>0</v>
      </c>
      <c r="N355" s="284">
        <f>SUM(M355:M357)</f>
        <v>0</v>
      </c>
    </row>
    <row r="356" spans="1:14" s="110" customFormat="1" ht="15.6" hidden="1" outlineLevel="1">
      <c r="A356" s="92"/>
      <c r="B356" s="287"/>
      <c r="C356" s="279"/>
      <c r="D356" s="289"/>
      <c r="E356" s="173">
        <v>2</v>
      </c>
      <c r="F356" s="174"/>
      <c r="G356" s="175"/>
      <c r="H356" s="176" t="s">
        <v>2027</v>
      </c>
      <c r="I356" s="173" t="s">
        <v>780</v>
      </c>
      <c r="J356" s="177"/>
      <c r="K356" s="178" t="str">
        <f t="shared" si="15"/>
        <v>CHF / U</v>
      </c>
      <c r="L356" s="173" t="s">
        <v>781</v>
      </c>
      <c r="M356" s="179">
        <f t="shared" si="14"/>
        <v>0</v>
      </c>
      <c r="N356" s="285"/>
    </row>
    <row r="357" spans="1:14" s="110" customFormat="1" ht="15.6" hidden="1" outlineLevel="1">
      <c r="A357" s="92"/>
      <c r="B357" s="287"/>
      <c r="C357" s="280"/>
      <c r="D357" s="290"/>
      <c r="E357" s="180" t="s">
        <v>782</v>
      </c>
      <c r="F357" s="181"/>
      <c r="G357" s="182"/>
      <c r="H357" s="183" t="s">
        <v>782</v>
      </c>
      <c r="I357" s="180" t="s">
        <v>780</v>
      </c>
      <c r="J357" s="184"/>
      <c r="K357" s="185" t="str">
        <f t="shared" si="15"/>
        <v>CHF / …</v>
      </c>
      <c r="L357" s="180" t="s">
        <v>781</v>
      </c>
      <c r="M357" s="186">
        <f t="shared" si="14"/>
        <v>0</v>
      </c>
      <c r="N357" s="286"/>
    </row>
    <row r="358" spans="1:14" s="110" customFormat="1" ht="15.75" hidden="1" customHeight="1" outlineLevel="1">
      <c r="A358" s="92"/>
      <c r="B358" s="287" t="s">
        <v>1990</v>
      </c>
      <c r="C358" s="278" t="s">
        <v>2015</v>
      </c>
      <c r="D358" s="288" t="s">
        <v>1995</v>
      </c>
      <c r="E358" s="166">
        <v>1</v>
      </c>
      <c r="F358" s="167"/>
      <c r="G358" s="168"/>
      <c r="H358" s="169" t="s">
        <v>2022</v>
      </c>
      <c r="I358" s="166" t="s">
        <v>780</v>
      </c>
      <c r="J358" s="170"/>
      <c r="K358" s="171" t="str">
        <f t="shared" si="15"/>
        <v>CHF / Concentré</v>
      </c>
      <c r="L358" s="166" t="s">
        <v>781</v>
      </c>
      <c r="M358" s="172">
        <f t="shared" si="14"/>
        <v>0</v>
      </c>
      <c r="N358" s="284">
        <f>SUM(M358:M360)</f>
        <v>0</v>
      </c>
    </row>
    <row r="359" spans="1:14" s="110" customFormat="1" ht="15.6" hidden="1" outlineLevel="1">
      <c r="A359" s="92"/>
      <c r="B359" s="287"/>
      <c r="C359" s="279"/>
      <c r="D359" s="289"/>
      <c r="E359" s="173">
        <v>2</v>
      </c>
      <c r="F359" s="174"/>
      <c r="G359" s="175"/>
      <c r="H359" s="176" t="s">
        <v>2022</v>
      </c>
      <c r="I359" s="173" t="s">
        <v>780</v>
      </c>
      <c r="J359" s="177"/>
      <c r="K359" s="178" t="str">
        <f t="shared" si="15"/>
        <v>CHF / Concentré</v>
      </c>
      <c r="L359" s="173" t="s">
        <v>781</v>
      </c>
      <c r="M359" s="179">
        <f t="shared" si="14"/>
        <v>0</v>
      </c>
      <c r="N359" s="285"/>
    </row>
    <row r="360" spans="1:14" s="110" customFormat="1" ht="15.6" hidden="1" outlineLevel="1">
      <c r="A360" s="92"/>
      <c r="B360" s="287"/>
      <c r="C360" s="279"/>
      <c r="D360" s="290"/>
      <c r="E360" s="180" t="s">
        <v>782</v>
      </c>
      <c r="F360" s="181"/>
      <c r="G360" s="182"/>
      <c r="H360" s="183" t="s">
        <v>2022</v>
      </c>
      <c r="I360" s="180" t="s">
        <v>780</v>
      </c>
      <c r="J360" s="184"/>
      <c r="K360" s="185" t="str">
        <f t="shared" si="15"/>
        <v>CHF / Concentré</v>
      </c>
      <c r="L360" s="180" t="s">
        <v>781</v>
      </c>
      <c r="M360" s="186">
        <f t="shared" si="14"/>
        <v>0</v>
      </c>
      <c r="N360" s="286"/>
    </row>
    <row r="361" spans="1:14" s="110" customFormat="1" ht="15.6" hidden="1" outlineLevel="1">
      <c r="A361" s="92"/>
      <c r="B361" s="287"/>
      <c r="C361" s="279"/>
      <c r="D361" s="288" t="s">
        <v>1996</v>
      </c>
      <c r="E361" s="166">
        <v>1</v>
      </c>
      <c r="F361" s="167"/>
      <c r="G361" s="168"/>
      <c r="H361" s="169" t="s">
        <v>2051</v>
      </c>
      <c r="I361" s="166" t="s">
        <v>780</v>
      </c>
      <c r="J361" s="170"/>
      <c r="K361" s="171" t="str">
        <f t="shared" si="15"/>
        <v>CHF / Concentré</v>
      </c>
      <c r="L361" s="166" t="s">
        <v>781</v>
      </c>
      <c r="M361" s="172">
        <f t="shared" si="14"/>
        <v>0</v>
      </c>
      <c r="N361" s="284">
        <f>SUM(M361:M363)</f>
        <v>0</v>
      </c>
    </row>
    <row r="362" spans="1:14" s="110" customFormat="1" ht="15.6" hidden="1" outlineLevel="1">
      <c r="A362" s="92"/>
      <c r="B362" s="287"/>
      <c r="C362" s="279"/>
      <c r="D362" s="289"/>
      <c r="E362" s="173">
        <v>2</v>
      </c>
      <c r="F362" s="174"/>
      <c r="G362" s="175"/>
      <c r="H362" s="176" t="s">
        <v>2051</v>
      </c>
      <c r="I362" s="173" t="s">
        <v>780</v>
      </c>
      <c r="J362" s="177"/>
      <c r="K362" s="178" t="str">
        <f t="shared" si="15"/>
        <v>CHF / Concentré</v>
      </c>
      <c r="L362" s="173" t="s">
        <v>781</v>
      </c>
      <c r="M362" s="179">
        <f t="shared" si="14"/>
        <v>0</v>
      </c>
      <c r="N362" s="285"/>
    </row>
    <row r="363" spans="1:14" s="110" customFormat="1" ht="15.6" hidden="1" outlineLevel="1">
      <c r="A363" s="92"/>
      <c r="B363" s="287"/>
      <c r="C363" s="280"/>
      <c r="D363" s="290"/>
      <c r="E363" s="180" t="s">
        <v>782</v>
      </c>
      <c r="F363" s="181"/>
      <c r="G363" s="182"/>
      <c r="H363" s="183" t="s">
        <v>2051</v>
      </c>
      <c r="I363" s="180" t="s">
        <v>780</v>
      </c>
      <c r="J363" s="184"/>
      <c r="K363" s="185" t="str">
        <f t="shared" si="15"/>
        <v>CHF / Concentré</v>
      </c>
      <c r="L363" s="180" t="s">
        <v>781</v>
      </c>
      <c r="M363" s="186">
        <f t="shared" si="14"/>
        <v>0</v>
      </c>
      <c r="N363" s="286"/>
    </row>
    <row r="364" spans="1:14" s="110" customFormat="1" ht="15.75" hidden="1" customHeight="1" outlineLevel="1">
      <c r="A364" s="92"/>
      <c r="B364" s="277" t="s">
        <v>1947</v>
      </c>
      <c r="C364" s="278" t="s">
        <v>2016</v>
      </c>
      <c r="D364" s="291" t="s">
        <v>1995</v>
      </c>
      <c r="E364" s="166">
        <v>1</v>
      </c>
      <c r="F364" s="167"/>
      <c r="G364" s="168"/>
      <c r="H364" s="169" t="s">
        <v>2023</v>
      </c>
      <c r="I364" s="166" t="s">
        <v>780</v>
      </c>
      <c r="J364" s="170"/>
      <c r="K364" s="171" t="str">
        <f t="shared" si="15"/>
        <v>CHF / Pièce</v>
      </c>
      <c r="L364" s="166" t="s">
        <v>781</v>
      </c>
      <c r="M364" s="172">
        <f t="shared" si="14"/>
        <v>0</v>
      </c>
      <c r="N364" s="284">
        <f>SUM(M364:M366)</f>
        <v>0</v>
      </c>
    </row>
    <row r="365" spans="1:14" s="110" customFormat="1" ht="15.6" hidden="1" outlineLevel="1">
      <c r="A365" s="92"/>
      <c r="B365" s="277"/>
      <c r="C365" s="279"/>
      <c r="D365" s="292"/>
      <c r="E365" s="173">
        <v>2</v>
      </c>
      <c r="F365" s="174"/>
      <c r="G365" s="175"/>
      <c r="H365" s="176" t="s">
        <v>783</v>
      </c>
      <c r="I365" s="173" t="s">
        <v>780</v>
      </c>
      <c r="J365" s="177"/>
      <c r="K365" s="178" t="str">
        <f t="shared" si="15"/>
        <v>CHF / ..</v>
      </c>
      <c r="L365" s="173" t="s">
        <v>781</v>
      </c>
      <c r="M365" s="179">
        <f t="shared" si="14"/>
        <v>0</v>
      </c>
      <c r="N365" s="285"/>
    </row>
    <row r="366" spans="1:14" s="110" customFormat="1" ht="15.6" hidden="1" outlineLevel="1">
      <c r="A366" s="92"/>
      <c r="B366" s="277"/>
      <c r="C366" s="280"/>
      <c r="D366" s="293"/>
      <c r="E366" s="180" t="s">
        <v>782</v>
      </c>
      <c r="F366" s="181"/>
      <c r="G366" s="182"/>
      <c r="H366" s="183" t="s">
        <v>783</v>
      </c>
      <c r="I366" s="180" t="s">
        <v>780</v>
      </c>
      <c r="J366" s="184"/>
      <c r="K366" s="185" t="str">
        <f t="shared" si="15"/>
        <v>CHF / ..</v>
      </c>
      <c r="L366" s="180" t="s">
        <v>781</v>
      </c>
      <c r="M366" s="186">
        <f t="shared" si="14"/>
        <v>0</v>
      </c>
      <c r="N366" s="286"/>
    </row>
    <row r="367" spans="1:14" s="110" customFormat="1" ht="15.75" hidden="1" customHeight="1" outlineLevel="1">
      <c r="A367" s="92"/>
      <c r="B367" s="277" t="s">
        <v>2020</v>
      </c>
      <c r="C367" s="278" t="s">
        <v>2017</v>
      </c>
      <c r="D367" s="288" t="s">
        <v>1995</v>
      </c>
      <c r="E367" s="166">
        <v>1</v>
      </c>
      <c r="F367" s="167"/>
      <c r="G367" s="168"/>
      <c r="H367" s="169" t="s">
        <v>2023</v>
      </c>
      <c r="I367" s="166" t="s">
        <v>780</v>
      </c>
      <c r="J367" s="170"/>
      <c r="K367" s="171" t="str">
        <f t="shared" si="15"/>
        <v>CHF / Pièce</v>
      </c>
      <c r="L367" s="166" t="s">
        <v>781</v>
      </c>
      <c r="M367" s="172">
        <f t="shared" si="14"/>
        <v>0</v>
      </c>
      <c r="N367" s="284">
        <f>SUM(M367:M369)</f>
        <v>0</v>
      </c>
    </row>
    <row r="368" spans="1:14" s="110" customFormat="1" ht="15.6" hidden="1" outlineLevel="1">
      <c r="A368" s="92"/>
      <c r="B368" s="277"/>
      <c r="C368" s="279"/>
      <c r="D368" s="289"/>
      <c r="E368" s="173">
        <v>2</v>
      </c>
      <c r="F368" s="174"/>
      <c r="G368" s="175"/>
      <c r="H368" s="176" t="s">
        <v>783</v>
      </c>
      <c r="I368" s="173" t="s">
        <v>780</v>
      </c>
      <c r="J368" s="177"/>
      <c r="K368" s="178" t="str">
        <f t="shared" si="15"/>
        <v>CHF / ..</v>
      </c>
      <c r="L368" s="173" t="s">
        <v>781</v>
      </c>
      <c r="M368" s="179">
        <f t="shared" si="14"/>
        <v>0</v>
      </c>
      <c r="N368" s="285"/>
    </row>
    <row r="369" spans="1:14" s="110" customFormat="1" ht="15.6" hidden="1" outlineLevel="1">
      <c r="A369" s="92"/>
      <c r="B369" s="277"/>
      <c r="C369" s="279"/>
      <c r="D369" s="290"/>
      <c r="E369" s="180" t="s">
        <v>782</v>
      </c>
      <c r="F369" s="181"/>
      <c r="G369" s="182"/>
      <c r="H369" s="183" t="s">
        <v>783</v>
      </c>
      <c r="I369" s="180" t="s">
        <v>780</v>
      </c>
      <c r="J369" s="184"/>
      <c r="K369" s="185" t="str">
        <f t="shared" si="15"/>
        <v>CHF / ..</v>
      </c>
      <c r="L369" s="180" t="s">
        <v>781</v>
      </c>
      <c r="M369" s="186">
        <f t="shared" si="14"/>
        <v>0</v>
      </c>
      <c r="N369" s="286"/>
    </row>
    <row r="370" spans="1:14" s="110" customFormat="1" ht="15.6" hidden="1" outlineLevel="1">
      <c r="A370" s="92"/>
      <c r="B370" s="277"/>
      <c r="C370" s="279"/>
      <c r="D370" s="288" t="s">
        <v>1996</v>
      </c>
      <c r="E370" s="166">
        <v>1</v>
      </c>
      <c r="F370" s="167"/>
      <c r="G370" s="168"/>
      <c r="H370" s="169" t="s">
        <v>2052</v>
      </c>
      <c r="I370" s="166" t="s">
        <v>780</v>
      </c>
      <c r="J370" s="170"/>
      <c r="K370" s="171" t="str">
        <f t="shared" si="15"/>
        <v>CHF / Pièce</v>
      </c>
      <c r="L370" s="166" t="s">
        <v>781</v>
      </c>
      <c r="M370" s="172">
        <f t="shared" si="14"/>
        <v>0</v>
      </c>
      <c r="N370" s="284">
        <f>SUM(M370:M372)</f>
        <v>0</v>
      </c>
    </row>
    <row r="371" spans="1:14" s="110" customFormat="1" ht="15.6" hidden="1" outlineLevel="1">
      <c r="A371" s="92"/>
      <c r="B371" s="277"/>
      <c r="C371" s="279"/>
      <c r="D371" s="289"/>
      <c r="E371" s="173">
        <v>2</v>
      </c>
      <c r="F371" s="174"/>
      <c r="G371" s="175"/>
      <c r="H371" s="176" t="s">
        <v>2052</v>
      </c>
      <c r="I371" s="173" t="s">
        <v>780</v>
      </c>
      <c r="J371" s="177"/>
      <c r="K371" s="178" t="str">
        <f t="shared" si="15"/>
        <v>CHF / Pièce</v>
      </c>
      <c r="L371" s="173" t="s">
        <v>781</v>
      </c>
      <c r="M371" s="179">
        <f t="shared" si="14"/>
        <v>0</v>
      </c>
      <c r="N371" s="285"/>
    </row>
    <row r="372" spans="1:14" s="110" customFormat="1" ht="15.6" hidden="1" outlineLevel="1">
      <c r="A372" s="92"/>
      <c r="B372" s="277"/>
      <c r="C372" s="280"/>
      <c r="D372" s="290"/>
      <c r="E372" s="180" t="s">
        <v>782</v>
      </c>
      <c r="F372" s="181"/>
      <c r="G372" s="182"/>
      <c r="H372" s="183" t="s">
        <v>2052</v>
      </c>
      <c r="I372" s="180" t="s">
        <v>780</v>
      </c>
      <c r="J372" s="184"/>
      <c r="K372" s="185" t="str">
        <f t="shared" si="15"/>
        <v>CHF / Pièce</v>
      </c>
      <c r="L372" s="180" t="s">
        <v>781</v>
      </c>
      <c r="M372" s="186">
        <f t="shared" si="14"/>
        <v>0</v>
      </c>
      <c r="N372" s="286"/>
    </row>
    <row r="373" spans="1:14" s="110" customFormat="1" ht="15.75" hidden="1" customHeight="1" outlineLevel="1">
      <c r="A373" s="92"/>
      <c r="B373" s="277" t="s">
        <v>2021</v>
      </c>
      <c r="C373" s="278" t="s">
        <v>2018</v>
      </c>
      <c r="D373" s="281" t="s">
        <v>1996</v>
      </c>
      <c r="E373" s="166">
        <v>1</v>
      </c>
      <c r="F373" s="167"/>
      <c r="G373" s="245">
        <v>1</v>
      </c>
      <c r="H373" s="248" t="s">
        <v>2053</v>
      </c>
      <c r="I373" s="166" t="s">
        <v>780</v>
      </c>
      <c r="J373" s="170"/>
      <c r="K373" s="171" t="str">
        <f t="shared" si="15"/>
        <v>CHF / h</v>
      </c>
      <c r="L373" s="166" t="s">
        <v>781</v>
      </c>
      <c r="M373" s="172">
        <f t="shared" si="14"/>
        <v>0</v>
      </c>
      <c r="N373" s="284">
        <f>SUM(M373:M376)</f>
        <v>0</v>
      </c>
    </row>
    <row r="374" spans="1:14" s="110" customFormat="1" ht="15.6" hidden="1" outlineLevel="1">
      <c r="A374" s="92"/>
      <c r="B374" s="277"/>
      <c r="C374" s="279"/>
      <c r="D374" s="282"/>
      <c r="E374" s="173">
        <v>2</v>
      </c>
      <c r="F374" s="174"/>
      <c r="G374" s="246">
        <v>1</v>
      </c>
      <c r="H374" s="249" t="s">
        <v>2053</v>
      </c>
      <c r="I374" s="173" t="s">
        <v>780</v>
      </c>
      <c r="J374" s="177"/>
      <c r="K374" s="178" t="str">
        <f t="shared" si="15"/>
        <v>CHF / h</v>
      </c>
      <c r="L374" s="173" t="s">
        <v>781</v>
      </c>
      <c r="M374" s="179">
        <f t="shared" si="14"/>
        <v>0</v>
      </c>
      <c r="N374" s="285"/>
    </row>
    <row r="375" spans="1:14" s="110" customFormat="1" ht="15.6" hidden="1" outlineLevel="1">
      <c r="A375" s="92"/>
      <c r="B375" s="277"/>
      <c r="C375" s="279"/>
      <c r="D375" s="282"/>
      <c r="E375" s="187">
        <v>3</v>
      </c>
      <c r="F375" s="188"/>
      <c r="G375" s="246">
        <v>1</v>
      </c>
      <c r="H375" s="249" t="s">
        <v>2053</v>
      </c>
      <c r="I375" s="173" t="s">
        <v>780</v>
      </c>
      <c r="J375" s="177"/>
      <c r="K375" s="178" t="str">
        <f t="shared" si="15"/>
        <v>CHF / h</v>
      </c>
      <c r="L375" s="173" t="s">
        <v>781</v>
      </c>
      <c r="M375" s="179">
        <f t="shared" si="14"/>
        <v>0</v>
      </c>
      <c r="N375" s="285"/>
    </row>
    <row r="376" spans="1:14" s="110" customFormat="1" ht="15.6" hidden="1" outlineLevel="1">
      <c r="A376" s="92"/>
      <c r="B376" s="277"/>
      <c r="C376" s="280"/>
      <c r="D376" s="283"/>
      <c r="E376" s="180" t="s">
        <v>782</v>
      </c>
      <c r="F376" s="181"/>
      <c r="G376" s="247">
        <v>1</v>
      </c>
      <c r="H376" s="250" t="s">
        <v>2053</v>
      </c>
      <c r="I376" s="180" t="s">
        <v>780</v>
      </c>
      <c r="J376" s="184"/>
      <c r="K376" s="185" t="str">
        <f t="shared" si="15"/>
        <v>CHF / h</v>
      </c>
      <c r="L376" s="180" t="s">
        <v>781</v>
      </c>
      <c r="M376" s="186">
        <f t="shared" si="14"/>
        <v>0</v>
      </c>
      <c r="N376" s="286"/>
    </row>
    <row r="377" spans="1:14" s="110" customFormat="1" ht="15.6" hidden="1" customHeight="1" outlineLevel="1">
      <c r="A377" s="92"/>
      <c r="B377" s="287" t="s">
        <v>1993</v>
      </c>
      <c r="C377" s="278" t="s">
        <v>2019</v>
      </c>
      <c r="D377" s="288" t="s">
        <v>1995</v>
      </c>
      <c r="E377" s="166">
        <v>1</v>
      </c>
      <c r="F377" s="167"/>
      <c r="G377" s="168"/>
      <c r="H377" s="169" t="s">
        <v>783</v>
      </c>
      <c r="I377" s="166" t="s">
        <v>780</v>
      </c>
      <c r="J377" s="170"/>
      <c r="K377" s="171" t="str">
        <f t="shared" si="15"/>
        <v>CHF / ..</v>
      </c>
      <c r="L377" s="166" t="s">
        <v>781</v>
      </c>
      <c r="M377" s="172">
        <f t="shared" si="14"/>
        <v>0</v>
      </c>
      <c r="N377" s="284">
        <f>SUM(M377:M379)</f>
        <v>0</v>
      </c>
    </row>
    <row r="378" spans="1:14" s="110" customFormat="1" ht="15.6" hidden="1" outlineLevel="1">
      <c r="A378" s="92"/>
      <c r="B378" s="287"/>
      <c r="C378" s="279"/>
      <c r="D378" s="289"/>
      <c r="E378" s="173">
        <v>2</v>
      </c>
      <c r="F378" s="174"/>
      <c r="G378" s="175"/>
      <c r="H378" s="176" t="s">
        <v>783</v>
      </c>
      <c r="I378" s="173" t="s">
        <v>780</v>
      </c>
      <c r="J378" s="177"/>
      <c r="K378" s="178" t="str">
        <f t="shared" si="15"/>
        <v>CHF / ..</v>
      </c>
      <c r="L378" s="173" t="s">
        <v>781</v>
      </c>
      <c r="M378" s="179">
        <f t="shared" si="14"/>
        <v>0</v>
      </c>
      <c r="N378" s="285"/>
    </row>
    <row r="379" spans="1:14" s="110" customFormat="1" ht="15.6" hidden="1" outlineLevel="1">
      <c r="A379" s="92"/>
      <c r="B379" s="287"/>
      <c r="C379" s="279"/>
      <c r="D379" s="290"/>
      <c r="E379" s="180" t="s">
        <v>782</v>
      </c>
      <c r="F379" s="181"/>
      <c r="G379" s="182"/>
      <c r="H379" s="183" t="s">
        <v>783</v>
      </c>
      <c r="I379" s="180" t="s">
        <v>780</v>
      </c>
      <c r="J379" s="184"/>
      <c r="K379" s="185" t="str">
        <f t="shared" si="15"/>
        <v>CHF / ..</v>
      </c>
      <c r="L379" s="180" t="s">
        <v>781</v>
      </c>
      <c r="M379" s="186">
        <f t="shared" si="14"/>
        <v>0</v>
      </c>
      <c r="N379" s="286"/>
    </row>
    <row r="380" spans="1:14" s="110" customFormat="1" ht="15.6" hidden="1" outlineLevel="1">
      <c r="A380" s="92"/>
      <c r="B380" s="287"/>
      <c r="C380" s="279"/>
      <c r="D380" s="288" t="s">
        <v>1996</v>
      </c>
      <c r="E380" s="166">
        <v>1</v>
      </c>
      <c r="F380" s="167"/>
      <c r="G380" s="168"/>
      <c r="H380" s="169" t="s">
        <v>2024</v>
      </c>
      <c r="I380" s="166" t="s">
        <v>780</v>
      </c>
      <c r="J380" s="170"/>
      <c r="K380" s="171" t="str">
        <f t="shared" si="15"/>
        <v>CHF / ..</v>
      </c>
      <c r="L380" s="166" t="s">
        <v>781</v>
      </c>
      <c r="M380" s="172">
        <f t="shared" si="14"/>
        <v>0</v>
      </c>
      <c r="N380" s="284">
        <f>SUM(M380:M382)</f>
        <v>0</v>
      </c>
    </row>
    <row r="381" spans="1:14" s="110" customFormat="1" ht="15.6" hidden="1" outlineLevel="1">
      <c r="A381" s="92"/>
      <c r="B381" s="287"/>
      <c r="C381" s="279"/>
      <c r="D381" s="289"/>
      <c r="E381" s="173">
        <v>2</v>
      </c>
      <c r="F381" s="174"/>
      <c r="G381" s="175"/>
      <c r="H381" s="176" t="s">
        <v>2025</v>
      </c>
      <c r="I381" s="173" t="s">
        <v>780</v>
      </c>
      <c r="J381" s="177"/>
      <c r="K381" s="178" t="str">
        <f t="shared" si="15"/>
        <v>CHF / ..</v>
      </c>
      <c r="L381" s="173" t="s">
        <v>781</v>
      </c>
      <c r="M381" s="179">
        <f t="shared" si="14"/>
        <v>0</v>
      </c>
      <c r="N381" s="285"/>
    </row>
    <row r="382" spans="1:14" s="110" customFormat="1" ht="15.6" hidden="1" outlineLevel="1">
      <c r="A382" s="92"/>
      <c r="B382" s="287"/>
      <c r="C382" s="280"/>
      <c r="D382" s="290"/>
      <c r="E382" s="180" t="s">
        <v>782</v>
      </c>
      <c r="F382" s="181"/>
      <c r="G382" s="182"/>
      <c r="H382" s="183" t="s">
        <v>2025</v>
      </c>
      <c r="I382" s="180" t="s">
        <v>780</v>
      </c>
      <c r="J382" s="184"/>
      <c r="K382" s="185" t="str">
        <f t="shared" si="15"/>
        <v>CHF / ..</v>
      </c>
      <c r="L382" s="180" t="s">
        <v>781</v>
      </c>
      <c r="M382" s="186">
        <f t="shared" si="14"/>
        <v>0</v>
      </c>
      <c r="N382" s="286"/>
    </row>
    <row r="383" spans="1:14">
      <c r="A383"/>
    </row>
    <row r="384" spans="1:14" s="110" customFormat="1" collapsed="1">
      <c r="A384" s="92"/>
      <c r="B384" s="232" t="s">
        <v>629</v>
      </c>
      <c r="C384" s="49" t="str">
        <f>+VLOOKUP(B384&amp;"a",'Procédés onéreux'!B:D,3,FALSE)</f>
        <v>Durée de traitement avec un système d'assistance cardio-vasculaire et pulmonaire, sans pompe, avec élimination de CO2, moins de 24 heures (ECLA)</v>
      </c>
      <c r="D384" s="92"/>
    </row>
    <row r="385" spans="1:14" s="110" customFormat="1" hidden="1" outlineLevel="1">
      <c r="A385" s="92"/>
      <c r="B385" s="235"/>
      <c r="C385" s="162" t="s">
        <v>2005</v>
      </c>
      <c r="D385" s="163" t="s">
        <v>2006</v>
      </c>
      <c r="E385" s="163" t="s">
        <v>777</v>
      </c>
      <c r="F385" s="163" t="s">
        <v>1960</v>
      </c>
      <c r="G385" s="163" t="s">
        <v>2007</v>
      </c>
      <c r="H385" s="163" t="s">
        <v>2008</v>
      </c>
      <c r="I385" s="163"/>
      <c r="J385" s="164" t="s">
        <v>2009</v>
      </c>
      <c r="K385" s="163" t="s">
        <v>2008</v>
      </c>
      <c r="L385" s="163"/>
      <c r="M385" s="163" t="s">
        <v>2010</v>
      </c>
      <c r="N385" s="165" t="s">
        <v>2011</v>
      </c>
    </row>
    <row r="386" spans="1:14" s="110" customFormat="1" ht="15.75" hidden="1" customHeight="1" outlineLevel="1">
      <c r="A386" s="92"/>
      <c r="B386" s="299" t="s">
        <v>1988</v>
      </c>
      <c r="C386" s="278" t="s">
        <v>2012</v>
      </c>
      <c r="D386" s="288" t="s">
        <v>1995</v>
      </c>
      <c r="E386" s="166">
        <v>1</v>
      </c>
      <c r="F386" s="167"/>
      <c r="G386" s="168"/>
      <c r="H386" s="169" t="s">
        <v>779</v>
      </c>
      <c r="I386" s="166" t="s">
        <v>780</v>
      </c>
      <c r="J386" s="170"/>
      <c r="K386" s="171" t="str">
        <f>+"CHF / "&amp;IFERROR(MID(H386,1,SEARCH("par h",H386)-2),H386)</f>
        <v>CHF / Min</v>
      </c>
      <c r="L386" s="166" t="s">
        <v>781</v>
      </c>
      <c r="M386" s="172">
        <f t="shared" ref="M386:M428" si="16">+G386*J386</f>
        <v>0</v>
      </c>
      <c r="N386" s="284">
        <f>SUM(M386:M388)</f>
        <v>0</v>
      </c>
    </row>
    <row r="387" spans="1:14" s="110" customFormat="1" ht="15.6" hidden="1" outlineLevel="1">
      <c r="A387" s="92"/>
      <c r="B387" s="300"/>
      <c r="C387" s="279"/>
      <c r="D387" s="289"/>
      <c r="E387" s="173">
        <v>2</v>
      </c>
      <c r="F387" s="174"/>
      <c r="G387" s="175"/>
      <c r="H387" s="176" t="s">
        <v>779</v>
      </c>
      <c r="I387" s="173" t="s">
        <v>780</v>
      </c>
      <c r="J387" s="177"/>
      <c r="K387" s="178" t="str">
        <f t="shared" ref="K387:K428" si="17">+"CHF / "&amp;IFERROR(MID(H387,1,SEARCH("par h",H387)-2),H387)</f>
        <v>CHF / Min</v>
      </c>
      <c r="L387" s="173" t="s">
        <v>781</v>
      </c>
      <c r="M387" s="179">
        <f t="shared" si="16"/>
        <v>0</v>
      </c>
      <c r="N387" s="285"/>
    </row>
    <row r="388" spans="1:14" s="110" customFormat="1" ht="15.6" hidden="1" outlineLevel="1">
      <c r="A388" s="92"/>
      <c r="B388" s="300"/>
      <c r="C388" s="279"/>
      <c r="D388" s="290"/>
      <c r="E388" s="180" t="s">
        <v>782</v>
      </c>
      <c r="F388" s="181"/>
      <c r="G388" s="182"/>
      <c r="H388" s="183" t="s">
        <v>779</v>
      </c>
      <c r="I388" s="180" t="s">
        <v>780</v>
      </c>
      <c r="J388" s="184"/>
      <c r="K388" s="185" t="str">
        <f t="shared" si="17"/>
        <v>CHF / Min</v>
      </c>
      <c r="L388" s="180" t="s">
        <v>781</v>
      </c>
      <c r="M388" s="186">
        <f t="shared" si="16"/>
        <v>0</v>
      </c>
      <c r="N388" s="286"/>
    </row>
    <row r="389" spans="1:14" s="110" customFormat="1" ht="15.6" hidden="1" outlineLevel="1">
      <c r="A389" s="92"/>
      <c r="B389" s="300"/>
      <c r="C389" s="279"/>
      <c r="D389" s="288" t="s">
        <v>1996</v>
      </c>
      <c r="E389" s="166">
        <v>1</v>
      </c>
      <c r="F389" s="167"/>
      <c r="G389" s="168"/>
      <c r="H389" s="273" t="s">
        <v>2050</v>
      </c>
      <c r="I389" s="166" t="s">
        <v>780</v>
      </c>
      <c r="J389" s="170"/>
      <c r="K389" s="171" t="str">
        <f t="shared" si="17"/>
        <v>CHF / Min</v>
      </c>
      <c r="L389" s="166" t="s">
        <v>781</v>
      </c>
      <c r="M389" s="172">
        <f t="shared" si="16"/>
        <v>0</v>
      </c>
      <c r="N389" s="284">
        <f>SUM(M389:M391)</f>
        <v>0</v>
      </c>
    </row>
    <row r="390" spans="1:14" s="110" customFormat="1" ht="15.6" hidden="1" outlineLevel="1">
      <c r="A390" s="92"/>
      <c r="B390" s="300"/>
      <c r="C390" s="279"/>
      <c r="D390" s="289"/>
      <c r="E390" s="173">
        <v>2</v>
      </c>
      <c r="F390" s="174"/>
      <c r="G390" s="175"/>
      <c r="H390" s="233" t="s">
        <v>2050</v>
      </c>
      <c r="I390" s="173" t="s">
        <v>780</v>
      </c>
      <c r="J390" s="177"/>
      <c r="K390" s="178" t="str">
        <f t="shared" si="17"/>
        <v>CHF / Min</v>
      </c>
      <c r="L390" s="173" t="s">
        <v>781</v>
      </c>
      <c r="M390" s="179">
        <f t="shared" si="16"/>
        <v>0</v>
      </c>
      <c r="N390" s="285"/>
    </row>
    <row r="391" spans="1:14" s="110" customFormat="1" ht="15.6" hidden="1" outlineLevel="1">
      <c r="A391" s="92"/>
      <c r="B391" s="301"/>
      <c r="C391" s="280"/>
      <c r="D391" s="290"/>
      <c r="E391" s="180" t="s">
        <v>782</v>
      </c>
      <c r="F391" s="181"/>
      <c r="G391" s="182"/>
      <c r="H391" s="234" t="s">
        <v>2050</v>
      </c>
      <c r="I391" s="180" t="s">
        <v>780</v>
      </c>
      <c r="J391" s="184"/>
      <c r="K391" s="185" t="str">
        <f t="shared" si="17"/>
        <v>CHF / Min</v>
      </c>
      <c r="L391" s="180" t="s">
        <v>781</v>
      </c>
      <c r="M391" s="186">
        <f t="shared" si="16"/>
        <v>0</v>
      </c>
      <c r="N391" s="286"/>
    </row>
    <row r="392" spans="1:14" s="110" customFormat="1" ht="15.75" hidden="1" customHeight="1" outlineLevel="1">
      <c r="A392" s="92"/>
      <c r="B392" s="287" t="s">
        <v>1989</v>
      </c>
      <c r="C392" s="278" t="s">
        <v>2013</v>
      </c>
      <c r="D392" s="288" t="s">
        <v>1995</v>
      </c>
      <c r="E392" s="166">
        <v>1</v>
      </c>
      <c r="F392" s="167"/>
      <c r="G392" s="168"/>
      <c r="H392" s="169" t="s">
        <v>779</v>
      </c>
      <c r="I392" s="166" t="s">
        <v>780</v>
      </c>
      <c r="J392" s="170"/>
      <c r="K392" s="171" t="str">
        <f t="shared" si="17"/>
        <v>CHF / Min</v>
      </c>
      <c r="L392" s="166" t="s">
        <v>781</v>
      </c>
      <c r="M392" s="172">
        <f t="shared" si="16"/>
        <v>0</v>
      </c>
      <c r="N392" s="284">
        <f>SUM(M392:M394)</f>
        <v>0</v>
      </c>
    </row>
    <row r="393" spans="1:14" s="110" customFormat="1" ht="15.6" hidden="1" outlineLevel="1">
      <c r="A393" s="92"/>
      <c r="B393" s="287"/>
      <c r="C393" s="279"/>
      <c r="D393" s="289"/>
      <c r="E393" s="173">
        <v>2</v>
      </c>
      <c r="F393" s="174"/>
      <c r="G393" s="175"/>
      <c r="H393" s="176" t="s">
        <v>779</v>
      </c>
      <c r="I393" s="173" t="s">
        <v>780</v>
      </c>
      <c r="J393" s="177"/>
      <c r="K393" s="178" t="str">
        <f t="shared" si="17"/>
        <v>CHF / Min</v>
      </c>
      <c r="L393" s="173" t="s">
        <v>781</v>
      </c>
      <c r="M393" s="179">
        <f t="shared" si="16"/>
        <v>0</v>
      </c>
      <c r="N393" s="285"/>
    </row>
    <row r="394" spans="1:14" s="110" customFormat="1" ht="15.6" hidden="1" outlineLevel="1">
      <c r="A394" s="92"/>
      <c r="B394" s="287"/>
      <c r="C394" s="279"/>
      <c r="D394" s="290"/>
      <c r="E394" s="180" t="s">
        <v>782</v>
      </c>
      <c r="F394" s="181"/>
      <c r="G394" s="182"/>
      <c r="H394" s="183" t="s">
        <v>779</v>
      </c>
      <c r="I394" s="180" t="s">
        <v>780</v>
      </c>
      <c r="J394" s="184"/>
      <c r="K394" s="185" t="str">
        <f t="shared" si="17"/>
        <v>CHF / Min</v>
      </c>
      <c r="L394" s="180" t="s">
        <v>781</v>
      </c>
      <c r="M394" s="186">
        <f t="shared" si="16"/>
        <v>0</v>
      </c>
      <c r="N394" s="286"/>
    </row>
    <row r="395" spans="1:14" s="110" customFormat="1" ht="15.6" hidden="1" outlineLevel="1">
      <c r="A395" s="92"/>
      <c r="B395" s="287"/>
      <c r="C395" s="279"/>
      <c r="D395" s="288" t="s">
        <v>1996</v>
      </c>
      <c r="E395" s="166">
        <v>1</v>
      </c>
      <c r="F395" s="167"/>
      <c r="G395" s="168"/>
      <c r="H395" s="248" t="s">
        <v>2050</v>
      </c>
      <c r="I395" s="166" t="s">
        <v>780</v>
      </c>
      <c r="J395" s="170"/>
      <c r="K395" s="171" t="str">
        <f t="shared" si="17"/>
        <v>CHF / Min</v>
      </c>
      <c r="L395" s="166" t="s">
        <v>781</v>
      </c>
      <c r="M395" s="172">
        <f t="shared" si="16"/>
        <v>0</v>
      </c>
      <c r="N395" s="284">
        <f>SUM(M395:M397)</f>
        <v>0</v>
      </c>
    </row>
    <row r="396" spans="1:14" s="110" customFormat="1" ht="15.6" hidden="1" outlineLevel="1">
      <c r="A396" s="92"/>
      <c r="B396" s="287"/>
      <c r="C396" s="279"/>
      <c r="D396" s="289"/>
      <c r="E396" s="173">
        <v>2</v>
      </c>
      <c r="F396" s="174"/>
      <c r="G396" s="175"/>
      <c r="H396" s="249" t="s">
        <v>2050</v>
      </c>
      <c r="I396" s="173" t="s">
        <v>780</v>
      </c>
      <c r="J396" s="177"/>
      <c r="K396" s="178" t="str">
        <f t="shared" si="17"/>
        <v>CHF / Min</v>
      </c>
      <c r="L396" s="173" t="s">
        <v>781</v>
      </c>
      <c r="M396" s="179">
        <f t="shared" si="16"/>
        <v>0</v>
      </c>
      <c r="N396" s="285"/>
    </row>
    <row r="397" spans="1:14" s="110" customFormat="1" ht="15.6" hidden="1" outlineLevel="1">
      <c r="A397" s="92"/>
      <c r="B397" s="287"/>
      <c r="C397" s="280"/>
      <c r="D397" s="290"/>
      <c r="E397" s="180" t="s">
        <v>782</v>
      </c>
      <c r="F397" s="181"/>
      <c r="G397" s="182"/>
      <c r="H397" s="250" t="s">
        <v>2050</v>
      </c>
      <c r="I397" s="180" t="s">
        <v>780</v>
      </c>
      <c r="J397" s="184"/>
      <c r="K397" s="185" t="str">
        <f t="shared" si="17"/>
        <v>CHF / Min</v>
      </c>
      <c r="L397" s="180" t="s">
        <v>781</v>
      </c>
      <c r="M397" s="186">
        <f t="shared" si="16"/>
        <v>0</v>
      </c>
      <c r="N397" s="286"/>
    </row>
    <row r="398" spans="1:14" s="110" customFormat="1" ht="15.75" hidden="1" customHeight="1" outlineLevel="1">
      <c r="A398" s="92"/>
      <c r="B398" s="287" t="s">
        <v>1930</v>
      </c>
      <c r="C398" s="278" t="s">
        <v>2014</v>
      </c>
      <c r="D398" s="288" t="s">
        <v>1995</v>
      </c>
      <c r="E398" s="166">
        <v>1</v>
      </c>
      <c r="F398" s="167"/>
      <c r="G398" s="168"/>
      <c r="H398" s="169" t="s">
        <v>16</v>
      </c>
      <c r="I398" s="166" t="s">
        <v>780</v>
      </c>
      <c r="J398" s="170"/>
      <c r="K398" s="171" t="str">
        <f t="shared" si="17"/>
        <v>CHF / mg</v>
      </c>
      <c r="L398" s="166" t="s">
        <v>781</v>
      </c>
      <c r="M398" s="172">
        <f t="shared" si="16"/>
        <v>0</v>
      </c>
      <c r="N398" s="284">
        <f>SUM(M398:M400)</f>
        <v>0</v>
      </c>
    </row>
    <row r="399" spans="1:14" s="110" customFormat="1" ht="15.6" hidden="1" outlineLevel="1">
      <c r="A399" s="92"/>
      <c r="B399" s="287"/>
      <c r="C399" s="279"/>
      <c r="D399" s="289"/>
      <c r="E399" s="173">
        <v>2</v>
      </c>
      <c r="F399" s="174"/>
      <c r="G399" s="175"/>
      <c r="H399" s="176" t="s">
        <v>17</v>
      </c>
      <c r="I399" s="173" t="s">
        <v>780</v>
      </c>
      <c r="J399" s="177"/>
      <c r="K399" s="178" t="str">
        <f t="shared" si="17"/>
        <v>CHF / U</v>
      </c>
      <c r="L399" s="173" t="s">
        <v>781</v>
      </c>
      <c r="M399" s="179">
        <f t="shared" si="16"/>
        <v>0</v>
      </c>
      <c r="N399" s="285"/>
    </row>
    <row r="400" spans="1:14" s="110" customFormat="1" ht="15.6" hidden="1" outlineLevel="1">
      <c r="A400" s="92"/>
      <c r="B400" s="287"/>
      <c r="C400" s="279"/>
      <c r="D400" s="290"/>
      <c r="E400" s="180" t="s">
        <v>782</v>
      </c>
      <c r="F400" s="181"/>
      <c r="G400" s="182"/>
      <c r="H400" s="183" t="s">
        <v>782</v>
      </c>
      <c r="I400" s="180" t="s">
        <v>780</v>
      </c>
      <c r="J400" s="184"/>
      <c r="K400" s="185" t="str">
        <f t="shared" si="17"/>
        <v>CHF / …</v>
      </c>
      <c r="L400" s="180" t="s">
        <v>781</v>
      </c>
      <c r="M400" s="186">
        <f t="shared" si="16"/>
        <v>0</v>
      </c>
      <c r="N400" s="286"/>
    </row>
    <row r="401" spans="1:14" s="110" customFormat="1" ht="15.6" hidden="1" outlineLevel="1">
      <c r="A401" s="92"/>
      <c r="B401" s="287"/>
      <c r="C401" s="279"/>
      <c r="D401" s="288" t="s">
        <v>1996</v>
      </c>
      <c r="E401" s="166">
        <v>1</v>
      </c>
      <c r="F401" s="167"/>
      <c r="G401" s="168"/>
      <c r="H401" s="169" t="s">
        <v>2026</v>
      </c>
      <c r="I401" s="166" t="s">
        <v>780</v>
      </c>
      <c r="J401" s="170"/>
      <c r="K401" s="171" t="str">
        <f t="shared" si="17"/>
        <v>CHF / mg</v>
      </c>
      <c r="L401" s="166" t="s">
        <v>781</v>
      </c>
      <c r="M401" s="172">
        <f t="shared" si="16"/>
        <v>0</v>
      </c>
      <c r="N401" s="284">
        <f>SUM(M401:M403)</f>
        <v>0</v>
      </c>
    </row>
    <row r="402" spans="1:14" s="110" customFormat="1" ht="15.6" hidden="1" outlineLevel="1">
      <c r="A402" s="92"/>
      <c r="B402" s="287"/>
      <c r="C402" s="279"/>
      <c r="D402" s="289"/>
      <c r="E402" s="173">
        <v>2</v>
      </c>
      <c r="F402" s="174"/>
      <c r="G402" s="175"/>
      <c r="H402" s="176" t="s">
        <v>2027</v>
      </c>
      <c r="I402" s="173" t="s">
        <v>780</v>
      </c>
      <c r="J402" s="177"/>
      <c r="K402" s="178" t="str">
        <f t="shared" si="17"/>
        <v>CHF / U</v>
      </c>
      <c r="L402" s="173" t="s">
        <v>781</v>
      </c>
      <c r="M402" s="179">
        <f t="shared" si="16"/>
        <v>0</v>
      </c>
      <c r="N402" s="285"/>
    </row>
    <row r="403" spans="1:14" s="110" customFormat="1" ht="15.6" hidden="1" outlineLevel="1">
      <c r="A403" s="92"/>
      <c r="B403" s="287"/>
      <c r="C403" s="280"/>
      <c r="D403" s="290"/>
      <c r="E403" s="180" t="s">
        <v>782</v>
      </c>
      <c r="F403" s="181"/>
      <c r="G403" s="182"/>
      <c r="H403" s="183" t="s">
        <v>782</v>
      </c>
      <c r="I403" s="180" t="s">
        <v>780</v>
      </c>
      <c r="J403" s="184"/>
      <c r="K403" s="185" t="str">
        <f t="shared" si="17"/>
        <v>CHF / …</v>
      </c>
      <c r="L403" s="180" t="s">
        <v>781</v>
      </c>
      <c r="M403" s="186">
        <f t="shared" si="16"/>
        <v>0</v>
      </c>
      <c r="N403" s="286"/>
    </row>
    <row r="404" spans="1:14" s="110" customFormat="1" ht="15.75" hidden="1" customHeight="1" outlineLevel="1">
      <c r="A404" s="92"/>
      <c r="B404" s="287" t="s">
        <v>1990</v>
      </c>
      <c r="C404" s="278" t="s">
        <v>2015</v>
      </c>
      <c r="D404" s="288" t="s">
        <v>1995</v>
      </c>
      <c r="E404" s="166">
        <v>1</v>
      </c>
      <c r="F404" s="167"/>
      <c r="G404" s="168"/>
      <c r="H404" s="169" t="s">
        <v>2022</v>
      </c>
      <c r="I404" s="166" t="s">
        <v>780</v>
      </c>
      <c r="J404" s="170"/>
      <c r="K404" s="171" t="str">
        <f t="shared" si="17"/>
        <v>CHF / Concentré</v>
      </c>
      <c r="L404" s="166" t="s">
        <v>781</v>
      </c>
      <c r="M404" s="172">
        <f t="shared" si="16"/>
        <v>0</v>
      </c>
      <c r="N404" s="284">
        <f>SUM(M404:M406)</f>
        <v>0</v>
      </c>
    </row>
    <row r="405" spans="1:14" s="110" customFormat="1" ht="15.6" hidden="1" outlineLevel="1">
      <c r="A405" s="92"/>
      <c r="B405" s="287"/>
      <c r="C405" s="279"/>
      <c r="D405" s="289"/>
      <c r="E405" s="173">
        <v>2</v>
      </c>
      <c r="F405" s="174"/>
      <c r="G405" s="175"/>
      <c r="H405" s="176" t="s">
        <v>2022</v>
      </c>
      <c r="I405" s="173" t="s">
        <v>780</v>
      </c>
      <c r="J405" s="177"/>
      <c r="K405" s="178" t="str">
        <f t="shared" si="17"/>
        <v>CHF / Concentré</v>
      </c>
      <c r="L405" s="173" t="s">
        <v>781</v>
      </c>
      <c r="M405" s="179">
        <f t="shared" si="16"/>
        <v>0</v>
      </c>
      <c r="N405" s="285"/>
    </row>
    <row r="406" spans="1:14" s="110" customFormat="1" ht="15.6" hidden="1" outlineLevel="1">
      <c r="A406" s="92"/>
      <c r="B406" s="287"/>
      <c r="C406" s="279"/>
      <c r="D406" s="290"/>
      <c r="E406" s="180" t="s">
        <v>782</v>
      </c>
      <c r="F406" s="181"/>
      <c r="G406" s="182"/>
      <c r="H406" s="183" t="s">
        <v>2022</v>
      </c>
      <c r="I406" s="180" t="s">
        <v>780</v>
      </c>
      <c r="J406" s="184"/>
      <c r="K406" s="185" t="str">
        <f t="shared" si="17"/>
        <v>CHF / Concentré</v>
      </c>
      <c r="L406" s="180" t="s">
        <v>781</v>
      </c>
      <c r="M406" s="186">
        <f t="shared" si="16"/>
        <v>0</v>
      </c>
      <c r="N406" s="286"/>
    </row>
    <row r="407" spans="1:14" s="110" customFormat="1" ht="15.6" hidden="1" outlineLevel="1">
      <c r="A407" s="92"/>
      <c r="B407" s="287"/>
      <c r="C407" s="279"/>
      <c r="D407" s="288" t="s">
        <v>1996</v>
      </c>
      <c r="E407" s="166">
        <v>1</v>
      </c>
      <c r="F407" s="167"/>
      <c r="G407" s="168"/>
      <c r="H407" s="169" t="s">
        <v>2051</v>
      </c>
      <c r="I407" s="166" t="s">
        <v>780</v>
      </c>
      <c r="J407" s="170"/>
      <c r="K407" s="171" t="str">
        <f t="shared" si="17"/>
        <v>CHF / Concentré</v>
      </c>
      <c r="L407" s="166" t="s">
        <v>781</v>
      </c>
      <c r="M407" s="172">
        <f t="shared" si="16"/>
        <v>0</v>
      </c>
      <c r="N407" s="284">
        <f>SUM(M407:M409)</f>
        <v>0</v>
      </c>
    </row>
    <row r="408" spans="1:14" s="110" customFormat="1" ht="15.6" hidden="1" outlineLevel="1">
      <c r="A408" s="92"/>
      <c r="B408" s="287"/>
      <c r="C408" s="279"/>
      <c r="D408" s="289"/>
      <c r="E408" s="173">
        <v>2</v>
      </c>
      <c r="F408" s="174"/>
      <c r="G408" s="175"/>
      <c r="H408" s="176" t="s">
        <v>2051</v>
      </c>
      <c r="I408" s="173" t="s">
        <v>780</v>
      </c>
      <c r="J408" s="177"/>
      <c r="K408" s="178" t="str">
        <f t="shared" si="17"/>
        <v>CHF / Concentré</v>
      </c>
      <c r="L408" s="173" t="s">
        <v>781</v>
      </c>
      <c r="M408" s="179">
        <f t="shared" si="16"/>
        <v>0</v>
      </c>
      <c r="N408" s="285"/>
    </row>
    <row r="409" spans="1:14" s="110" customFormat="1" ht="15.6" hidden="1" outlineLevel="1">
      <c r="A409" s="92"/>
      <c r="B409" s="287"/>
      <c r="C409" s="280"/>
      <c r="D409" s="290"/>
      <c r="E409" s="180" t="s">
        <v>782</v>
      </c>
      <c r="F409" s="181"/>
      <c r="G409" s="182"/>
      <c r="H409" s="183" t="s">
        <v>2051</v>
      </c>
      <c r="I409" s="180" t="s">
        <v>780</v>
      </c>
      <c r="J409" s="184"/>
      <c r="K409" s="185" t="str">
        <f t="shared" si="17"/>
        <v>CHF / Concentré</v>
      </c>
      <c r="L409" s="180" t="s">
        <v>781</v>
      </c>
      <c r="M409" s="186">
        <f t="shared" si="16"/>
        <v>0</v>
      </c>
      <c r="N409" s="286"/>
    </row>
    <row r="410" spans="1:14" s="110" customFormat="1" ht="15.75" hidden="1" customHeight="1" outlineLevel="1">
      <c r="A410" s="92"/>
      <c r="B410" s="277" t="s">
        <v>1947</v>
      </c>
      <c r="C410" s="278" t="s">
        <v>2016</v>
      </c>
      <c r="D410" s="291" t="s">
        <v>1995</v>
      </c>
      <c r="E410" s="166">
        <v>1</v>
      </c>
      <c r="F410" s="167"/>
      <c r="G410" s="168"/>
      <c r="H410" s="169" t="s">
        <v>2023</v>
      </c>
      <c r="I410" s="166" t="s">
        <v>780</v>
      </c>
      <c r="J410" s="170"/>
      <c r="K410" s="171" t="str">
        <f t="shared" si="17"/>
        <v>CHF / Pièce</v>
      </c>
      <c r="L410" s="166" t="s">
        <v>781</v>
      </c>
      <c r="M410" s="172">
        <f t="shared" si="16"/>
        <v>0</v>
      </c>
      <c r="N410" s="284">
        <f>SUM(M410:M412)</f>
        <v>0</v>
      </c>
    </row>
    <row r="411" spans="1:14" s="110" customFormat="1" ht="15.6" hidden="1" outlineLevel="1">
      <c r="A411" s="92"/>
      <c r="B411" s="277"/>
      <c r="C411" s="279"/>
      <c r="D411" s="292"/>
      <c r="E411" s="173">
        <v>2</v>
      </c>
      <c r="F411" s="174"/>
      <c r="G411" s="175"/>
      <c r="H411" s="176" t="s">
        <v>783</v>
      </c>
      <c r="I411" s="173" t="s">
        <v>780</v>
      </c>
      <c r="J411" s="177"/>
      <c r="K411" s="178" t="str">
        <f t="shared" si="17"/>
        <v>CHF / ..</v>
      </c>
      <c r="L411" s="173" t="s">
        <v>781</v>
      </c>
      <c r="M411" s="179">
        <f t="shared" si="16"/>
        <v>0</v>
      </c>
      <c r="N411" s="285"/>
    </row>
    <row r="412" spans="1:14" s="110" customFormat="1" ht="15.6" hidden="1" outlineLevel="1">
      <c r="A412" s="92"/>
      <c r="B412" s="277"/>
      <c r="C412" s="280"/>
      <c r="D412" s="293"/>
      <c r="E412" s="180" t="s">
        <v>782</v>
      </c>
      <c r="F412" s="181"/>
      <c r="G412" s="182"/>
      <c r="H412" s="183" t="s">
        <v>783</v>
      </c>
      <c r="I412" s="180" t="s">
        <v>780</v>
      </c>
      <c r="J412" s="184"/>
      <c r="K412" s="185" t="str">
        <f t="shared" si="17"/>
        <v>CHF / ..</v>
      </c>
      <c r="L412" s="180" t="s">
        <v>781</v>
      </c>
      <c r="M412" s="186">
        <f t="shared" si="16"/>
        <v>0</v>
      </c>
      <c r="N412" s="286"/>
    </row>
    <row r="413" spans="1:14" s="110" customFormat="1" ht="15.75" hidden="1" customHeight="1" outlineLevel="1">
      <c r="A413" s="92"/>
      <c r="B413" s="277" t="s">
        <v>2020</v>
      </c>
      <c r="C413" s="278" t="s">
        <v>2017</v>
      </c>
      <c r="D413" s="288" t="s">
        <v>1995</v>
      </c>
      <c r="E413" s="166">
        <v>1</v>
      </c>
      <c r="F413" s="167"/>
      <c r="G413" s="168"/>
      <c r="H413" s="169" t="s">
        <v>2023</v>
      </c>
      <c r="I413" s="166" t="s">
        <v>780</v>
      </c>
      <c r="J413" s="170"/>
      <c r="K413" s="171" t="str">
        <f t="shared" si="17"/>
        <v>CHF / Pièce</v>
      </c>
      <c r="L413" s="166" t="s">
        <v>781</v>
      </c>
      <c r="M413" s="172">
        <f t="shared" si="16"/>
        <v>0</v>
      </c>
      <c r="N413" s="284">
        <f>SUM(M413:M415)</f>
        <v>0</v>
      </c>
    </row>
    <row r="414" spans="1:14" s="110" customFormat="1" ht="15.6" hidden="1" outlineLevel="1">
      <c r="A414" s="92"/>
      <c r="B414" s="277"/>
      <c r="C414" s="279"/>
      <c r="D414" s="289"/>
      <c r="E414" s="173">
        <v>2</v>
      </c>
      <c r="F414" s="174"/>
      <c r="G414" s="175"/>
      <c r="H414" s="176" t="s">
        <v>783</v>
      </c>
      <c r="I414" s="173" t="s">
        <v>780</v>
      </c>
      <c r="J414" s="177"/>
      <c r="K414" s="178" t="str">
        <f t="shared" si="17"/>
        <v>CHF / ..</v>
      </c>
      <c r="L414" s="173" t="s">
        <v>781</v>
      </c>
      <c r="M414" s="179">
        <f t="shared" si="16"/>
        <v>0</v>
      </c>
      <c r="N414" s="285"/>
    </row>
    <row r="415" spans="1:14" s="110" customFormat="1" ht="15.6" hidden="1" outlineLevel="1">
      <c r="A415" s="92"/>
      <c r="B415" s="277"/>
      <c r="C415" s="279"/>
      <c r="D415" s="290"/>
      <c r="E415" s="180" t="s">
        <v>782</v>
      </c>
      <c r="F415" s="181"/>
      <c r="G415" s="182"/>
      <c r="H415" s="183" t="s">
        <v>783</v>
      </c>
      <c r="I415" s="180" t="s">
        <v>780</v>
      </c>
      <c r="J415" s="184"/>
      <c r="K415" s="185" t="str">
        <f t="shared" si="17"/>
        <v>CHF / ..</v>
      </c>
      <c r="L415" s="180" t="s">
        <v>781</v>
      </c>
      <c r="M415" s="186">
        <f t="shared" si="16"/>
        <v>0</v>
      </c>
      <c r="N415" s="286"/>
    </row>
    <row r="416" spans="1:14" s="110" customFormat="1" ht="15.6" hidden="1" outlineLevel="1">
      <c r="A416" s="92"/>
      <c r="B416" s="277"/>
      <c r="C416" s="279"/>
      <c r="D416" s="288" t="s">
        <v>1996</v>
      </c>
      <c r="E416" s="166">
        <v>1</v>
      </c>
      <c r="F416" s="167"/>
      <c r="G416" s="168"/>
      <c r="H416" s="169" t="s">
        <v>2052</v>
      </c>
      <c r="I416" s="166" t="s">
        <v>780</v>
      </c>
      <c r="J416" s="170"/>
      <c r="K416" s="171" t="str">
        <f t="shared" si="17"/>
        <v>CHF / Pièce</v>
      </c>
      <c r="L416" s="166" t="s">
        <v>781</v>
      </c>
      <c r="M416" s="172">
        <f t="shared" si="16"/>
        <v>0</v>
      </c>
      <c r="N416" s="284">
        <f>SUM(M416:M418)</f>
        <v>0</v>
      </c>
    </row>
    <row r="417" spans="1:14" s="110" customFormat="1" ht="15.6" hidden="1" outlineLevel="1">
      <c r="A417" s="92"/>
      <c r="B417" s="277"/>
      <c r="C417" s="279"/>
      <c r="D417" s="289"/>
      <c r="E417" s="173">
        <v>2</v>
      </c>
      <c r="F417" s="174"/>
      <c r="G417" s="175"/>
      <c r="H417" s="176" t="s">
        <v>2052</v>
      </c>
      <c r="I417" s="173" t="s">
        <v>780</v>
      </c>
      <c r="J417" s="177"/>
      <c r="K417" s="178" t="str">
        <f t="shared" si="17"/>
        <v>CHF / Pièce</v>
      </c>
      <c r="L417" s="173" t="s">
        <v>781</v>
      </c>
      <c r="M417" s="179">
        <f t="shared" si="16"/>
        <v>0</v>
      </c>
      <c r="N417" s="285"/>
    </row>
    <row r="418" spans="1:14" s="110" customFormat="1" ht="15.6" hidden="1" outlineLevel="1">
      <c r="A418" s="92"/>
      <c r="B418" s="277"/>
      <c r="C418" s="280"/>
      <c r="D418" s="290"/>
      <c r="E418" s="180" t="s">
        <v>782</v>
      </c>
      <c r="F418" s="181"/>
      <c r="G418" s="182"/>
      <c r="H418" s="183" t="s">
        <v>2052</v>
      </c>
      <c r="I418" s="180" t="s">
        <v>780</v>
      </c>
      <c r="J418" s="184"/>
      <c r="K418" s="185" t="str">
        <f t="shared" si="17"/>
        <v>CHF / Pièce</v>
      </c>
      <c r="L418" s="180" t="s">
        <v>781</v>
      </c>
      <c r="M418" s="186">
        <f t="shared" si="16"/>
        <v>0</v>
      </c>
      <c r="N418" s="286"/>
    </row>
    <row r="419" spans="1:14" s="110" customFormat="1" ht="15.75" hidden="1" customHeight="1" outlineLevel="1">
      <c r="A419" s="92"/>
      <c r="B419" s="277" t="s">
        <v>2021</v>
      </c>
      <c r="C419" s="278" t="s">
        <v>2018</v>
      </c>
      <c r="D419" s="281" t="s">
        <v>1996</v>
      </c>
      <c r="E419" s="166">
        <v>1</v>
      </c>
      <c r="F419" s="167"/>
      <c r="G419" s="245">
        <v>1</v>
      </c>
      <c r="H419" s="248" t="s">
        <v>2053</v>
      </c>
      <c r="I419" s="166" t="s">
        <v>780</v>
      </c>
      <c r="J419" s="170"/>
      <c r="K419" s="171" t="str">
        <f t="shared" si="17"/>
        <v>CHF / h</v>
      </c>
      <c r="L419" s="166" t="s">
        <v>781</v>
      </c>
      <c r="M419" s="172">
        <f t="shared" si="16"/>
        <v>0</v>
      </c>
      <c r="N419" s="284">
        <f>SUM(M419:M422)</f>
        <v>0</v>
      </c>
    </row>
    <row r="420" spans="1:14" s="110" customFormat="1" ht="15.6" hidden="1" outlineLevel="1">
      <c r="A420" s="92"/>
      <c r="B420" s="277"/>
      <c r="C420" s="279"/>
      <c r="D420" s="282"/>
      <c r="E420" s="173">
        <v>2</v>
      </c>
      <c r="F420" s="174"/>
      <c r="G420" s="246">
        <v>1</v>
      </c>
      <c r="H420" s="249" t="s">
        <v>2053</v>
      </c>
      <c r="I420" s="173" t="s">
        <v>780</v>
      </c>
      <c r="J420" s="177"/>
      <c r="K420" s="178" t="str">
        <f t="shared" si="17"/>
        <v>CHF / h</v>
      </c>
      <c r="L420" s="173" t="s">
        <v>781</v>
      </c>
      <c r="M420" s="179">
        <f t="shared" si="16"/>
        <v>0</v>
      </c>
      <c r="N420" s="285"/>
    </row>
    <row r="421" spans="1:14" s="110" customFormat="1" ht="15.6" hidden="1" outlineLevel="1">
      <c r="A421" s="92"/>
      <c r="B421" s="277"/>
      <c r="C421" s="279"/>
      <c r="D421" s="282"/>
      <c r="E421" s="187">
        <v>3</v>
      </c>
      <c r="F421" s="188"/>
      <c r="G421" s="246">
        <v>1</v>
      </c>
      <c r="H421" s="249" t="s">
        <v>2053</v>
      </c>
      <c r="I421" s="173" t="s">
        <v>780</v>
      </c>
      <c r="J421" s="177"/>
      <c r="K421" s="178" t="str">
        <f t="shared" si="17"/>
        <v>CHF / h</v>
      </c>
      <c r="L421" s="173" t="s">
        <v>781</v>
      </c>
      <c r="M421" s="179">
        <f t="shared" si="16"/>
        <v>0</v>
      </c>
      <c r="N421" s="285"/>
    </row>
    <row r="422" spans="1:14" s="110" customFormat="1" ht="15.6" hidden="1" outlineLevel="1">
      <c r="A422" s="92"/>
      <c r="B422" s="277"/>
      <c r="C422" s="280"/>
      <c r="D422" s="283"/>
      <c r="E422" s="180" t="s">
        <v>782</v>
      </c>
      <c r="F422" s="181"/>
      <c r="G422" s="247">
        <v>1</v>
      </c>
      <c r="H422" s="250" t="s">
        <v>2053</v>
      </c>
      <c r="I422" s="180" t="s">
        <v>780</v>
      </c>
      <c r="J422" s="184"/>
      <c r="K422" s="185" t="str">
        <f t="shared" si="17"/>
        <v>CHF / h</v>
      </c>
      <c r="L422" s="180" t="s">
        <v>781</v>
      </c>
      <c r="M422" s="186">
        <f t="shared" si="16"/>
        <v>0</v>
      </c>
      <c r="N422" s="286"/>
    </row>
    <row r="423" spans="1:14" s="110" customFormat="1" ht="15.6" hidden="1" customHeight="1" outlineLevel="1">
      <c r="A423" s="92"/>
      <c r="B423" s="287" t="s">
        <v>1993</v>
      </c>
      <c r="C423" s="278" t="s">
        <v>2019</v>
      </c>
      <c r="D423" s="288" t="s">
        <v>1995</v>
      </c>
      <c r="E423" s="166">
        <v>1</v>
      </c>
      <c r="F423" s="167"/>
      <c r="G423" s="168"/>
      <c r="H423" s="169" t="s">
        <v>783</v>
      </c>
      <c r="I423" s="166" t="s">
        <v>780</v>
      </c>
      <c r="J423" s="170"/>
      <c r="K423" s="171" t="str">
        <f t="shared" si="17"/>
        <v>CHF / ..</v>
      </c>
      <c r="L423" s="166" t="s">
        <v>781</v>
      </c>
      <c r="M423" s="172">
        <f t="shared" si="16"/>
        <v>0</v>
      </c>
      <c r="N423" s="284">
        <f>SUM(M423:M425)</f>
        <v>0</v>
      </c>
    </row>
    <row r="424" spans="1:14" s="110" customFormat="1" ht="15.6" hidden="1" outlineLevel="1">
      <c r="A424" s="92"/>
      <c r="B424" s="287"/>
      <c r="C424" s="279"/>
      <c r="D424" s="289"/>
      <c r="E424" s="173">
        <v>2</v>
      </c>
      <c r="F424" s="174"/>
      <c r="G424" s="175"/>
      <c r="H424" s="176" t="s">
        <v>783</v>
      </c>
      <c r="I424" s="173" t="s">
        <v>780</v>
      </c>
      <c r="J424" s="177"/>
      <c r="K424" s="178" t="str">
        <f t="shared" si="17"/>
        <v>CHF / ..</v>
      </c>
      <c r="L424" s="173" t="s">
        <v>781</v>
      </c>
      <c r="M424" s="179">
        <f t="shared" si="16"/>
        <v>0</v>
      </c>
      <c r="N424" s="285"/>
    </row>
    <row r="425" spans="1:14" s="110" customFormat="1" ht="15.6" hidden="1" outlineLevel="1">
      <c r="A425" s="92"/>
      <c r="B425" s="287"/>
      <c r="C425" s="279"/>
      <c r="D425" s="290"/>
      <c r="E425" s="180" t="s">
        <v>782</v>
      </c>
      <c r="F425" s="181"/>
      <c r="G425" s="182"/>
      <c r="H425" s="183" t="s">
        <v>783</v>
      </c>
      <c r="I425" s="180" t="s">
        <v>780</v>
      </c>
      <c r="J425" s="184"/>
      <c r="K425" s="185" t="str">
        <f t="shared" si="17"/>
        <v>CHF / ..</v>
      </c>
      <c r="L425" s="180" t="s">
        <v>781</v>
      </c>
      <c r="M425" s="186">
        <f t="shared" si="16"/>
        <v>0</v>
      </c>
      <c r="N425" s="286"/>
    </row>
    <row r="426" spans="1:14" s="110" customFormat="1" ht="15.6" hidden="1" outlineLevel="1">
      <c r="A426" s="92"/>
      <c r="B426" s="287"/>
      <c r="C426" s="279"/>
      <c r="D426" s="288" t="s">
        <v>1996</v>
      </c>
      <c r="E426" s="166">
        <v>1</v>
      </c>
      <c r="F426" s="167"/>
      <c r="G426" s="168"/>
      <c r="H426" s="169" t="s">
        <v>2024</v>
      </c>
      <c r="I426" s="166" t="s">
        <v>780</v>
      </c>
      <c r="J426" s="170"/>
      <c r="K426" s="171" t="str">
        <f t="shared" si="17"/>
        <v>CHF / ..</v>
      </c>
      <c r="L426" s="166" t="s">
        <v>781</v>
      </c>
      <c r="M426" s="172">
        <f t="shared" si="16"/>
        <v>0</v>
      </c>
      <c r="N426" s="284">
        <f>SUM(M426:M428)</f>
        <v>0</v>
      </c>
    </row>
    <row r="427" spans="1:14" s="110" customFormat="1" ht="15.6" hidden="1" outlineLevel="1">
      <c r="A427" s="92"/>
      <c r="B427" s="287"/>
      <c r="C427" s="279"/>
      <c r="D427" s="289"/>
      <c r="E427" s="173">
        <v>2</v>
      </c>
      <c r="F427" s="174"/>
      <c r="G427" s="175"/>
      <c r="H427" s="176" t="s">
        <v>2025</v>
      </c>
      <c r="I427" s="173" t="s">
        <v>780</v>
      </c>
      <c r="J427" s="177"/>
      <c r="K427" s="178" t="str">
        <f t="shared" si="17"/>
        <v>CHF / ..</v>
      </c>
      <c r="L427" s="173" t="s">
        <v>781</v>
      </c>
      <c r="M427" s="179">
        <f t="shared" si="16"/>
        <v>0</v>
      </c>
      <c r="N427" s="285"/>
    </row>
    <row r="428" spans="1:14" s="110" customFormat="1" ht="15.6" hidden="1" outlineLevel="1">
      <c r="A428" s="92"/>
      <c r="B428" s="287"/>
      <c r="C428" s="280"/>
      <c r="D428" s="290"/>
      <c r="E428" s="180" t="s">
        <v>782</v>
      </c>
      <c r="F428" s="181"/>
      <c r="G428" s="182"/>
      <c r="H428" s="183" t="s">
        <v>2025</v>
      </c>
      <c r="I428" s="180" t="s">
        <v>780</v>
      </c>
      <c r="J428" s="184"/>
      <c r="K428" s="185" t="str">
        <f t="shared" si="17"/>
        <v>CHF / ..</v>
      </c>
      <c r="L428" s="180" t="s">
        <v>781</v>
      </c>
      <c r="M428" s="186">
        <f t="shared" si="16"/>
        <v>0</v>
      </c>
      <c r="N428" s="286"/>
    </row>
    <row r="429" spans="1:14">
      <c r="A429"/>
    </row>
    <row r="430" spans="1:14" collapsed="1">
      <c r="B430" s="232" t="s">
        <v>630</v>
      </c>
      <c r="C430" s="49" t="str">
        <f>+VLOOKUP(B430,'Procédés onéreux'!B:D,3,FALSE)</f>
        <v>Hémodialyse intermittente,
Hémofiltration intermittente,
Hémodiafiltration intermittente,</v>
      </c>
    </row>
    <row r="431" spans="1:14" hidden="1" outlineLevel="1">
      <c r="C431" s="297" t="s">
        <v>2005</v>
      </c>
      <c r="D431" s="298"/>
      <c r="E431" s="244" t="s">
        <v>777</v>
      </c>
      <c r="F431" s="163" t="s">
        <v>1960</v>
      </c>
      <c r="G431" s="163" t="s">
        <v>2007</v>
      </c>
      <c r="H431" s="163" t="s">
        <v>2008</v>
      </c>
      <c r="I431" s="163"/>
      <c r="J431" s="164" t="s">
        <v>2009</v>
      </c>
      <c r="K431" s="163" t="s">
        <v>2008</v>
      </c>
      <c r="L431" s="163"/>
      <c r="M431" s="163" t="s">
        <v>2010</v>
      </c>
      <c r="N431" s="165" t="s">
        <v>2011</v>
      </c>
    </row>
    <row r="432" spans="1:14" ht="15" hidden="1" customHeight="1" outlineLevel="1">
      <c r="B432" s="299" t="s">
        <v>1988</v>
      </c>
      <c r="C432" s="281" t="s">
        <v>2012</v>
      </c>
      <c r="D432" s="294"/>
      <c r="E432" s="166">
        <v>1</v>
      </c>
      <c r="F432" s="170"/>
      <c r="G432" s="190"/>
      <c r="H432" s="169" t="s">
        <v>779</v>
      </c>
      <c r="I432" s="166" t="s">
        <v>780</v>
      </c>
      <c r="J432" s="170"/>
      <c r="K432" s="171" t="str">
        <f t="shared" ref="K432:K459" si="18">+"CHF / "&amp;H432</f>
        <v>CHF / Min</v>
      </c>
      <c r="L432" s="166" t="s">
        <v>781</v>
      </c>
      <c r="M432" s="172">
        <f t="shared" ref="M432:M459" si="19">+G432*J432</f>
        <v>0</v>
      </c>
      <c r="N432" s="284">
        <f>SUM(M432:M435)</f>
        <v>0</v>
      </c>
    </row>
    <row r="433" spans="2:14" hidden="1" outlineLevel="1">
      <c r="B433" s="300"/>
      <c r="C433" s="282"/>
      <c r="D433" s="295"/>
      <c r="E433" s="173">
        <v>2</v>
      </c>
      <c r="F433" s="177"/>
      <c r="G433" s="191"/>
      <c r="H433" s="176" t="s">
        <v>779</v>
      </c>
      <c r="I433" s="173" t="s">
        <v>780</v>
      </c>
      <c r="J433" s="177"/>
      <c r="K433" s="178" t="str">
        <f t="shared" si="18"/>
        <v>CHF / Min</v>
      </c>
      <c r="L433" s="173" t="s">
        <v>781</v>
      </c>
      <c r="M433" s="179">
        <f t="shared" si="19"/>
        <v>0</v>
      </c>
      <c r="N433" s="285"/>
    </row>
    <row r="434" spans="2:14" ht="15.6" hidden="1" outlineLevel="1">
      <c r="B434" s="300"/>
      <c r="C434" s="282"/>
      <c r="D434" s="295"/>
      <c r="E434" s="192">
        <v>3</v>
      </c>
      <c r="F434" s="174"/>
      <c r="G434" s="175"/>
      <c r="H434" s="176" t="s">
        <v>779</v>
      </c>
      <c r="I434" s="173" t="s">
        <v>780</v>
      </c>
      <c r="J434" s="177"/>
      <c r="K434" s="178" t="str">
        <f t="shared" si="18"/>
        <v>CHF / Min</v>
      </c>
      <c r="L434" s="173" t="s">
        <v>781</v>
      </c>
      <c r="M434" s="179">
        <f t="shared" si="19"/>
        <v>0</v>
      </c>
      <c r="N434" s="285"/>
    </row>
    <row r="435" spans="2:14" ht="15.6" hidden="1" outlineLevel="1">
      <c r="B435" s="300"/>
      <c r="C435" s="283"/>
      <c r="D435" s="296"/>
      <c r="E435" s="193" t="s">
        <v>782</v>
      </c>
      <c r="F435" s="194"/>
      <c r="G435" s="195"/>
      <c r="H435" s="196" t="s">
        <v>779</v>
      </c>
      <c r="I435" s="193" t="s">
        <v>780</v>
      </c>
      <c r="J435" s="197"/>
      <c r="K435" s="198" t="str">
        <f t="shared" si="18"/>
        <v>CHF / Min</v>
      </c>
      <c r="L435" s="193" t="s">
        <v>781</v>
      </c>
      <c r="M435" s="199">
        <f t="shared" si="19"/>
        <v>0</v>
      </c>
      <c r="N435" s="286"/>
    </row>
    <row r="436" spans="2:14" ht="15.75" hidden="1" customHeight="1" outlineLevel="1">
      <c r="B436" s="287" t="s">
        <v>1989</v>
      </c>
      <c r="C436" s="281" t="s">
        <v>2028</v>
      </c>
      <c r="D436" s="294"/>
      <c r="E436" s="166">
        <v>1</v>
      </c>
      <c r="F436" s="167"/>
      <c r="G436" s="168"/>
      <c r="H436" s="169" t="s">
        <v>779</v>
      </c>
      <c r="I436" s="166" t="s">
        <v>780</v>
      </c>
      <c r="J436" s="170"/>
      <c r="K436" s="171" t="str">
        <f t="shared" si="18"/>
        <v>CHF / Min</v>
      </c>
      <c r="L436" s="166" t="s">
        <v>781</v>
      </c>
      <c r="M436" s="172">
        <f t="shared" si="19"/>
        <v>0</v>
      </c>
      <c r="N436" s="284">
        <f>SUM(M436:M439)</f>
        <v>0</v>
      </c>
    </row>
    <row r="437" spans="2:14" ht="15.6" hidden="1" outlineLevel="1">
      <c r="B437" s="287"/>
      <c r="C437" s="282"/>
      <c r="D437" s="295"/>
      <c r="E437" s="173">
        <v>2</v>
      </c>
      <c r="F437" s="174"/>
      <c r="G437" s="175"/>
      <c r="H437" s="176" t="s">
        <v>779</v>
      </c>
      <c r="I437" s="173" t="s">
        <v>780</v>
      </c>
      <c r="J437" s="177"/>
      <c r="K437" s="178" t="str">
        <f t="shared" si="18"/>
        <v>CHF / Min</v>
      </c>
      <c r="L437" s="173" t="s">
        <v>781</v>
      </c>
      <c r="M437" s="179">
        <f t="shared" si="19"/>
        <v>0</v>
      </c>
      <c r="N437" s="285"/>
    </row>
    <row r="438" spans="2:14" ht="15.6" hidden="1" outlineLevel="1">
      <c r="B438" s="287"/>
      <c r="C438" s="282"/>
      <c r="D438" s="295"/>
      <c r="E438" s="192">
        <v>3</v>
      </c>
      <c r="F438" s="174"/>
      <c r="G438" s="175"/>
      <c r="H438" s="176" t="s">
        <v>779</v>
      </c>
      <c r="I438" s="173" t="s">
        <v>780</v>
      </c>
      <c r="J438" s="177"/>
      <c r="K438" s="178" t="str">
        <f t="shared" si="18"/>
        <v>CHF / Min</v>
      </c>
      <c r="L438" s="173" t="s">
        <v>781</v>
      </c>
      <c r="M438" s="179">
        <f t="shared" si="19"/>
        <v>0</v>
      </c>
      <c r="N438" s="285"/>
    </row>
    <row r="439" spans="2:14" ht="15.6" hidden="1" outlineLevel="1">
      <c r="B439" s="287"/>
      <c r="C439" s="283"/>
      <c r="D439" s="296"/>
      <c r="E439" s="193" t="s">
        <v>782</v>
      </c>
      <c r="F439" s="194"/>
      <c r="G439" s="195"/>
      <c r="H439" s="196" t="s">
        <v>779</v>
      </c>
      <c r="I439" s="193" t="s">
        <v>780</v>
      </c>
      <c r="J439" s="197"/>
      <c r="K439" s="198" t="str">
        <f t="shared" si="18"/>
        <v>CHF / Min</v>
      </c>
      <c r="L439" s="193" t="s">
        <v>781</v>
      </c>
      <c r="M439" s="199">
        <f t="shared" si="19"/>
        <v>0</v>
      </c>
      <c r="N439" s="286">
        <f>SUM(M439:M439)</f>
        <v>0</v>
      </c>
    </row>
    <row r="440" spans="2:14" ht="15.75" hidden="1" customHeight="1" outlineLevel="1">
      <c r="B440" s="287" t="s">
        <v>2029</v>
      </c>
      <c r="C440" s="281" t="s">
        <v>2014</v>
      </c>
      <c r="D440" s="294"/>
      <c r="E440" s="166">
        <v>1</v>
      </c>
      <c r="F440" s="167"/>
      <c r="G440" s="168"/>
      <c r="H440" s="169" t="s">
        <v>16</v>
      </c>
      <c r="I440" s="166" t="s">
        <v>780</v>
      </c>
      <c r="J440" s="170"/>
      <c r="K440" s="171" t="str">
        <f t="shared" si="18"/>
        <v>CHF / mg</v>
      </c>
      <c r="L440" s="166" t="s">
        <v>781</v>
      </c>
      <c r="M440" s="172">
        <f t="shared" si="19"/>
        <v>0</v>
      </c>
      <c r="N440" s="284">
        <f>SUM(M440:M443)</f>
        <v>0</v>
      </c>
    </row>
    <row r="441" spans="2:14" ht="15.6" hidden="1" outlineLevel="1">
      <c r="B441" s="287"/>
      <c r="C441" s="282"/>
      <c r="D441" s="295"/>
      <c r="E441" s="173">
        <v>2</v>
      </c>
      <c r="F441" s="174"/>
      <c r="G441" s="175"/>
      <c r="H441" s="176" t="s">
        <v>17</v>
      </c>
      <c r="I441" s="173" t="s">
        <v>780</v>
      </c>
      <c r="J441" s="177"/>
      <c r="K441" s="178" t="str">
        <f t="shared" si="18"/>
        <v>CHF / U</v>
      </c>
      <c r="L441" s="173" t="s">
        <v>781</v>
      </c>
      <c r="M441" s="179">
        <f t="shared" si="19"/>
        <v>0</v>
      </c>
      <c r="N441" s="285"/>
    </row>
    <row r="442" spans="2:14" ht="15.6" hidden="1" outlineLevel="1">
      <c r="B442" s="287"/>
      <c r="C442" s="282"/>
      <c r="D442" s="295"/>
      <c r="E442" s="192">
        <v>3</v>
      </c>
      <c r="F442" s="174"/>
      <c r="G442" s="175"/>
      <c r="H442" s="176" t="s">
        <v>187</v>
      </c>
      <c r="I442" s="173" t="s">
        <v>780</v>
      </c>
      <c r="J442" s="177"/>
      <c r="K442" s="178" t="str">
        <f t="shared" si="18"/>
        <v>CHF / ml</v>
      </c>
      <c r="L442" s="173" t="s">
        <v>781</v>
      </c>
      <c r="M442" s="179">
        <f t="shared" si="19"/>
        <v>0</v>
      </c>
      <c r="N442" s="285"/>
    </row>
    <row r="443" spans="2:14" ht="15.6" hidden="1" outlineLevel="1">
      <c r="B443" s="287"/>
      <c r="C443" s="283"/>
      <c r="D443" s="296"/>
      <c r="E443" s="193" t="s">
        <v>782</v>
      </c>
      <c r="F443" s="194"/>
      <c r="G443" s="195"/>
      <c r="H443" s="183" t="s">
        <v>782</v>
      </c>
      <c r="I443" s="193" t="s">
        <v>780</v>
      </c>
      <c r="J443" s="197"/>
      <c r="K443" s="198" t="str">
        <f t="shared" si="18"/>
        <v>CHF / …</v>
      </c>
      <c r="L443" s="193" t="s">
        <v>781</v>
      </c>
      <c r="M443" s="199">
        <f t="shared" si="19"/>
        <v>0</v>
      </c>
      <c r="N443" s="286">
        <f>SUM(M443:M443)</f>
        <v>0</v>
      </c>
    </row>
    <row r="444" spans="2:14" ht="15.75" hidden="1" customHeight="1" outlineLevel="1">
      <c r="B444" s="287" t="s">
        <v>1990</v>
      </c>
      <c r="C444" s="281" t="s">
        <v>2015</v>
      </c>
      <c r="D444" s="294"/>
      <c r="E444" s="166">
        <v>1</v>
      </c>
      <c r="F444" s="167"/>
      <c r="G444" s="168"/>
      <c r="H444" s="196" t="s">
        <v>2022</v>
      </c>
      <c r="I444" s="166" t="s">
        <v>780</v>
      </c>
      <c r="J444" s="170"/>
      <c r="K444" s="171" t="str">
        <f t="shared" si="18"/>
        <v>CHF / Concentré</v>
      </c>
      <c r="L444" s="166" t="s">
        <v>781</v>
      </c>
      <c r="M444" s="172">
        <f t="shared" si="19"/>
        <v>0</v>
      </c>
      <c r="N444" s="284">
        <f>SUM(M444:M447)</f>
        <v>0</v>
      </c>
    </row>
    <row r="445" spans="2:14" ht="15.6" hidden="1" outlineLevel="1">
      <c r="B445" s="287"/>
      <c r="C445" s="282"/>
      <c r="D445" s="295"/>
      <c r="E445" s="173">
        <v>2</v>
      </c>
      <c r="F445" s="174"/>
      <c r="G445" s="175"/>
      <c r="H445" s="196" t="s">
        <v>2022</v>
      </c>
      <c r="I445" s="173" t="s">
        <v>780</v>
      </c>
      <c r="J445" s="177"/>
      <c r="K445" s="178" t="str">
        <f t="shared" si="18"/>
        <v>CHF / Concentré</v>
      </c>
      <c r="L445" s="173" t="s">
        <v>781</v>
      </c>
      <c r="M445" s="179">
        <f t="shared" si="19"/>
        <v>0</v>
      </c>
      <c r="N445" s="285"/>
    </row>
    <row r="446" spans="2:14" ht="15.6" hidden="1" outlineLevel="1">
      <c r="B446" s="287"/>
      <c r="C446" s="282"/>
      <c r="D446" s="295"/>
      <c r="E446" s="192">
        <v>3</v>
      </c>
      <c r="F446" s="174"/>
      <c r="G446" s="175"/>
      <c r="H446" s="196" t="s">
        <v>2022</v>
      </c>
      <c r="I446" s="173" t="s">
        <v>780</v>
      </c>
      <c r="J446" s="177"/>
      <c r="K446" s="178" t="str">
        <f t="shared" si="18"/>
        <v>CHF / Concentré</v>
      </c>
      <c r="L446" s="173" t="s">
        <v>781</v>
      </c>
      <c r="M446" s="179">
        <f t="shared" si="19"/>
        <v>0</v>
      </c>
      <c r="N446" s="285"/>
    </row>
    <row r="447" spans="2:14" ht="15.6" hidden="1" outlineLevel="1">
      <c r="B447" s="287"/>
      <c r="C447" s="283"/>
      <c r="D447" s="296"/>
      <c r="E447" s="193" t="s">
        <v>782</v>
      </c>
      <c r="F447" s="194"/>
      <c r="G447" s="195"/>
      <c r="H447" s="196" t="s">
        <v>2022</v>
      </c>
      <c r="I447" s="193" t="s">
        <v>780</v>
      </c>
      <c r="J447" s="197"/>
      <c r="K447" s="198" t="str">
        <f t="shared" si="18"/>
        <v>CHF / Concentré</v>
      </c>
      <c r="L447" s="193" t="s">
        <v>781</v>
      </c>
      <c r="M447" s="199">
        <f t="shared" si="19"/>
        <v>0</v>
      </c>
      <c r="N447" s="286">
        <f>SUM(M447:M447)</f>
        <v>0</v>
      </c>
    </row>
    <row r="448" spans="2:14" ht="15.75" hidden="1" customHeight="1" outlineLevel="1">
      <c r="B448" s="299" t="s">
        <v>1947</v>
      </c>
      <c r="C448" s="281" t="s">
        <v>2016</v>
      </c>
      <c r="D448" s="294"/>
      <c r="E448" s="166">
        <v>1</v>
      </c>
      <c r="F448" s="167"/>
      <c r="G448" s="168"/>
      <c r="H448" s="169" t="s">
        <v>2023</v>
      </c>
      <c r="I448" s="166" t="s">
        <v>780</v>
      </c>
      <c r="J448" s="170"/>
      <c r="K448" s="171" t="str">
        <f t="shared" si="18"/>
        <v>CHF / Pièce</v>
      </c>
      <c r="L448" s="166" t="s">
        <v>781</v>
      </c>
      <c r="M448" s="172">
        <f t="shared" si="19"/>
        <v>0</v>
      </c>
      <c r="N448" s="284">
        <f>SUM(M448:M451)</f>
        <v>0</v>
      </c>
    </row>
    <row r="449" spans="1:14" ht="15.6" hidden="1" outlineLevel="1">
      <c r="B449" s="300"/>
      <c r="C449" s="282"/>
      <c r="D449" s="295"/>
      <c r="E449" s="173">
        <v>2</v>
      </c>
      <c r="F449" s="174"/>
      <c r="G449" s="175"/>
      <c r="H449" s="176" t="s">
        <v>783</v>
      </c>
      <c r="I449" s="173" t="s">
        <v>780</v>
      </c>
      <c r="J449" s="177"/>
      <c r="K449" s="178" t="str">
        <f t="shared" si="18"/>
        <v>CHF / ..</v>
      </c>
      <c r="L449" s="173" t="s">
        <v>781</v>
      </c>
      <c r="M449" s="179">
        <f t="shared" si="19"/>
        <v>0</v>
      </c>
      <c r="N449" s="285"/>
    </row>
    <row r="450" spans="1:14" ht="15.6" hidden="1" outlineLevel="1">
      <c r="B450" s="300"/>
      <c r="C450" s="282"/>
      <c r="D450" s="295"/>
      <c r="E450" s="192">
        <v>3</v>
      </c>
      <c r="F450" s="174"/>
      <c r="G450" s="175"/>
      <c r="H450" s="176" t="s">
        <v>783</v>
      </c>
      <c r="I450" s="173" t="s">
        <v>780</v>
      </c>
      <c r="J450" s="177"/>
      <c r="K450" s="178" t="str">
        <f t="shared" si="18"/>
        <v>CHF / ..</v>
      </c>
      <c r="L450" s="173" t="s">
        <v>781</v>
      </c>
      <c r="M450" s="179">
        <f t="shared" si="19"/>
        <v>0</v>
      </c>
      <c r="N450" s="285"/>
    </row>
    <row r="451" spans="1:14" ht="15.6" hidden="1" outlineLevel="1">
      <c r="B451" s="301"/>
      <c r="C451" s="283"/>
      <c r="D451" s="296"/>
      <c r="E451" s="193" t="s">
        <v>782</v>
      </c>
      <c r="F451" s="194"/>
      <c r="G451" s="195"/>
      <c r="H451" s="196" t="s">
        <v>783</v>
      </c>
      <c r="I451" s="193" t="s">
        <v>780</v>
      </c>
      <c r="J451" s="197"/>
      <c r="K451" s="198" t="str">
        <f t="shared" si="18"/>
        <v>CHF / ..</v>
      </c>
      <c r="L451" s="193" t="s">
        <v>781</v>
      </c>
      <c r="M451" s="199">
        <f t="shared" si="19"/>
        <v>0</v>
      </c>
      <c r="N451" s="286"/>
    </row>
    <row r="452" spans="1:14" ht="15.75" hidden="1" customHeight="1" outlineLevel="1">
      <c r="B452" s="287" t="s">
        <v>2020</v>
      </c>
      <c r="C452" s="281" t="s">
        <v>2017</v>
      </c>
      <c r="D452" s="294"/>
      <c r="E452" s="166">
        <v>1</v>
      </c>
      <c r="F452" s="167"/>
      <c r="G452" s="168"/>
      <c r="H452" s="169" t="s">
        <v>2023</v>
      </c>
      <c r="I452" s="166" t="s">
        <v>780</v>
      </c>
      <c r="J452" s="170"/>
      <c r="K452" s="171" t="str">
        <f t="shared" si="18"/>
        <v>CHF / Pièce</v>
      </c>
      <c r="L452" s="166" t="s">
        <v>781</v>
      </c>
      <c r="M452" s="172">
        <f t="shared" si="19"/>
        <v>0</v>
      </c>
      <c r="N452" s="284">
        <f>SUM(M452:M455)</f>
        <v>0</v>
      </c>
    </row>
    <row r="453" spans="1:14" ht="15.6" hidden="1" outlineLevel="1">
      <c r="B453" s="287"/>
      <c r="C453" s="282"/>
      <c r="D453" s="295"/>
      <c r="E453" s="173">
        <v>2</v>
      </c>
      <c r="F453" s="174"/>
      <c r="G453" s="175"/>
      <c r="H453" s="176" t="s">
        <v>783</v>
      </c>
      <c r="I453" s="173" t="s">
        <v>780</v>
      </c>
      <c r="J453" s="177"/>
      <c r="K453" s="178" t="str">
        <f t="shared" si="18"/>
        <v>CHF / ..</v>
      </c>
      <c r="L453" s="173" t="s">
        <v>781</v>
      </c>
      <c r="M453" s="179">
        <f t="shared" si="19"/>
        <v>0</v>
      </c>
      <c r="N453" s="285"/>
    </row>
    <row r="454" spans="1:14" ht="15.6" hidden="1" outlineLevel="1">
      <c r="B454" s="287"/>
      <c r="C454" s="282"/>
      <c r="D454" s="295"/>
      <c r="E454" s="192">
        <v>3</v>
      </c>
      <c r="F454" s="174"/>
      <c r="G454" s="175"/>
      <c r="H454" s="176" t="s">
        <v>783</v>
      </c>
      <c r="I454" s="173" t="s">
        <v>780</v>
      </c>
      <c r="J454" s="177"/>
      <c r="K454" s="178" t="str">
        <f t="shared" si="18"/>
        <v>CHF / ..</v>
      </c>
      <c r="L454" s="173" t="s">
        <v>781</v>
      </c>
      <c r="M454" s="179">
        <f t="shared" si="19"/>
        <v>0</v>
      </c>
      <c r="N454" s="285"/>
    </row>
    <row r="455" spans="1:14" ht="15.6" hidden="1" outlineLevel="1">
      <c r="B455" s="287"/>
      <c r="C455" s="283"/>
      <c r="D455" s="296"/>
      <c r="E455" s="193" t="s">
        <v>782</v>
      </c>
      <c r="F455" s="194"/>
      <c r="G455" s="195"/>
      <c r="H455" s="176" t="s">
        <v>783</v>
      </c>
      <c r="I455" s="193" t="s">
        <v>780</v>
      </c>
      <c r="J455" s="197"/>
      <c r="K455" s="198" t="str">
        <f t="shared" si="18"/>
        <v>CHF / ..</v>
      </c>
      <c r="L455" s="193" t="s">
        <v>781</v>
      </c>
      <c r="M455" s="199">
        <f t="shared" si="19"/>
        <v>0</v>
      </c>
      <c r="N455" s="286">
        <f>SUM(M455:M455)</f>
        <v>0</v>
      </c>
    </row>
    <row r="456" spans="1:14" ht="15.75" hidden="1" customHeight="1" outlineLevel="1">
      <c r="B456" s="287" t="s">
        <v>2021</v>
      </c>
      <c r="C456" s="281" t="s">
        <v>2018</v>
      </c>
      <c r="D456" s="294"/>
      <c r="E456" s="166">
        <v>1</v>
      </c>
      <c r="F456" s="167"/>
      <c r="G456" s="168"/>
      <c r="H456" s="169" t="s">
        <v>779</v>
      </c>
      <c r="I456" s="166" t="s">
        <v>780</v>
      </c>
      <c r="J456" s="170"/>
      <c r="K456" s="171" t="str">
        <f t="shared" si="18"/>
        <v>CHF / Min</v>
      </c>
      <c r="L456" s="166" t="s">
        <v>781</v>
      </c>
      <c r="M456" s="172">
        <f t="shared" si="19"/>
        <v>0</v>
      </c>
      <c r="N456" s="284">
        <f>SUM(M456:M459)</f>
        <v>0</v>
      </c>
    </row>
    <row r="457" spans="1:14" ht="15.6" hidden="1" outlineLevel="1">
      <c r="B457" s="287"/>
      <c r="C457" s="282"/>
      <c r="D457" s="295"/>
      <c r="E457" s="173">
        <v>2</v>
      </c>
      <c r="F457" s="174"/>
      <c r="G457" s="175"/>
      <c r="H457" s="176" t="s">
        <v>779</v>
      </c>
      <c r="I457" s="173" t="s">
        <v>780</v>
      </c>
      <c r="J457" s="177"/>
      <c r="K457" s="178" t="str">
        <f t="shared" si="18"/>
        <v>CHF / Min</v>
      </c>
      <c r="L457" s="173" t="s">
        <v>781</v>
      </c>
      <c r="M457" s="179">
        <f t="shared" si="19"/>
        <v>0</v>
      </c>
      <c r="N457" s="285"/>
    </row>
    <row r="458" spans="1:14" ht="15.6" hidden="1" outlineLevel="1">
      <c r="B458" s="287"/>
      <c r="C458" s="282"/>
      <c r="D458" s="295"/>
      <c r="E458" s="187">
        <v>3</v>
      </c>
      <c r="F458" s="188"/>
      <c r="G458" s="189"/>
      <c r="H458" s="176" t="s">
        <v>779</v>
      </c>
      <c r="I458" s="173" t="s">
        <v>780</v>
      </c>
      <c r="J458" s="177"/>
      <c r="K458" s="178" t="str">
        <f t="shared" si="18"/>
        <v>CHF / Min</v>
      </c>
      <c r="L458" s="173" t="s">
        <v>781</v>
      </c>
      <c r="M458" s="179">
        <f t="shared" si="19"/>
        <v>0</v>
      </c>
      <c r="N458" s="285"/>
    </row>
    <row r="459" spans="1:14" ht="15.6" hidden="1" outlineLevel="1">
      <c r="B459" s="287"/>
      <c r="C459" s="283"/>
      <c r="D459" s="296"/>
      <c r="E459" s="180" t="s">
        <v>782</v>
      </c>
      <c r="F459" s="181"/>
      <c r="G459" s="182"/>
      <c r="H459" s="183" t="s">
        <v>779</v>
      </c>
      <c r="I459" s="180" t="s">
        <v>780</v>
      </c>
      <c r="J459" s="184"/>
      <c r="K459" s="185" t="str">
        <f t="shared" si="18"/>
        <v>CHF / Min</v>
      </c>
      <c r="L459" s="180" t="s">
        <v>781</v>
      </c>
      <c r="M459" s="186">
        <f t="shared" si="19"/>
        <v>0</v>
      </c>
      <c r="N459" s="286"/>
    </row>
    <row r="460" spans="1:14" s="110" customFormat="1" ht="15.6" hidden="1" outlineLevel="1">
      <c r="A460" s="92"/>
      <c r="B460" s="287" t="s">
        <v>1993</v>
      </c>
      <c r="C460" s="281" t="s">
        <v>2019</v>
      </c>
      <c r="D460" s="294"/>
      <c r="E460" s="166">
        <v>1</v>
      </c>
      <c r="F460" s="167"/>
      <c r="G460" s="168"/>
      <c r="H460" s="169" t="s">
        <v>783</v>
      </c>
      <c r="I460" s="166" t="s">
        <v>780</v>
      </c>
      <c r="J460" s="170"/>
      <c r="K460" s="171" t="str">
        <f t="shared" ref="K460:K463" si="20">+"CHF / "&amp;H460</f>
        <v>CHF / ..</v>
      </c>
      <c r="L460" s="166" t="s">
        <v>781</v>
      </c>
      <c r="M460" s="172">
        <f t="shared" ref="M460:M463" si="21">+G460*J460</f>
        <v>0</v>
      </c>
      <c r="N460" s="284">
        <f>SUM(M460:M463)</f>
        <v>0</v>
      </c>
    </row>
    <row r="461" spans="1:14" s="110" customFormat="1" ht="15.6" hidden="1" customHeight="1" outlineLevel="1">
      <c r="A461" s="92"/>
      <c r="B461" s="287"/>
      <c r="C461" s="282"/>
      <c r="D461" s="295"/>
      <c r="E461" s="173">
        <v>2</v>
      </c>
      <c r="F461" s="174"/>
      <c r="G461" s="175"/>
      <c r="H461" s="176" t="s">
        <v>783</v>
      </c>
      <c r="I461" s="173" t="s">
        <v>780</v>
      </c>
      <c r="J461" s="177"/>
      <c r="K461" s="178" t="str">
        <f t="shared" si="20"/>
        <v>CHF / ..</v>
      </c>
      <c r="L461" s="173" t="s">
        <v>781</v>
      </c>
      <c r="M461" s="179">
        <f t="shared" si="21"/>
        <v>0</v>
      </c>
      <c r="N461" s="285"/>
    </row>
    <row r="462" spans="1:14" s="110" customFormat="1" ht="15.6" hidden="1" outlineLevel="1">
      <c r="A462" s="92"/>
      <c r="B462" s="287"/>
      <c r="C462" s="282"/>
      <c r="D462" s="295"/>
      <c r="E462" s="187">
        <v>3</v>
      </c>
      <c r="F462" s="188"/>
      <c r="G462" s="189"/>
      <c r="H462" s="176" t="s">
        <v>783</v>
      </c>
      <c r="I462" s="173" t="s">
        <v>780</v>
      </c>
      <c r="J462" s="177"/>
      <c r="K462" s="178" t="str">
        <f t="shared" si="20"/>
        <v>CHF / ..</v>
      </c>
      <c r="L462" s="173" t="s">
        <v>781</v>
      </c>
      <c r="M462" s="179">
        <f t="shared" si="21"/>
        <v>0</v>
      </c>
      <c r="N462" s="285"/>
    </row>
    <row r="463" spans="1:14" s="110" customFormat="1" ht="15.6" hidden="1" outlineLevel="1">
      <c r="A463" s="92"/>
      <c r="B463" s="287"/>
      <c r="C463" s="283"/>
      <c r="D463" s="296"/>
      <c r="E463" s="180" t="s">
        <v>782</v>
      </c>
      <c r="F463" s="181"/>
      <c r="G463" s="182"/>
      <c r="H463" s="183" t="s">
        <v>783</v>
      </c>
      <c r="I463" s="180" t="s">
        <v>780</v>
      </c>
      <c r="J463" s="184"/>
      <c r="K463" s="185" t="str">
        <f t="shared" si="20"/>
        <v>CHF / ..</v>
      </c>
      <c r="L463" s="180" t="s">
        <v>781</v>
      </c>
      <c r="M463" s="186">
        <f t="shared" si="21"/>
        <v>0</v>
      </c>
      <c r="N463" s="286"/>
    </row>
    <row r="464" spans="1:14"/>
    <row r="465" spans="2:14" collapsed="1">
      <c r="B465" s="232" t="s">
        <v>631</v>
      </c>
      <c r="C465" s="49" t="str">
        <f>+VLOOKUP(B465,'Procédés onéreux'!B:D,3,FALSE)</f>
        <v>Hémodialyse pour l'élimination de protéines de
masse moléculaire ≥60000, intermittente prolongée</v>
      </c>
      <c r="D465" s="110"/>
      <c r="E465" s="110"/>
      <c r="F465" s="110"/>
      <c r="G465" s="110"/>
      <c r="H465" s="110"/>
      <c r="I465" s="110"/>
      <c r="J465" s="110"/>
      <c r="K465" s="110"/>
      <c r="L465" s="110"/>
      <c r="M465" s="110"/>
      <c r="N465" s="110"/>
    </row>
    <row r="466" spans="2:14" hidden="1" outlineLevel="1">
      <c r="B466" s="260"/>
      <c r="C466" s="297" t="s">
        <v>2005</v>
      </c>
      <c r="D466" s="298"/>
      <c r="E466" s="244" t="s">
        <v>777</v>
      </c>
      <c r="F466" s="163" t="s">
        <v>1960</v>
      </c>
      <c r="G466" s="163" t="s">
        <v>2007</v>
      </c>
      <c r="H466" s="163" t="s">
        <v>2008</v>
      </c>
      <c r="I466" s="163"/>
      <c r="J466" s="164" t="s">
        <v>2009</v>
      </c>
      <c r="K466" s="163" t="s">
        <v>2008</v>
      </c>
      <c r="L466" s="163"/>
      <c r="M466" s="163" t="s">
        <v>2010</v>
      </c>
      <c r="N466" s="165" t="s">
        <v>2011</v>
      </c>
    </row>
    <row r="467" spans="2:14" ht="14.4" hidden="1" customHeight="1" outlineLevel="1">
      <c r="B467" s="299" t="s">
        <v>1988</v>
      </c>
      <c r="C467" s="281" t="s">
        <v>2012</v>
      </c>
      <c r="D467" s="294"/>
      <c r="E467" s="166">
        <v>1</v>
      </c>
      <c r="F467" s="170"/>
      <c r="G467" s="190"/>
      <c r="H467" s="169" t="s">
        <v>779</v>
      </c>
      <c r="I467" s="166" t="s">
        <v>780</v>
      </c>
      <c r="J467" s="170"/>
      <c r="K467" s="171" t="str">
        <f t="shared" ref="K467:K498" si="22">+"CHF / "&amp;H467</f>
        <v>CHF / Min</v>
      </c>
      <c r="L467" s="166" t="s">
        <v>781</v>
      </c>
      <c r="M467" s="172">
        <f t="shared" ref="M467:M498" si="23">+G467*J467</f>
        <v>0</v>
      </c>
      <c r="N467" s="284">
        <f>SUM(M467:M470)</f>
        <v>0</v>
      </c>
    </row>
    <row r="468" spans="2:14" hidden="1" outlineLevel="1">
      <c r="B468" s="300"/>
      <c r="C468" s="282"/>
      <c r="D468" s="295"/>
      <c r="E468" s="173">
        <v>2</v>
      </c>
      <c r="F468" s="177"/>
      <c r="G468" s="191"/>
      <c r="H468" s="176" t="s">
        <v>779</v>
      </c>
      <c r="I468" s="173" t="s">
        <v>780</v>
      </c>
      <c r="J468" s="177"/>
      <c r="K468" s="178" t="str">
        <f t="shared" si="22"/>
        <v>CHF / Min</v>
      </c>
      <c r="L468" s="173" t="s">
        <v>781</v>
      </c>
      <c r="M468" s="179">
        <f t="shared" si="23"/>
        <v>0</v>
      </c>
      <c r="N468" s="285"/>
    </row>
    <row r="469" spans="2:14" ht="15.6" hidden="1" outlineLevel="1">
      <c r="B469" s="300"/>
      <c r="C469" s="282"/>
      <c r="D469" s="295"/>
      <c r="E469" s="192">
        <v>3</v>
      </c>
      <c r="F469" s="174"/>
      <c r="G469" s="175"/>
      <c r="H469" s="176" t="s">
        <v>779</v>
      </c>
      <c r="I469" s="173" t="s">
        <v>780</v>
      </c>
      <c r="J469" s="177"/>
      <c r="K469" s="178" t="str">
        <f t="shared" si="22"/>
        <v>CHF / Min</v>
      </c>
      <c r="L469" s="173" t="s">
        <v>781</v>
      </c>
      <c r="M469" s="179">
        <f t="shared" si="23"/>
        <v>0</v>
      </c>
      <c r="N469" s="285"/>
    </row>
    <row r="470" spans="2:14" ht="15.6" hidden="1" outlineLevel="1">
      <c r="B470" s="300"/>
      <c r="C470" s="283"/>
      <c r="D470" s="296"/>
      <c r="E470" s="193" t="s">
        <v>782</v>
      </c>
      <c r="F470" s="194"/>
      <c r="G470" s="195"/>
      <c r="H470" s="196" t="s">
        <v>779</v>
      </c>
      <c r="I470" s="193" t="s">
        <v>780</v>
      </c>
      <c r="J470" s="197"/>
      <c r="K470" s="198" t="str">
        <f t="shared" si="22"/>
        <v>CHF / Min</v>
      </c>
      <c r="L470" s="193" t="s">
        <v>781</v>
      </c>
      <c r="M470" s="199">
        <f t="shared" si="23"/>
        <v>0</v>
      </c>
      <c r="N470" s="286"/>
    </row>
    <row r="471" spans="2:14" ht="15.6" hidden="1" customHeight="1" outlineLevel="1">
      <c r="B471" s="287" t="s">
        <v>1989</v>
      </c>
      <c r="C471" s="281" t="s">
        <v>2028</v>
      </c>
      <c r="D471" s="294"/>
      <c r="E471" s="166">
        <v>1</v>
      </c>
      <c r="F471" s="167"/>
      <c r="G471" s="168"/>
      <c r="H471" s="169" t="s">
        <v>779</v>
      </c>
      <c r="I471" s="166" t="s">
        <v>780</v>
      </c>
      <c r="J471" s="170"/>
      <c r="K471" s="171" t="str">
        <f t="shared" si="22"/>
        <v>CHF / Min</v>
      </c>
      <c r="L471" s="166" t="s">
        <v>781</v>
      </c>
      <c r="M471" s="172">
        <f t="shared" si="23"/>
        <v>0</v>
      </c>
      <c r="N471" s="284">
        <f>SUM(M471:M474)</f>
        <v>0</v>
      </c>
    </row>
    <row r="472" spans="2:14" ht="15.6" hidden="1" outlineLevel="1">
      <c r="B472" s="287"/>
      <c r="C472" s="282"/>
      <c r="D472" s="295"/>
      <c r="E472" s="173">
        <v>2</v>
      </c>
      <c r="F472" s="174"/>
      <c r="G472" s="175"/>
      <c r="H472" s="176" t="s">
        <v>779</v>
      </c>
      <c r="I472" s="173" t="s">
        <v>780</v>
      </c>
      <c r="J472" s="177"/>
      <c r="K472" s="178" t="str">
        <f t="shared" si="22"/>
        <v>CHF / Min</v>
      </c>
      <c r="L472" s="173" t="s">
        <v>781</v>
      </c>
      <c r="M472" s="179">
        <f t="shared" si="23"/>
        <v>0</v>
      </c>
      <c r="N472" s="285"/>
    </row>
    <row r="473" spans="2:14" ht="15.6" hidden="1" outlineLevel="1">
      <c r="B473" s="287"/>
      <c r="C473" s="282"/>
      <c r="D473" s="295"/>
      <c r="E473" s="192">
        <v>3</v>
      </c>
      <c r="F473" s="174"/>
      <c r="G473" s="175"/>
      <c r="H473" s="176" t="s">
        <v>779</v>
      </c>
      <c r="I473" s="173" t="s">
        <v>780</v>
      </c>
      <c r="J473" s="177"/>
      <c r="K473" s="178" t="str">
        <f t="shared" si="22"/>
        <v>CHF / Min</v>
      </c>
      <c r="L473" s="173" t="s">
        <v>781</v>
      </c>
      <c r="M473" s="179">
        <f t="shared" si="23"/>
        <v>0</v>
      </c>
      <c r="N473" s="285"/>
    </row>
    <row r="474" spans="2:14" ht="15.6" hidden="1" outlineLevel="1">
      <c r="B474" s="287"/>
      <c r="C474" s="283"/>
      <c r="D474" s="296"/>
      <c r="E474" s="193" t="s">
        <v>782</v>
      </c>
      <c r="F474" s="194"/>
      <c r="G474" s="195"/>
      <c r="H474" s="196" t="s">
        <v>779</v>
      </c>
      <c r="I474" s="193" t="s">
        <v>780</v>
      </c>
      <c r="J474" s="197"/>
      <c r="K474" s="198" t="str">
        <f t="shared" si="22"/>
        <v>CHF / Min</v>
      </c>
      <c r="L474" s="193" t="s">
        <v>781</v>
      </c>
      <c r="M474" s="199">
        <f t="shared" si="23"/>
        <v>0</v>
      </c>
      <c r="N474" s="286">
        <f>SUM(M474:M474)</f>
        <v>0</v>
      </c>
    </row>
    <row r="475" spans="2:14" ht="15.6" hidden="1" customHeight="1" outlineLevel="1">
      <c r="B475" s="287" t="s">
        <v>2029</v>
      </c>
      <c r="C475" s="281" t="s">
        <v>2014</v>
      </c>
      <c r="D475" s="294"/>
      <c r="E475" s="166">
        <v>1</v>
      </c>
      <c r="F475" s="167"/>
      <c r="G475" s="168"/>
      <c r="H475" s="169" t="s">
        <v>16</v>
      </c>
      <c r="I475" s="166" t="s">
        <v>780</v>
      </c>
      <c r="J475" s="170"/>
      <c r="K475" s="171" t="str">
        <f t="shared" si="22"/>
        <v>CHF / mg</v>
      </c>
      <c r="L475" s="166" t="s">
        <v>781</v>
      </c>
      <c r="M475" s="172">
        <f t="shared" si="23"/>
        <v>0</v>
      </c>
      <c r="N475" s="284">
        <f>SUM(M475:M478)</f>
        <v>0</v>
      </c>
    </row>
    <row r="476" spans="2:14" ht="15.6" hidden="1" outlineLevel="1">
      <c r="B476" s="287"/>
      <c r="C476" s="282"/>
      <c r="D476" s="295"/>
      <c r="E476" s="173">
        <v>2</v>
      </c>
      <c r="F476" s="174"/>
      <c r="G476" s="175"/>
      <c r="H476" s="176" t="s">
        <v>17</v>
      </c>
      <c r="I476" s="173" t="s">
        <v>780</v>
      </c>
      <c r="J476" s="177"/>
      <c r="K476" s="178" t="str">
        <f t="shared" si="22"/>
        <v>CHF / U</v>
      </c>
      <c r="L476" s="173" t="s">
        <v>781</v>
      </c>
      <c r="M476" s="179">
        <f t="shared" si="23"/>
        <v>0</v>
      </c>
      <c r="N476" s="285"/>
    </row>
    <row r="477" spans="2:14" ht="15.6" hidden="1" outlineLevel="1">
      <c r="B477" s="287"/>
      <c r="C477" s="282"/>
      <c r="D477" s="295"/>
      <c r="E477" s="192">
        <v>3</v>
      </c>
      <c r="F477" s="174"/>
      <c r="G477" s="175"/>
      <c r="H477" s="176" t="s">
        <v>187</v>
      </c>
      <c r="I477" s="173" t="s">
        <v>780</v>
      </c>
      <c r="J477" s="177"/>
      <c r="K477" s="178" t="str">
        <f t="shared" si="22"/>
        <v>CHF / ml</v>
      </c>
      <c r="L477" s="173" t="s">
        <v>781</v>
      </c>
      <c r="M477" s="179">
        <f t="shared" si="23"/>
        <v>0</v>
      </c>
      <c r="N477" s="285"/>
    </row>
    <row r="478" spans="2:14" ht="15.6" hidden="1" outlineLevel="1">
      <c r="B478" s="287"/>
      <c r="C478" s="283"/>
      <c r="D478" s="296"/>
      <c r="E478" s="193" t="s">
        <v>782</v>
      </c>
      <c r="F478" s="194"/>
      <c r="G478" s="195"/>
      <c r="H478" s="183" t="s">
        <v>782</v>
      </c>
      <c r="I478" s="193" t="s">
        <v>780</v>
      </c>
      <c r="J478" s="197"/>
      <c r="K478" s="198" t="str">
        <f t="shared" si="22"/>
        <v>CHF / …</v>
      </c>
      <c r="L478" s="193" t="s">
        <v>781</v>
      </c>
      <c r="M478" s="199">
        <f t="shared" si="23"/>
        <v>0</v>
      </c>
      <c r="N478" s="286">
        <f>SUM(M478:M478)</f>
        <v>0</v>
      </c>
    </row>
    <row r="479" spans="2:14" ht="15.6" hidden="1" customHeight="1" outlineLevel="1">
      <c r="B479" s="287" t="s">
        <v>1990</v>
      </c>
      <c r="C479" s="281" t="s">
        <v>2015</v>
      </c>
      <c r="D479" s="294"/>
      <c r="E479" s="166">
        <v>1</v>
      </c>
      <c r="F479" s="167"/>
      <c r="G479" s="168"/>
      <c r="H479" s="196" t="s">
        <v>2022</v>
      </c>
      <c r="I479" s="166" t="s">
        <v>780</v>
      </c>
      <c r="J479" s="170"/>
      <c r="K479" s="171" t="str">
        <f t="shared" si="22"/>
        <v>CHF / Concentré</v>
      </c>
      <c r="L479" s="166" t="s">
        <v>781</v>
      </c>
      <c r="M479" s="172">
        <f t="shared" si="23"/>
        <v>0</v>
      </c>
      <c r="N479" s="284">
        <f>SUM(M479:M482)</f>
        <v>0</v>
      </c>
    </row>
    <row r="480" spans="2:14" ht="15.6" hidden="1" outlineLevel="1">
      <c r="B480" s="287"/>
      <c r="C480" s="282"/>
      <c r="D480" s="295"/>
      <c r="E480" s="173">
        <v>2</v>
      </c>
      <c r="F480" s="174"/>
      <c r="G480" s="175"/>
      <c r="H480" s="196" t="s">
        <v>2022</v>
      </c>
      <c r="I480" s="173" t="s">
        <v>780</v>
      </c>
      <c r="J480" s="177"/>
      <c r="K480" s="178" t="str">
        <f t="shared" si="22"/>
        <v>CHF / Concentré</v>
      </c>
      <c r="L480" s="173" t="s">
        <v>781</v>
      </c>
      <c r="M480" s="179">
        <f t="shared" si="23"/>
        <v>0</v>
      </c>
      <c r="N480" s="285"/>
    </row>
    <row r="481" spans="1:14" ht="15.6" hidden="1" outlineLevel="1">
      <c r="B481" s="287"/>
      <c r="C481" s="282"/>
      <c r="D481" s="295"/>
      <c r="E481" s="192">
        <v>3</v>
      </c>
      <c r="F481" s="174"/>
      <c r="G481" s="175"/>
      <c r="H481" s="196" t="s">
        <v>2022</v>
      </c>
      <c r="I481" s="173" t="s">
        <v>780</v>
      </c>
      <c r="J481" s="177"/>
      <c r="K481" s="178" t="str">
        <f t="shared" si="22"/>
        <v>CHF / Concentré</v>
      </c>
      <c r="L481" s="173" t="s">
        <v>781</v>
      </c>
      <c r="M481" s="179">
        <f t="shared" si="23"/>
        <v>0</v>
      </c>
      <c r="N481" s="285"/>
    </row>
    <row r="482" spans="1:14" ht="15.6" hidden="1" outlineLevel="1">
      <c r="B482" s="287"/>
      <c r="C482" s="283"/>
      <c r="D482" s="296"/>
      <c r="E482" s="193" t="s">
        <v>782</v>
      </c>
      <c r="F482" s="194"/>
      <c r="G482" s="195"/>
      <c r="H482" s="196" t="s">
        <v>2022</v>
      </c>
      <c r="I482" s="193" t="s">
        <v>780</v>
      </c>
      <c r="J482" s="197"/>
      <c r="K482" s="198" t="str">
        <f t="shared" si="22"/>
        <v>CHF / Concentré</v>
      </c>
      <c r="L482" s="193" t="s">
        <v>781</v>
      </c>
      <c r="M482" s="199">
        <f t="shared" si="23"/>
        <v>0</v>
      </c>
      <c r="N482" s="286">
        <f>SUM(M482:M482)</f>
        <v>0</v>
      </c>
    </row>
    <row r="483" spans="1:14" ht="15.6" hidden="1" customHeight="1" outlineLevel="1">
      <c r="B483" s="299" t="s">
        <v>1947</v>
      </c>
      <c r="C483" s="281" t="s">
        <v>2016</v>
      </c>
      <c r="D483" s="294"/>
      <c r="E483" s="166">
        <v>1</v>
      </c>
      <c r="F483" s="167"/>
      <c r="G483" s="168"/>
      <c r="H483" s="169" t="s">
        <v>2023</v>
      </c>
      <c r="I483" s="166" t="s">
        <v>780</v>
      </c>
      <c r="J483" s="170"/>
      <c r="K483" s="171" t="str">
        <f t="shared" si="22"/>
        <v>CHF / Pièce</v>
      </c>
      <c r="L483" s="166" t="s">
        <v>781</v>
      </c>
      <c r="M483" s="172">
        <f t="shared" si="23"/>
        <v>0</v>
      </c>
      <c r="N483" s="284">
        <f>SUM(M483:M486)</f>
        <v>0</v>
      </c>
    </row>
    <row r="484" spans="1:14" ht="15.6" hidden="1" outlineLevel="1">
      <c r="B484" s="300"/>
      <c r="C484" s="282"/>
      <c r="D484" s="295"/>
      <c r="E484" s="173">
        <v>2</v>
      </c>
      <c r="F484" s="174"/>
      <c r="G484" s="175"/>
      <c r="H484" s="176" t="s">
        <v>783</v>
      </c>
      <c r="I484" s="173" t="s">
        <v>780</v>
      </c>
      <c r="J484" s="177"/>
      <c r="K484" s="178" t="str">
        <f t="shared" si="22"/>
        <v>CHF / ..</v>
      </c>
      <c r="L484" s="173" t="s">
        <v>781</v>
      </c>
      <c r="M484" s="179">
        <f t="shared" si="23"/>
        <v>0</v>
      </c>
      <c r="N484" s="285"/>
    </row>
    <row r="485" spans="1:14" ht="15.6" hidden="1" outlineLevel="1">
      <c r="B485" s="300"/>
      <c r="C485" s="282"/>
      <c r="D485" s="295"/>
      <c r="E485" s="192">
        <v>3</v>
      </c>
      <c r="F485" s="174"/>
      <c r="G485" s="175"/>
      <c r="H485" s="176" t="s">
        <v>783</v>
      </c>
      <c r="I485" s="173" t="s">
        <v>780</v>
      </c>
      <c r="J485" s="177"/>
      <c r="K485" s="178" t="str">
        <f t="shared" si="22"/>
        <v>CHF / ..</v>
      </c>
      <c r="L485" s="173" t="s">
        <v>781</v>
      </c>
      <c r="M485" s="179">
        <f t="shared" si="23"/>
        <v>0</v>
      </c>
      <c r="N485" s="285"/>
    </row>
    <row r="486" spans="1:14" ht="15.6" hidden="1" outlineLevel="1">
      <c r="B486" s="301"/>
      <c r="C486" s="283"/>
      <c r="D486" s="296"/>
      <c r="E486" s="193" t="s">
        <v>782</v>
      </c>
      <c r="F486" s="194"/>
      <c r="G486" s="195"/>
      <c r="H486" s="196" t="s">
        <v>783</v>
      </c>
      <c r="I486" s="193" t="s">
        <v>780</v>
      </c>
      <c r="J486" s="197"/>
      <c r="K486" s="198" t="str">
        <f t="shared" si="22"/>
        <v>CHF / ..</v>
      </c>
      <c r="L486" s="193" t="s">
        <v>781</v>
      </c>
      <c r="M486" s="199">
        <f t="shared" si="23"/>
        <v>0</v>
      </c>
      <c r="N486" s="286"/>
    </row>
    <row r="487" spans="1:14" ht="15.6" hidden="1" customHeight="1" outlineLevel="1">
      <c r="B487" s="287" t="s">
        <v>2020</v>
      </c>
      <c r="C487" s="281" t="s">
        <v>2017</v>
      </c>
      <c r="D487" s="294"/>
      <c r="E487" s="166">
        <v>1</v>
      </c>
      <c r="F487" s="167"/>
      <c r="G487" s="168"/>
      <c r="H487" s="169" t="s">
        <v>2023</v>
      </c>
      <c r="I487" s="166" t="s">
        <v>780</v>
      </c>
      <c r="J487" s="170"/>
      <c r="K487" s="171" t="str">
        <f t="shared" si="22"/>
        <v>CHF / Pièce</v>
      </c>
      <c r="L487" s="166" t="s">
        <v>781</v>
      </c>
      <c r="M487" s="172">
        <f t="shared" si="23"/>
        <v>0</v>
      </c>
      <c r="N487" s="284">
        <f>SUM(M487:M490)</f>
        <v>0</v>
      </c>
    </row>
    <row r="488" spans="1:14" ht="15.6" hidden="1" outlineLevel="1">
      <c r="B488" s="287"/>
      <c r="C488" s="282"/>
      <c r="D488" s="295"/>
      <c r="E488" s="173">
        <v>2</v>
      </c>
      <c r="F488" s="174"/>
      <c r="G488" s="175"/>
      <c r="H488" s="176" t="s">
        <v>783</v>
      </c>
      <c r="I488" s="173" t="s">
        <v>780</v>
      </c>
      <c r="J488" s="177"/>
      <c r="K488" s="178" t="str">
        <f t="shared" si="22"/>
        <v>CHF / ..</v>
      </c>
      <c r="L488" s="173" t="s">
        <v>781</v>
      </c>
      <c r="M488" s="179">
        <f t="shared" si="23"/>
        <v>0</v>
      </c>
      <c r="N488" s="285"/>
    </row>
    <row r="489" spans="1:14" ht="15.6" hidden="1" outlineLevel="1">
      <c r="B489" s="287"/>
      <c r="C489" s="282"/>
      <c r="D489" s="295"/>
      <c r="E489" s="192">
        <v>3</v>
      </c>
      <c r="F489" s="174"/>
      <c r="G489" s="175"/>
      <c r="H489" s="176" t="s">
        <v>783</v>
      </c>
      <c r="I489" s="173" t="s">
        <v>780</v>
      </c>
      <c r="J489" s="177"/>
      <c r="K489" s="178" t="str">
        <f t="shared" si="22"/>
        <v>CHF / ..</v>
      </c>
      <c r="L489" s="173" t="s">
        <v>781</v>
      </c>
      <c r="M489" s="179">
        <f t="shared" si="23"/>
        <v>0</v>
      </c>
      <c r="N489" s="285"/>
    </row>
    <row r="490" spans="1:14" ht="15.6" hidden="1" outlineLevel="1">
      <c r="B490" s="287"/>
      <c r="C490" s="283"/>
      <c r="D490" s="296"/>
      <c r="E490" s="193" t="s">
        <v>782</v>
      </c>
      <c r="F490" s="194"/>
      <c r="G490" s="195"/>
      <c r="H490" s="176" t="s">
        <v>783</v>
      </c>
      <c r="I490" s="193" t="s">
        <v>780</v>
      </c>
      <c r="J490" s="197"/>
      <c r="K490" s="198" t="str">
        <f t="shared" si="22"/>
        <v>CHF / ..</v>
      </c>
      <c r="L490" s="193" t="s">
        <v>781</v>
      </c>
      <c r="M490" s="199">
        <f t="shared" si="23"/>
        <v>0</v>
      </c>
      <c r="N490" s="286">
        <f>SUM(M490:M490)</f>
        <v>0</v>
      </c>
    </row>
    <row r="491" spans="1:14" ht="15.6" hidden="1" customHeight="1" outlineLevel="1">
      <c r="B491" s="287" t="s">
        <v>2021</v>
      </c>
      <c r="C491" s="281" t="s">
        <v>2018</v>
      </c>
      <c r="D491" s="294"/>
      <c r="E491" s="166">
        <v>1</v>
      </c>
      <c r="F491" s="167"/>
      <c r="G491" s="168"/>
      <c r="H491" s="169" t="s">
        <v>779</v>
      </c>
      <c r="I491" s="166" t="s">
        <v>780</v>
      </c>
      <c r="J491" s="170"/>
      <c r="K491" s="171" t="str">
        <f t="shared" si="22"/>
        <v>CHF / Min</v>
      </c>
      <c r="L491" s="166" t="s">
        <v>781</v>
      </c>
      <c r="M491" s="172">
        <f t="shared" si="23"/>
        <v>0</v>
      </c>
      <c r="N491" s="284">
        <f>SUM(M491:M494)</f>
        <v>0</v>
      </c>
    </row>
    <row r="492" spans="1:14" ht="15.6" hidden="1" outlineLevel="1">
      <c r="B492" s="287"/>
      <c r="C492" s="282"/>
      <c r="D492" s="295"/>
      <c r="E492" s="173">
        <v>2</v>
      </c>
      <c r="F492" s="174"/>
      <c r="G492" s="175"/>
      <c r="H492" s="176" t="s">
        <v>779</v>
      </c>
      <c r="I492" s="173" t="s">
        <v>780</v>
      </c>
      <c r="J492" s="177"/>
      <c r="K492" s="178" t="str">
        <f t="shared" si="22"/>
        <v>CHF / Min</v>
      </c>
      <c r="L492" s="173" t="s">
        <v>781</v>
      </c>
      <c r="M492" s="179">
        <f t="shared" si="23"/>
        <v>0</v>
      </c>
      <c r="N492" s="285"/>
    </row>
    <row r="493" spans="1:14" ht="15.6" hidden="1" outlineLevel="1">
      <c r="B493" s="287"/>
      <c r="C493" s="282"/>
      <c r="D493" s="295"/>
      <c r="E493" s="187">
        <v>3</v>
      </c>
      <c r="F493" s="188"/>
      <c r="G493" s="189"/>
      <c r="H493" s="176" t="s">
        <v>779</v>
      </c>
      <c r="I493" s="173" t="s">
        <v>780</v>
      </c>
      <c r="J493" s="177"/>
      <c r="K493" s="178" t="str">
        <f t="shared" si="22"/>
        <v>CHF / Min</v>
      </c>
      <c r="L493" s="173" t="s">
        <v>781</v>
      </c>
      <c r="M493" s="179">
        <f t="shared" si="23"/>
        <v>0</v>
      </c>
      <c r="N493" s="285"/>
    </row>
    <row r="494" spans="1:14" ht="15.6" hidden="1" outlineLevel="1">
      <c r="B494" s="287"/>
      <c r="C494" s="283"/>
      <c r="D494" s="296"/>
      <c r="E494" s="180" t="s">
        <v>782</v>
      </c>
      <c r="F494" s="181"/>
      <c r="G494" s="182"/>
      <c r="H494" s="183" t="s">
        <v>779</v>
      </c>
      <c r="I494" s="180" t="s">
        <v>780</v>
      </c>
      <c r="J494" s="184"/>
      <c r="K494" s="185" t="str">
        <f t="shared" si="22"/>
        <v>CHF / Min</v>
      </c>
      <c r="L494" s="180" t="s">
        <v>781</v>
      </c>
      <c r="M494" s="186">
        <f t="shared" si="23"/>
        <v>0</v>
      </c>
      <c r="N494" s="286"/>
    </row>
    <row r="495" spans="1:14" s="110" customFormat="1" ht="15.6" hidden="1" customHeight="1" outlineLevel="1">
      <c r="A495" s="92"/>
      <c r="B495" s="287" t="s">
        <v>1993</v>
      </c>
      <c r="C495" s="281" t="s">
        <v>2019</v>
      </c>
      <c r="D495" s="294"/>
      <c r="E495" s="166">
        <v>1</v>
      </c>
      <c r="F495" s="167"/>
      <c r="G495" s="168"/>
      <c r="H495" s="169" t="s">
        <v>783</v>
      </c>
      <c r="I495" s="166" t="s">
        <v>780</v>
      </c>
      <c r="J495" s="170"/>
      <c r="K495" s="171" t="str">
        <f t="shared" si="22"/>
        <v>CHF / ..</v>
      </c>
      <c r="L495" s="166" t="s">
        <v>781</v>
      </c>
      <c r="M495" s="172">
        <f t="shared" si="23"/>
        <v>0</v>
      </c>
      <c r="N495" s="284">
        <f>SUM(M495:M498)</f>
        <v>0</v>
      </c>
    </row>
    <row r="496" spans="1:14" s="110" customFormat="1" ht="15.6" hidden="1" outlineLevel="1">
      <c r="A496" s="92"/>
      <c r="B496" s="287"/>
      <c r="C496" s="282"/>
      <c r="D496" s="295"/>
      <c r="E496" s="173">
        <v>2</v>
      </c>
      <c r="F496" s="174"/>
      <c r="G496" s="175"/>
      <c r="H496" s="176" t="s">
        <v>783</v>
      </c>
      <c r="I496" s="173" t="s">
        <v>780</v>
      </c>
      <c r="J496" s="177"/>
      <c r="K496" s="178" t="str">
        <f t="shared" si="22"/>
        <v>CHF / ..</v>
      </c>
      <c r="L496" s="173" t="s">
        <v>781</v>
      </c>
      <c r="M496" s="179">
        <f t="shared" si="23"/>
        <v>0</v>
      </c>
      <c r="N496" s="285"/>
    </row>
    <row r="497" spans="1:14" s="110" customFormat="1" ht="15.6" hidden="1" outlineLevel="1">
      <c r="A497" s="92"/>
      <c r="B497" s="287"/>
      <c r="C497" s="282"/>
      <c r="D497" s="295"/>
      <c r="E497" s="187">
        <v>3</v>
      </c>
      <c r="F497" s="188"/>
      <c r="G497" s="189"/>
      <c r="H497" s="176" t="s">
        <v>783</v>
      </c>
      <c r="I497" s="173" t="s">
        <v>780</v>
      </c>
      <c r="J497" s="177"/>
      <c r="K497" s="178" t="str">
        <f t="shared" si="22"/>
        <v>CHF / ..</v>
      </c>
      <c r="L497" s="173" t="s">
        <v>781</v>
      </c>
      <c r="M497" s="179">
        <f t="shared" si="23"/>
        <v>0</v>
      </c>
      <c r="N497" s="285"/>
    </row>
    <row r="498" spans="1:14" s="110" customFormat="1" ht="15.6" hidden="1" outlineLevel="1">
      <c r="A498" s="92"/>
      <c r="B498" s="287"/>
      <c r="C498" s="283"/>
      <c r="D498" s="296"/>
      <c r="E498" s="180" t="s">
        <v>782</v>
      </c>
      <c r="F498" s="181"/>
      <c r="G498" s="182"/>
      <c r="H498" s="183" t="s">
        <v>783</v>
      </c>
      <c r="I498" s="180" t="s">
        <v>780</v>
      </c>
      <c r="J498" s="184"/>
      <c r="K498" s="185" t="str">
        <f t="shared" si="22"/>
        <v>CHF / ..</v>
      </c>
      <c r="L498" s="180" t="s">
        <v>781</v>
      </c>
      <c r="M498" s="186">
        <f t="shared" si="23"/>
        <v>0</v>
      </c>
      <c r="N498" s="286"/>
    </row>
    <row r="499" spans="1:14"/>
    <row r="500" spans="1:14" collapsed="1">
      <c r="B500" s="232" t="s">
        <v>632</v>
      </c>
      <c r="C500" s="49" t="str">
        <f>+VLOOKUP(B500,'Procédés onéreux'!B:D,3,FALSE)</f>
        <v>Plasmaphérèse thérapeutique, plasma normal</v>
      </c>
      <c r="D500" s="110"/>
      <c r="E500" s="110"/>
      <c r="F500" s="110"/>
      <c r="G500" s="110"/>
      <c r="H500" s="110"/>
      <c r="I500" s="110"/>
      <c r="J500" s="110"/>
      <c r="K500" s="110"/>
      <c r="L500" s="110"/>
      <c r="M500" s="110"/>
      <c r="N500" s="110"/>
    </row>
    <row r="501" spans="1:14" hidden="1" outlineLevel="1">
      <c r="B501" s="260"/>
      <c r="C501" s="297" t="s">
        <v>2005</v>
      </c>
      <c r="D501" s="298"/>
      <c r="E501" s="244" t="s">
        <v>777</v>
      </c>
      <c r="F501" s="163" t="s">
        <v>1960</v>
      </c>
      <c r="G501" s="163" t="s">
        <v>2007</v>
      </c>
      <c r="H501" s="163" t="s">
        <v>2008</v>
      </c>
      <c r="I501" s="163"/>
      <c r="J501" s="164" t="s">
        <v>2009</v>
      </c>
      <c r="K501" s="163" t="s">
        <v>2008</v>
      </c>
      <c r="L501" s="163"/>
      <c r="M501" s="163" t="s">
        <v>2010</v>
      </c>
      <c r="N501" s="165" t="s">
        <v>2011</v>
      </c>
    </row>
    <row r="502" spans="1:14" ht="14.4" hidden="1" customHeight="1" outlineLevel="1">
      <c r="B502" s="299" t="s">
        <v>1988</v>
      </c>
      <c r="C502" s="281" t="s">
        <v>2012</v>
      </c>
      <c r="D502" s="294"/>
      <c r="E502" s="166">
        <v>1</v>
      </c>
      <c r="F502" s="170"/>
      <c r="G502" s="190"/>
      <c r="H502" s="169" t="s">
        <v>779</v>
      </c>
      <c r="I502" s="166" t="s">
        <v>780</v>
      </c>
      <c r="J502" s="170"/>
      <c r="K502" s="171" t="str">
        <f t="shared" ref="K502:K533" si="24">+"CHF / "&amp;H502</f>
        <v>CHF / Min</v>
      </c>
      <c r="L502" s="166" t="s">
        <v>781</v>
      </c>
      <c r="M502" s="172">
        <f t="shared" ref="M502:M533" si="25">+G502*J502</f>
        <v>0</v>
      </c>
      <c r="N502" s="284">
        <f>SUM(M502:M505)</f>
        <v>0</v>
      </c>
    </row>
    <row r="503" spans="1:14" hidden="1" outlineLevel="1">
      <c r="B503" s="300"/>
      <c r="C503" s="282"/>
      <c r="D503" s="295"/>
      <c r="E503" s="173">
        <v>2</v>
      </c>
      <c r="F503" s="177"/>
      <c r="G503" s="191"/>
      <c r="H503" s="176" t="s">
        <v>779</v>
      </c>
      <c r="I503" s="173" t="s">
        <v>780</v>
      </c>
      <c r="J503" s="177"/>
      <c r="K503" s="178" t="str">
        <f t="shared" si="24"/>
        <v>CHF / Min</v>
      </c>
      <c r="L503" s="173" t="s">
        <v>781</v>
      </c>
      <c r="M503" s="179">
        <f t="shared" si="25"/>
        <v>0</v>
      </c>
      <c r="N503" s="285"/>
    </row>
    <row r="504" spans="1:14" ht="15.6" hidden="1" outlineLevel="1">
      <c r="B504" s="300"/>
      <c r="C504" s="282"/>
      <c r="D504" s="295"/>
      <c r="E504" s="192">
        <v>3</v>
      </c>
      <c r="F504" s="174"/>
      <c r="G504" s="175"/>
      <c r="H504" s="176" t="s">
        <v>779</v>
      </c>
      <c r="I504" s="173" t="s">
        <v>780</v>
      </c>
      <c r="J504" s="177"/>
      <c r="K504" s="178" t="str">
        <f t="shared" si="24"/>
        <v>CHF / Min</v>
      </c>
      <c r="L504" s="173" t="s">
        <v>781</v>
      </c>
      <c r="M504" s="179">
        <f t="shared" si="25"/>
        <v>0</v>
      </c>
      <c r="N504" s="285"/>
    </row>
    <row r="505" spans="1:14" ht="15.6" hidden="1" outlineLevel="1">
      <c r="B505" s="300"/>
      <c r="C505" s="283"/>
      <c r="D505" s="296"/>
      <c r="E505" s="193" t="s">
        <v>782</v>
      </c>
      <c r="F505" s="194"/>
      <c r="G505" s="195"/>
      <c r="H505" s="196" t="s">
        <v>779</v>
      </c>
      <c r="I505" s="193" t="s">
        <v>780</v>
      </c>
      <c r="J505" s="197"/>
      <c r="K505" s="198" t="str">
        <f t="shared" si="24"/>
        <v>CHF / Min</v>
      </c>
      <c r="L505" s="193" t="s">
        <v>781</v>
      </c>
      <c r="M505" s="199">
        <f t="shared" si="25"/>
        <v>0</v>
      </c>
      <c r="N505" s="286"/>
    </row>
    <row r="506" spans="1:14" ht="15.6" hidden="1" customHeight="1" outlineLevel="1">
      <c r="B506" s="287" t="s">
        <v>1989</v>
      </c>
      <c r="C506" s="281" t="s">
        <v>2028</v>
      </c>
      <c r="D506" s="294"/>
      <c r="E506" s="166">
        <v>1</v>
      </c>
      <c r="F506" s="167"/>
      <c r="G506" s="168"/>
      <c r="H506" s="169" t="s">
        <v>779</v>
      </c>
      <c r="I506" s="166" t="s">
        <v>780</v>
      </c>
      <c r="J506" s="170"/>
      <c r="K506" s="171" t="str">
        <f t="shared" si="24"/>
        <v>CHF / Min</v>
      </c>
      <c r="L506" s="166" t="s">
        <v>781</v>
      </c>
      <c r="M506" s="172">
        <f t="shared" si="25"/>
        <v>0</v>
      </c>
      <c r="N506" s="284">
        <f>SUM(M506:M509)</f>
        <v>0</v>
      </c>
    </row>
    <row r="507" spans="1:14" ht="15.6" hidden="1" outlineLevel="1">
      <c r="B507" s="287"/>
      <c r="C507" s="282"/>
      <c r="D507" s="295"/>
      <c r="E507" s="173">
        <v>2</v>
      </c>
      <c r="F507" s="174"/>
      <c r="G507" s="175"/>
      <c r="H507" s="176" t="s">
        <v>779</v>
      </c>
      <c r="I507" s="173" t="s">
        <v>780</v>
      </c>
      <c r="J507" s="177"/>
      <c r="K507" s="178" t="str">
        <f t="shared" si="24"/>
        <v>CHF / Min</v>
      </c>
      <c r="L507" s="173" t="s">
        <v>781</v>
      </c>
      <c r="M507" s="179">
        <f t="shared" si="25"/>
        <v>0</v>
      </c>
      <c r="N507" s="285"/>
    </row>
    <row r="508" spans="1:14" ht="15.6" hidden="1" outlineLevel="1">
      <c r="B508" s="287"/>
      <c r="C508" s="282"/>
      <c r="D508" s="295"/>
      <c r="E508" s="192">
        <v>3</v>
      </c>
      <c r="F508" s="174"/>
      <c r="G508" s="175"/>
      <c r="H508" s="176" t="s">
        <v>779</v>
      </c>
      <c r="I508" s="173" t="s">
        <v>780</v>
      </c>
      <c r="J508" s="177"/>
      <c r="K508" s="178" t="str">
        <f t="shared" si="24"/>
        <v>CHF / Min</v>
      </c>
      <c r="L508" s="173" t="s">
        <v>781</v>
      </c>
      <c r="M508" s="179">
        <f t="shared" si="25"/>
        <v>0</v>
      </c>
      <c r="N508" s="285"/>
    </row>
    <row r="509" spans="1:14" ht="15.6" hidden="1" outlineLevel="1">
      <c r="B509" s="287"/>
      <c r="C509" s="283"/>
      <c r="D509" s="296"/>
      <c r="E509" s="193" t="s">
        <v>782</v>
      </c>
      <c r="F509" s="194"/>
      <c r="G509" s="195"/>
      <c r="H509" s="196" t="s">
        <v>779</v>
      </c>
      <c r="I509" s="193" t="s">
        <v>780</v>
      </c>
      <c r="J509" s="197"/>
      <c r="K509" s="198" t="str">
        <f t="shared" si="24"/>
        <v>CHF / Min</v>
      </c>
      <c r="L509" s="193" t="s">
        <v>781</v>
      </c>
      <c r="M509" s="199">
        <f t="shared" si="25"/>
        <v>0</v>
      </c>
      <c r="N509" s="286">
        <f>SUM(M509:M509)</f>
        <v>0</v>
      </c>
    </row>
    <row r="510" spans="1:14" ht="15.6" hidden="1" customHeight="1" outlineLevel="1">
      <c r="B510" s="287" t="s">
        <v>2029</v>
      </c>
      <c r="C510" s="281" t="s">
        <v>2014</v>
      </c>
      <c r="D510" s="294"/>
      <c r="E510" s="166">
        <v>1</v>
      </c>
      <c r="F510" s="167"/>
      <c r="G510" s="168"/>
      <c r="H510" s="169" t="s">
        <v>16</v>
      </c>
      <c r="I510" s="166" t="s">
        <v>780</v>
      </c>
      <c r="J510" s="170"/>
      <c r="K510" s="171" t="str">
        <f t="shared" si="24"/>
        <v>CHF / mg</v>
      </c>
      <c r="L510" s="166" t="s">
        <v>781</v>
      </c>
      <c r="M510" s="172">
        <f t="shared" si="25"/>
        <v>0</v>
      </c>
      <c r="N510" s="284">
        <f>SUM(M510:M513)</f>
        <v>0</v>
      </c>
    </row>
    <row r="511" spans="1:14" ht="15.6" hidden="1" outlineLevel="1">
      <c r="B511" s="287"/>
      <c r="C511" s="282"/>
      <c r="D511" s="295"/>
      <c r="E511" s="173">
        <v>2</v>
      </c>
      <c r="F511" s="174"/>
      <c r="G511" s="175"/>
      <c r="H511" s="176" t="s">
        <v>17</v>
      </c>
      <c r="I511" s="173" t="s">
        <v>780</v>
      </c>
      <c r="J511" s="177"/>
      <c r="K511" s="178" t="str">
        <f t="shared" si="24"/>
        <v>CHF / U</v>
      </c>
      <c r="L511" s="173" t="s">
        <v>781</v>
      </c>
      <c r="M511" s="179">
        <f t="shared" si="25"/>
        <v>0</v>
      </c>
      <c r="N511" s="285"/>
    </row>
    <row r="512" spans="1:14" ht="15.6" hidden="1" outlineLevel="1">
      <c r="B512" s="287"/>
      <c r="C512" s="282"/>
      <c r="D512" s="295"/>
      <c r="E512" s="192">
        <v>3</v>
      </c>
      <c r="F512" s="174"/>
      <c r="G512" s="175"/>
      <c r="H512" s="176" t="s">
        <v>187</v>
      </c>
      <c r="I512" s="173" t="s">
        <v>780</v>
      </c>
      <c r="J512" s="177"/>
      <c r="K512" s="178" t="str">
        <f t="shared" si="24"/>
        <v>CHF / ml</v>
      </c>
      <c r="L512" s="173" t="s">
        <v>781</v>
      </c>
      <c r="M512" s="179">
        <f t="shared" si="25"/>
        <v>0</v>
      </c>
      <c r="N512" s="285"/>
    </row>
    <row r="513" spans="2:14" ht="15.6" hidden="1" outlineLevel="1">
      <c r="B513" s="287"/>
      <c r="C513" s="283"/>
      <c r="D513" s="296"/>
      <c r="E513" s="193" t="s">
        <v>782</v>
      </c>
      <c r="F513" s="194"/>
      <c r="G513" s="195"/>
      <c r="H513" s="183" t="s">
        <v>782</v>
      </c>
      <c r="I513" s="193" t="s">
        <v>780</v>
      </c>
      <c r="J513" s="197"/>
      <c r="K513" s="198" t="str">
        <f t="shared" si="24"/>
        <v>CHF / …</v>
      </c>
      <c r="L513" s="193" t="s">
        <v>781</v>
      </c>
      <c r="M513" s="199">
        <f t="shared" si="25"/>
        <v>0</v>
      </c>
      <c r="N513" s="286">
        <f>SUM(M513:M513)</f>
        <v>0</v>
      </c>
    </row>
    <row r="514" spans="2:14" ht="15.6" hidden="1" customHeight="1" outlineLevel="1">
      <c r="B514" s="287" t="s">
        <v>1990</v>
      </c>
      <c r="C514" s="281" t="s">
        <v>2015</v>
      </c>
      <c r="D514" s="294"/>
      <c r="E514" s="166">
        <v>1</v>
      </c>
      <c r="F514" s="167"/>
      <c r="G514" s="168"/>
      <c r="H514" s="196" t="s">
        <v>2022</v>
      </c>
      <c r="I514" s="166" t="s">
        <v>780</v>
      </c>
      <c r="J514" s="170"/>
      <c r="K514" s="171" t="str">
        <f t="shared" si="24"/>
        <v>CHF / Concentré</v>
      </c>
      <c r="L514" s="166" t="s">
        <v>781</v>
      </c>
      <c r="M514" s="172">
        <f t="shared" si="25"/>
        <v>0</v>
      </c>
      <c r="N514" s="284">
        <f>SUM(M514:M517)</f>
        <v>0</v>
      </c>
    </row>
    <row r="515" spans="2:14" ht="15.6" hidden="1" outlineLevel="1">
      <c r="B515" s="287"/>
      <c r="C515" s="282"/>
      <c r="D515" s="295"/>
      <c r="E515" s="173">
        <v>2</v>
      </c>
      <c r="F515" s="174"/>
      <c r="G515" s="175"/>
      <c r="H515" s="196" t="s">
        <v>2022</v>
      </c>
      <c r="I515" s="173" t="s">
        <v>780</v>
      </c>
      <c r="J515" s="177"/>
      <c r="K515" s="178" t="str">
        <f t="shared" si="24"/>
        <v>CHF / Concentré</v>
      </c>
      <c r="L515" s="173" t="s">
        <v>781</v>
      </c>
      <c r="M515" s="179">
        <f t="shared" si="25"/>
        <v>0</v>
      </c>
      <c r="N515" s="285"/>
    </row>
    <row r="516" spans="2:14" ht="15.6" hidden="1" outlineLevel="1">
      <c r="B516" s="287"/>
      <c r="C516" s="282"/>
      <c r="D516" s="295"/>
      <c r="E516" s="192">
        <v>3</v>
      </c>
      <c r="F516" s="174"/>
      <c r="G516" s="175"/>
      <c r="H516" s="196" t="s">
        <v>2022</v>
      </c>
      <c r="I516" s="173" t="s">
        <v>780</v>
      </c>
      <c r="J516" s="177"/>
      <c r="K516" s="178" t="str">
        <f t="shared" si="24"/>
        <v>CHF / Concentré</v>
      </c>
      <c r="L516" s="173" t="s">
        <v>781</v>
      </c>
      <c r="M516" s="179">
        <f t="shared" si="25"/>
        <v>0</v>
      </c>
      <c r="N516" s="285"/>
    </row>
    <row r="517" spans="2:14" ht="15.6" hidden="1" outlineLevel="1">
      <c r="B517" s="287"/>
      <c r="C517" s="283"/>
      <c r="D517" s="296"/>
      <c r="E517" s="193" t="s">
        <v>782</v>
      </c>
      <c r="F517" s="194"/>
      <c r="G517" s="195"/>
      <c r="H517" s="196" t="s">
        <v>2022</v>
      </c>
      <c r="I517" s="193" t="s">
        <v>780</v>
      </c>
      <c r="J517" s="197"/>
      <c r="K517" s="198" t="str">
        <f t="shared" si="24"/>
        <v>CHF / Concentré</v>
      </c>
      <c r="L517" s="193" t="s">
        <v>781</v>
      </c>
      <c r="M517" s="199">
        <f t="shared" si="25"/>
        <v>0</v>
      </c>
      <c r="N517" s="286">
        <f>SUM(M517:M517)</f>
        <v>0</v>
      </c>
    </row>
    <row r="518" spans="2:14" ht="15.6" hidden="1" customHeight="1" outlineLevel="1">
      <c r="B518" s="299" t="s">
        <v>1947</v>
      </c>
      <c r="C518" s="281" t="s">
        <v>2016</v>
      </c>
      <c r="D518" s="294"/>
      <c r="E518" s="166">
        <v>1</v>
      </c>
      <c r="F518" s="167"/>
      <c r="G518" s="168"/>
      <c r="H518" s="169" t="s">
        <v>2023</v>
      </c>
      <c r="I518" s="166" t="s">
        <v>780</v>
      </c>
      <c r="J518" s="170"/>
      <c r="K518" s="171" t="str">
        <f t="shared" si="24"/>
        <v>CHF / Pièce</v>
      </c>
      <c r="L518" s="166" t="s">
        <v>781</v>
      </c>
      <c r="M518" s="172">
        <f t="shared" si="25"/>
        <v>0</v>
      </c>
      <c r="N518" s="284">
        <f>SUM(M518:M521)</f>
        <v>0</v>
      </c>
    </row>
    <row r="519" spans="2:14" ht="15.6" hidden="1" outlineLevel="1">
      <c r="B519" s="300"/>
      <c r="C519" s="282"/>
      <c r="D519" s="295"/>
      <c r="E519" s="173">
        <v>2</v>
      </c>
      <c r="F519" s="174"/>
      <c r="G519" s="175"/>
      <c r="H519" s="176" t="s">
        <v>783</v>
      </c>
      <c r="I519" s="173" t="s">
        <v>780</v>
      </c>
      <c r="J519" s="177"/>
      <c r="K519" s="178" t="str">
        <f t="shared" si="24"/>
        <v>CHF / ..</v>
      </c>
      <c r="L519" s="173" t="s">
        <v>781</v>
      </c>
      <c r="M519" s="179">
        <f t="shared" si="25"/>
        <v>0</v>
      </c>
      <c r="N519" s="285"/>
    </row>
    <row r="520" spans="2:14" ht="15.6" hidden="1" outlineLevel="1">
      <c r="B520" s="300"/>
      <c r="C520" s="282"/>
      <c r="D520" s="295"/>
      <c r="E520" s="192">
        <v>3</v>
      </c>
      <c r="F520" s="174"/>
      <c r="G520" s="175"/>
      <c r="H520" s="176" t="s">
        <v>783</v>
      </c>
      <c r="I520" s="173" t="s">
        <v>780</v>
      </c>
      <c r="J520" s="177"/>
      <c r="K520" s="178" t="str">
        <f t="shared" si="24"/>
        <v>CHF / ..</v>
      </c>
      <c r="L520" s="173" t="s">
        <v>781</v>
      </c>
      <c r="M520" s="179">
        <f t="shared" si="25"/>
        <v>0</v>
      </c>
      <c r="N520" s="285"/>
    </row>
    <row r="521" spans="2:14" ht="15.6" hidden="1" outlineLevel="1">
      <c r="B521" s="301"/>
      <c r="C521" s="283"/>
      <c r="D521" s="296"/>
      <c r="E521" s="193" t="s">
        <v>782</v>
      </c>
      <c r="F521" s="194"/>
      <c r="G521" s="195"/>
      <c r="H521" s="196" t="s">
        <v>783</v>
      </c>
      <c r="I521" s="193" t="s">
        <v>780</v>
      </c>
      <c r="J521" s="197"/>
      <c r="K521" s="198" t="str">
        <f t="shared" si="24"/>
        <v>CHF / ..</v>
      </c>
      <c r="L521" s="193" t="s">
        <v>781</v>
      </c>
      <c r="M521" s="199">
        <f t="shared" si="25"/>
        <v>0</v>
      </c>
      <c r="N521" s="286"/>
    </row>
    <row r="522" spans="2:14" ht="15.6" hidden="1" customHeight="1" outlineLevel="1">
      <c r="B522" s="287" t="s">
        <v>2020</v>
      </c>
      <c r="C522" s="281" t="s">
        <v>2017</v>
      </c>
      <c r="D522" s="294"/>
      <c r="E522" s="166">
        <v>1</v>
      </c>
      <c r="F522" s="167"/>
      <c r="G522" s="168"/>
      <c r="H522" s="169" t="s">
        <v>2023</v>
      </c>
      <c r="I522" s="166" t="s">
        <v>780</v>
      </c>
      <c r="J522" s="170"/>
      <c r="K522" s="171" t="str">
        <f t="shared" si="24"/>
        <v>CHF / Pièce</v>
      </c>
      <c r="L522" s="166" t="s">
        <v>781</v>
      </c>
      <c r="M522" s="172">
        <f t="shared" si="25"/>
        <v>0</v>
      </c>
      <c r="N522" s="284">
        <f>SUM(M522:M525)</f>
        <v>0</v>
      </c>
    </row>
    <row r="523" spans="2:14" ht="15.6" hidden="1" outlineLevel="1">
      <c r="B523" s="287"/>
      <c r="C523" s="282"/>
      <c r="D523" s="295"/>
      <c r="E523" s="173">
        <v>2</v>
      </c>
      <c r="F523" s="174"/>
      <c r="G523" s="175"/>
      <c r="H523" s="176" t="s">
        <v>783</v>
      </c>
      <c r="I523" s="173" t="s">
        <v>780</v>
      </c>
      <c r="J523" s="177"/>
      <c r="K523" s="178" t="str">
        <f t="shared" si="24"/>
        <v>CHF / ..</v>
      </c>
      <c r="L523" s="173" t="s">
        <v>781</v>
      </c>
      <c r="M523" s="179">
        <f t="shared" si="25"/>
        <v>0</v>
      </c>
      <c r="N523" s="285"/>
    </row>
    <row r="524" spans="2:14" ht="15.6" hidden="1" outlineLevel="1">
      <c r="B524" s="287"/>
      <c r="C524" s="282"/>
      <c r="D524" s="295"/>
      <c r="E524" s="192">
        <v>3</v>
      </c>
      <c r="F524" s="174"/>
      <c r="G524" s="175"/>
      <c r="H524" s="176" t="s">
        <v>783</v>
      </c>
      <c r="I524" s="173" t="s">
        <v>780</v>
      </c>
      <c r="J524" s="177"/>
      <c r="K524" s="178" t="str">
        <f t="shared" si="24"/>
        <v>CHF / ..</v>
      </c>
      <c r="L524" s="173" t="s">
        <v>781</v>
      </c>
      <c r="M524" s="179">
        <f t="shared" si="25"/>
        <v>0</v>
      </c>
      <c r="N524" s="285"/>
    </row>
    <row r="525" spans="2:14" ht="15.6" hidden="1" outlineLevel="1">
      <c r="B525" s="287"/>
      <c r="C525" s="283"/>
      <c r="D525" s="296"/>
      <c r="E525" s="193" t="s">
        <v>782</v>
      </c>
      <c r="F525" s="194"/>
      <c r="G525" s="195"/>
      <c r="H525" s="176" t="s">
        <v>783</v>
      </c>
      <c r="I525" s="193" t="s">
        <v>780</v>
      </c>
      <c r="J525" s="197"/>
      <c r="K525" s="198" t="str">
        <f t="shared" si="24"/>
        <v>CHF / ..</v>
      </c>
      <c r="L525" s="193" t="s">
        <v>781</v>
      </c>
      <c r="M525" s="199">
        <f t="shared" si="25"/>
        <v>0</v>
      </c>
      <c r="N525" s="286">
        <f>SUM(M525:M525)</f>
        <v>0</v>
      </c>
    </row>
    <row r="526" spans="2:14" ht="15.6" hidden="1" customHeight="1" outlineLevel="1">
      <c r="B526" s="287" t="s">
        <v>2021</v>
      </c>
      <c r="C526" s="281" t="s">
        <v>2018</v>
      </c>
      <c r="D526" s="294"/>
      <c r="E526" s="166">
        <v>1</v>
      </c>
      <c r="F526" s="167"/>
      <c r="G526" s="168"/>
      <c r="H526" s="169" t="s">
        <v>779</v>
      </c>
      <c r="I526" s="166" t="s">
        <v>780</v>
      </c>
      <c r="J526" s="170"/>
      <c r="K526" s="171" t="str">
        <f t="shared" si="24"/>
        <v>CHF / Min</v>
      </c>
      <c r="L526" s="166" t="s">
        <v>781</v>
      </c>
      <c r="M526" s="172">
        <f t="shared" si="25"/>
        <v>0</v>
      </c>
      <c r="N526" s="284">
        <f>SUM(M526:M529)</f>
        <v>0</v>
      </c>
    </row>
    <row r="527" spans="2:14" ht="15.6" hidden="1" outlineLevel="1">
      <c r="B527" s="287"/>
      <c r="C527" s="282"/>
      <c r="D527" s="295"/>
      <c r="E527" s="173">
        <v>2</v>
      </c>
      <c r="F527" s="174"/>
      <c r="G527" s="175"/>
      <c r="H527" s="176" t="s">
        <v>779</v>
      </c>
      <c r="I527" s="173" t="s">
        <v>780</v>
      </c>
      <c r="J527" s="177"/>
      <c r="K527" s="178" t="str">
        <f t="shared" si="24"/>
        <v>CHF / Min</v>
      </c>
      <c r="L527" s="173" t="s">
        <v>781</v>
      </c>
      <c r="M527" s="179">
        <f t="shared" si="25"/>
        <v>0</v>
      </c>
      <c r="N527" s="285"/>
    </row>
    <row r="528" spans="2:14" ht="15.6" hidden="1" outlineLevel="1">
      <c r="B528" s="287"/>
      <c r="C528" s="282"/>
      <c r="D528" s="295"/>
      <c r="E528" s="187">
        <v>3</v>
      </c>
      <c r="F528" s="188"/>
      <c r="G528" s="189"/>
      <c r="H528" s="176" t="s">
        <v>779</v>
      </c>
      <c r="I528" s="173" t="s">
        <v>780</v>
      </c>
      <c r="J528" s="177"/>
      <c r="K528" s="178" t="str">
        <f t="shared" si="24"/>
        <v>CHF / Min</v>
      </c>
      <c r="L528" s="173" t="s">
        <v>781</v>
      </c>
      <c r="M528" s="179">
        <f t="shared" si="25"/>
        <v>0</v>
      </c>
      <c r="N528" s="285"/>
    </row>
    <row r="529" spans="1:14" ht="15.6" hidden="1" outlineLevel="1">
      <c r="B529" s="287"/>
      <c r="C529" s="283"/>
      <c r="D529" s="296"/>
      <c r="E529" s="180" t="s">
        <v>782</v>
      </c>
      <c r="F529" s="181"/>
      <c r="G529" s="182"/>
      <c r="H529" s="183" t="s">
        <v>779</v>
      </c>
      <c r="I529" s="180" t="s">
        <v>780</v>
      </c>
      <c r="J529" s="184"/>
      <c r="K529" s="185" t="str">
        <f t="shared" si="24"/>
        <v>CHF / Min</v>
      </c>
      <c r="L529" s="180" t="s">
        <v>781</v>
      </c>
      <c r="M529" s="186">
        <f t="shared" si="25"/>
        <v>0</v>
      </c>
      <c r="N529" s="286"/>
    </row>
    <row r="530" spans="1:14" s="110" customFormat="1" ht="15.6" hidden="1" customHeight="1" outlineLevel="1">
      <c r="A530" s="92"/>
      <c r="B530" s="287" t="s">
        <v>1993</v>
      </c>
      <c r="C530" s="281" t="s">
        <v>2019</v>
      </c>
      <c r="D530" s="294"/>
      <c r="E530" s="166">
        <v>1</v>
      </c>
      <c r="F530" s="167"/>
      <c r="G530" s="168"/>
      <c r="H530" s="169" t="s">
        <v>783</v>
      </c>
      <c r="I530" s="166" t="s">
        <v>780</v>
      </c>
      <c r="J530" s="170"/>
      <c r="K530" s="171" t="str">
        <f t="shared" si="24"/>
        <v>CHF / ..</v>
      </c>
      <c r="L530" s="166" t="s">
        <v>781</v>
      </c>
      <c r="M530" s="172">
        <f t="shared" si="25"/>
        <v>0</v>
      </c>
      <c r="N530" s="284">
        <f>SUM(M530:M533)</f>
        <v>0</v>
      </c>
    </row>
    <row r="531" spans="1:14" s="110" customFormat="1" ht="15.6" hidden="1" outlineLevel="1">
      <c r="A531" s="92"/>
      <c r="B531" s="287"/>
      <c r="C531" s="282"/>
      <c r="D531" s="295"/>
      <c r="E531" s="173">
        <v>2</v>
      </c>
      <c r="F531" s="174"/>
      <c r="G531" s="175"/>
      <c r="H531" s="176" t="s">
        <v>783</v>
      </c>
      <c r="I531" s="173" t="s">
        <v>780</v>
      </c>
      <c r="J531" s="177"/>
      <c r="K531" s="178" t="str">
        <f t="shared" si="24"/>
        <v>CHF / ..</v>
      </c>
      <c r="L531" s="173" t="s">
        <v>781</v>
      </c>
      <c r="M531" s="179">
        <f t="shared" si="25"/>
        <v>0</v>
      </c>
      <c r="N531" s="285"/>
    </row>
    <row r="532" spans="1:14" s="110" customFormat="1" ht="15.6" hidden="1" outlineLevel="1">
      <c r="A532" s="92"/>
      <c r="B532" s="287"/>
      <c r="C532" s="282"/>
      <c r="D532" s="295"/>
      <c r="E532" s="187">
        <v>3</v>
      </c>
      <c r="F532" s="188"/>
      <c r="G532" s="189"/>
      <c r="H532" s="176" t="s">
        <v>783</v>
      </c>
      <c r="I532" s="173" t="s">
        <v>780</v>
      </c>
      <c r="J532" s="177"/>
      <c r="K532" s="178" t="str">
        <f t="shared" si="24"/>
        <v>CHF / ..</v>
      </c>
      <c r="L532" s="173" t="s">
        <v>781</v>
      </c>
      <c r="M532" s="179">
        <f t="shared" si="25"/>
        <v>0</v>
      </c>
      <c r="N532" s="285"/>
    </row>
    <row r="533" spans="1:14" s="110" customFormat="1" ht="15.6" hidden="1" outlineLevel="1">
      <c r="A533" s="92"/>
      <c r="B533" s="287"/>
      <c r="C533" s="283"/>
      <c r="D533" s="296"/>
      <c r="E533" s="180" t="s">
        <v>782</v>
      </c>
      <c r="F533" s="181"/>
      <c r="G533" s="182"/>
      <c r="H533" s="183" t="s">
        <v>783</v>
      </c>
      <c r="I533" s="180" t="s">
        <v>780</v>
      </c>
      <c r="J533" s="184"/>
      <c r="K533" s="185" t="str">
        <f t="shared" si="24"/>
        <v>CHF / ..</v>
      </c>
      <c r="L533" s="180" t="s">
        <v>781</v>
      </c>
      <c r="M533" s="186">
        <f t="shared" si="25"/>
        <v>0</v>
      </c>
      <c r="N533" s="286"/>
    </row>
    <row r="534" spans="1:14"/>
    <row r="535" spans="1:14" collapsed="1">
      <c r="B535" s="232" t="s">
        <v>633</v>
      </c>
      <c r="C535" s="49" t="str">
        <f>+VLOOKUP(B535,'Procédés onéreux'!B:D,3,FALSE)</f>
        <v>Plasmaphérèse thérapeutique, Fresh Frozen
Plasma (FFP)</v>
      </c>
      <c r="D535" s="110"/>
      <c r="E535" s="110"/>
      <c r="F535" s="110"/>
      <c r="G535" s="110"/>
      <c r="H535" s="110"/>
      <c r="I535" s="110"/>
      <c r="J535" s="110"/>
      <c r="K535" s="110"/>
      <c r="L535" s="110"/>
      <c r="M535" s="110"/>
      <c r="N535" s="110"/>
    </row>
    <row r="536" spans="1:14" hidden="1" outlineLevel="1">
      <c r="B536" s="260"/>
      <c r="C536" s="297" t="s">
        <v>2005</v>
      </c>
      <c r="D536" s="298"/>
      <c r="E536" s="244" t="s">
        <v>777</v>
      </c>
      <c r="F536" s="163" t="s">
        <v>1960</v>
      </c>
      <c r="G536" s="163" t="s">
        <v>2007</v>
      </c>
      <c r="H536" s="163" t="s">
        <v>2008</v>
      </c>
      <c r="I536" s="163"/>
      <c r="J536" s="164" t="s">
        <v>2009</v>
      </c>
      <c r="K536" s="163" t="s">
        <v>2008</v>
      </c>
      <c r="L536" s="163"/>
      <c r="M536" s="163" t="s">
        <v>2010</v>
      </c>
      <c r="N536" s="165" t="s">
        <v>2011</v>
      </c>
    </row>
    <row r="537" spans="1:14" ht="14.4" hidden="1" customHeight="1" outlineLevel="1">
      <c r="B537" s="299" t="s">
        <v>1988</v>
      </c>
      <c r="C537" s="281" t="s">
        <v>2012</v>
      </c>
      <c r="D537" s="294"/>
      <c r="E537" s="166">
        <v>1</v>
      </c>
      <c r="F537" s="170"/>
      <c r="G537" s="190"/>
      <c r="H537" s="169" t="s">
        <v>779</v>
      </c>
      <c r="I537" s="166" t="s">
        <v>780</v>
      </c>
      <c r="J537" s="170"/>
      <c r="K537" s="171" t="str">
        <f t="shared" ref="K537:K568" si="26">+"CHF / "&amp;H537</f>
        <v>CHF / Min</v>
      </c>
      <c r="L537" s="166" t="s">
        <v>781</v>
      </c>
      <c r="M537" s="172">
        <f t="shared" ref="M537:M568" si="27">+G537*J537</f>
        <v>0</v>
      </c>
      <c r="N537" s="284">
        <f>SUM(M537:M540)</f>
        <v>0</v>
      </c>
    </row>
    <row r="538" spans="1:14" hidden="1" outlineLevel="1">
      <c r="B538" s="300"/>
      <c r="C538" s="282"/>
      <c r="D538" s="295"/>
      <c r="E538" s="173">
        <v>2</v>
      </c>
      <c r="F538" s="177"/>
      <c r="G538" s="191"/>
      <c r="H538" s="176" t="s">
        <v>779</v>
      </c>
      <c r="I538" s="173" t="s">
        <v>780</v>
      </c>
      <c r="J538" s="177"/>
      <c r="K538" s="178" t="str">
        <f t="shared" si="26"/>
        <v>CHF / Min</v>
      </c>
      <c r="L538" s="173" t="s">
        <v>781</v>
      </c>
      <c r="M538" s="179">
        <f t="shared" si="27"/>
        <v>0</v>
      </c>
      <c r="N538" s="285"/>
    </row>
    <row r="539" spans="1:14" ht="15.6" hidden="1" outlineLevel="1">
      <c r="B539" s="300"/>
      <c r="C539" s="282"/>
      <c r="D539" s="295"/>
      <c r="E539" s="192">
        <v>3</v>
      </c>
      <c r="F539" s="174"/>
      <c r="G539" s="175"/>
      <c r="H539" s="176" t="s">
        <v>779</v>
      </c>
      <c r="I539" s="173" t="s">
        <v>780</v>
      </c>
      <c r="J539" s="177"/>
      <c r="K539" s="178" t="str">
        <f t="shared" si="26"/>
        <v>CHF / Min</v>
      </c>
      <c r="L539" s="173" t="s">
        <v>781</v>
      </c>
      <c r="M539" s="179">
        <f t="shared" si="27"/>
        <v>0</v>
      </c>
      <c r="N539" s="285"/>
    </row>
    <row r="540" spans="1:14" ht="15.6" hidden="1" outlineLevel="1">
      <c r="B540" s="300"/>
      <c r="C540" s="283"/>
      <c r="D540" s="296"/>
      <c r="E540" s="193" t="s">
        <v>782</v>
      </c>
      <c r="F540" s="194"/>
      <c r="G540" s="195"/>
      <c r="H540" s="196" t="s">
        <v>779</v>
      </c>
      <c r="I540" s="193" t="s">
        <v>780</v>
      </c>
      <c r="J540" s="197"/>
      <c r="K540" s="198" t="str">
        <f t="shared" si="26"/>
        <v>CHF / Min</v>
      </c>
      <c r="L540" s="193" t="s">
        <v>781</v>
      </c>
      <c r="M540" s="199">
        <f t="shared" si="27"/>
        <v>0</v>
      </c>
      <c r="N540" s="286"/>
    </row>
    <row r="541" spans="1:14" ht="15.6" hidden="1" customHeight="1" outlineLevel="1">
      <c r="B541" s="287" t="s">
        <v>1989</v>
      </c>
      <c r="C541" s="281" t="s">
        <v>2028</v>
      </c>
      <c r="D541" s="294"/>
      <c r="E541" s="166">
        <v>1</v>
      </c>
      <c r="F541" s="167"/>
      <c r="G541" s="168"/>
      <c r="H541" s="169" t="s">
        <v>779</v>
      </c>
      <c r="I541" s="166" t="s">
        <v>780</v>
      </c>
      <c r="J541" s="170"/>
      <c r="K541" s="171" t="str">
        <f t="shared" si="26"/>
        <v>CHF / Min</v>
      </c>
      <c r="L541" s="166" t="s">
        <v>781</v>
      </c>
      <c r="M541" s="172">
        <f t="shared" si="27"/>
        <v>0</v>
      </c>
      <c r="N541" s="284">
        <f>SUM(M541:M544)</f>
        <v>0</v>
      </c>
    </row>
    <row r="542" spans="1:14" ht="15.6" hidden="1" outlineLevel="1">
      <c r="B542" s="287"/>
      <c r="C542" s="282"/>
      <c r="D542" s="295"/>
      <c r="E542" s="173">
        <v>2</v>
      </c>
      <c r="F542" s="174"/>
      <c r="G542" s="175"/>
      <c r="H542" s="176" t="s">
        <v>779</v>
      </c>
      <c r="I542" s="173" t="s">
        <v>780</v>
      </c>
      <c r="J542" s="177"/>
      <c r="K542" s="178" t="str">
        <f t="shared" si="26"/>
        <v>CHF / Min</v>
      </c>
      <c r="L542" s="173" t="s">
        <v>781</v>
      </c>
      <c r="M542" s="179">
        <f t="shared" si="27"/>
        <v>0</v>
      </c>
      <c r="N542" s="285"/>
    </row>
    <row r="543" spans="1:14" ht="15.6" hidden="1" outlineLevel="1">
      <c r="B543" s="287"/>
      <c r="C543" s="282"/>
      <c r="D543" s="295"/>
      <c r="E543" s="192">
        <v>3</v>
      </c>
      <c r="F543" s="174"/>
      <c r="G543" s="175"/>
      <c r="H543" s="176" t="s">
        <v>779</v>
      </c>
      <c r="I543" s="173" t="s">
        <v>780</v>
      </c>
      <c r="J543" s="177"/>
      <c r="K543" s="178" t="str">
        <f t="shared" si="26"/>
        <v>CHF / Min</v>
      </c>
      <c r="L543" s="173" t="s">
        <v>781</v>
      </c>
      <c r="M543" s="179">
        <f t="shared" si="27"/>
        <v>0</v>
      </c>
      <c r="N543" s="285"/>
    </row>
    <row r="544" spans="1:14" ht="15.6" hidden="1" outlineLevel="1">
      <c r="B544" s="287"/>
      <c r="C544" s="283"/>
      <c r="D544" s="296"/>
      <c r="E544" s="193" t="s">
        <v>782</v>
      </c>
      <c r="F544" s="194"/>
      <c r="G544" s="195"/>
      <c r="H544" s="196" t="s">
        <v>779</v>
      </c>
      <c r="I544" s="193" t="s">
        <v>780</v>
      </c>
      <c r="J544" s="197"/>
      <c r="K544" s="198" t="str">
        <f t="shared" si="26"/>
        <v>CHF / Min</v>
      </c>
      <c r="L544" s="193" t="s">
        <v>781</v>
      </c>
      <c r="M544" s="199">
        <f t="shared" si="27"/>
        <v>0</v>
      </c>
      <c r="N544" s="286">
        <f>SUM(M544:M544)</f>
        <v>0</v>
      </c>
    </row>
    <row r="545" spans="2:14" ht="15.6" hidden="1" customHeight="1" outlineLevel="1">
      <c r="B545" s="287" t="s">
        <v>2029</v>
      </c>
      <c r="C545" s="281" t="s">
        <v>2014</v>
      </c>
      <c r="D545" s="294"/>
      <c r="E545" s="166">
        <v>1</v>
      </c>
      <c r="F545" s="167"/>
      <c r="G545" s="168"/>
      <c r="H545" s="169" t="s">
        <v>16</v>
      </c>
      <c r="I545" s="166" t="s">
        <v>780</v>
      </c>
      <c r="J545" s="170"/>
      <c r="K545" s="171" t="str">
        <f t="shared" si="26"/>
        <v>CHF / mg</v>
      </c>
      <c r="L545" s="166" t="s">
        <v>781</v>
      </c>
      <c r="M545" s="172">
        <f t="shared" si="27"/>
        <v>0</v>
      </c>
      <c r="N545" s="284">
        <f>SUM(M545:M548)</f>
        <v>0</v>
      </c>
    </row>
    <row r="546" spans="2:14" ht="15.6" hidden="1" outlineLevel="1">
      <c r="B546" s="287"/>
      <c r="C546" s="282"/>
      <c r="D546" s="295"/>
      <c r="E546" s="173">
        <v>2</v>
      </c>
      <c r="F546" s="174"/>
      <c r="G546" s="175"/>
      <c r="H546" s="176" t="s">
        <v>17</v>
      </c>
      <c r="I546" s="173" t="s">
        <v>780</v>
      </c>
      <c r="J546" s="177"/>
      <c r="K546" s="178" t="str">
        <f t="shared" si="26"/>
        <v>CHF / U</v>
      </c>
      <c r="L546" s="173" t="s">
        <v>781</v>
      </c>
      <c r="M546" s="179">
        <f t="shared" si="27"/>
        <v>0</v>
      </c>
      <c r="N546" s="285"/>
    </row>
    <row r="547" spans="2:14" ht="15.6" hidden="1" outlineLevel="1">
      <c r="B547" s="287"/>
      <c r="C547" s="282"/>
      <c r="D547" s="295"/>
      <c r="E547" s="192">
        <v>3</v>
      </c>
      <c r="F547" s="174"/>
      <c r="G547" s="175"/>
      <c r="H547" s="176" t="s">
        <v>187</v>
      </c>
      <c r="I547" s="173" t="s">
        <v>780</v>
      </c>
      <c r="J547" s="177"/>
      <c r="K547" s="178" t="str">
        <f t="shared" si="26"/>
        <v>CHF / ml</v>
      </c>
      <c r="L547" s="173" t="s">
        <v>781</v>
      </c>
      <c r="M547" s="179">
        <f t="shared" si="27"/>
        <v>0</v>
      </c>
      <c r="N547" s="285"/>
    </row>
    <row r="548" spans="2:14" ht="15.6" hidden="1" outlineLevel="1">
      <c r="B548" s="287"/>
      <c r="C548" s="283"/>
      <c r="D548" s="296"/>
      <c r="E548" s="193" t="s">
        <v>782</v>
      </c>
      <c r="F548" s="194"/>
      <c r="G548" s="195"/>
      <c r="H548" s="183" t="s">
        <v>782</v>
      </c>
      <c r="I548" s="193" t="s">
        <v>780</v>
      </c>
      <c r="J548" s="197"/>
      <c r="K548" s="198" t="str">
        <f t="shared" si="26"/>
        <v>CHF / …</v>
      </c>
      <c r="L548" s="193" t="s">
        <v>781</v>
      </c>
      <c r="M548" s="199">
        <f t="shared" si="27"/>
        <v>0</v>
      </c>
      <c r="N548" s="286">
        <f>SUM(M548:M548)</f>
        <v>0</v>
      </c>
    </row>
    <row r="549" spans="2:14" ht="15.6" hidden="1" customHeight="1" outlineLevel="1">
      <c r="B549" s="287" t="s">
        <v>1990</v>
      </c>
      <c r="C549" s="281" t="s">
        <v>2015</v>
      </c>
      <c r="D549" s="294"/>
      <c r="E549" s="166">
        <v>1</v>
      </c>
      <c r="F549" s="167"/>
      <c r="G549" s="168"/>
      <c r="H549" s="196" t="s">
        <v>2022</v>
      </c>
      <c r="I549" s="166" t="s">
        <v>780</v>
      </c>
      <c r="J549" s="170"/>
      <c r="K549" s="171" t="str">
        <f t="shared" si="26"/>
        <v>CHF / Concentré</v>
      </c>
      <c r="L549" s="166" t="s">
        <v>781</v>
      </c>
      <c r="M549" s="172">
        <f t="shared" si="27"/>
        <v>0</v>
      </c>
      <c r="N549" s="284">
        <f>SUM(M549:M552)</f>
        <v>0</v>
      </c>
    </row>
    <row r="550" spans="2:14" ht="15.6" hidden="1" outlineLevel="1">
      <c r="B550" s="287"/>
      <c r="C550" s="282"/>
      <c r="D550" s="295"/>
      <c r="E550" s="173">
        <v>2</v>
      </c>
      <c r="F550" s="174"/>
      <c r="G550" s="175"/>
      <c r="H550" s="196" t="s">
        <v>2022</v>
      </c>
      <c r="I550" s="173" t="s">
        <v>780</v>
      </c>
      <c r="J550" s="177"/>
      <c r="K550" s="178" t="str">
        <f t="shared" si="26"/>
        <v>CHF / Concentré</v>
      </c>
      <c r="L550" s="173" t="s">
        <v>781</v>
      </c>
      <c r="M550" s="179">
        <f t="shared" si="27"/>
        <v>0</v>
      </c>
      <c r="N550" s="285"/>
    </row>
    <row r="551" spans="2:14" ht="15.6" hidden="1" outlineLevel="1">
      <c r="B551" s="287"/>
      <c r="C551" s="282"/>
      <c r="D551" s="295"/>
      <c r="E551" s="192">
        <v>3</v>
      </c>
      <c r="F551" s="174"/>
      <c r="G551" s="175"/>
      <c r="H551" s="196" t="s">
        <v>2022</v>
      </c>
      <c r="I551" s="173" t="s">
        <v>780</v>
      </c>
      <c r="J551" s="177"/>
      <c r="K551" s="178" t="str">
        <f t="shared" si="26"/>
        <v>CHF / Concentré</v>
      </c>
      <c r="L551" s="173" t="s">
        <v>781</v>
      </c>
      <c r="M551" s="179">
        <f t="shared" si="27"/>
        <v>0</v>
      </c>
      <c r="N551" s="285"/>
    </row>
    <row r="552" spans="2:14" ht="15.6" hidden="1" outlineLevel="1">
      <c r="B552" s="287"/>
      <c r="C552" s="283"/>
      <c r="D552" s="296"/>
      <c r="E552" s="193" t="s">
        <v>782</v>
      </c>
      <c r="F552" s="194"/>
      <c r="G552" s="195"/>
      <c r="H552" s="196" t="s">
        <v>2022</v>
      </c>
      <c r="I552" s="193" t="s">
        <v>780</v>
      </c>
      <c r="J552" s="197"/>
      <c r="K552" s="198" t="str">
        <f t="shared" si="26"/>
        <v>CHF / Concentré</v>
      </c>
      <c r="L552" s="193" t="s">
        <v>781</v>
      </c>
      <c r="M552" s="199">
        <f t="shared" si="27"/>
        <v>0</v>
      </c>
      <c r="N552" s="286">
        <f>SUM(M552:M552)</f>
        <v>0</v>
      </c>
    </row>
    <row r="553" spans="2:14" ht="15.6" hidden="1" customHeight="1" outlineLevel="1">
      <c r="B553" s="299" t="s">
        <v>1947</v>
      </c>
      <c r="C553" s="281" t="s">
        <v>2016</v>
      </c>
      <c r="D553" s="294"/>
      <c r="E553" s="166">
        <v>1</v>
      </c>
      <c r="F553" s="167"/>
      <c r="G553" s="168"/>
      <c r="H553" s="169" t="s">
        <v>2023</v>
      </c>
      <c r="I553" s="166" t="s">
        <v>780</v>
      </c>
      <c r="J553" s="170"/>
      <c r="K553" s="171" t="str">
        <f t="shared" si="26"/>
        <v>CHF / Pièce</v>
      </c>
      <c r="L553" s="166" t="s">
        <v>781</v>
      </c>
      <c r="M553" s="172">
        <f t="shared" si="27"/>
        <v>0</v>
      </c>
      <c r="N553" s="284">
        <f>SUM(M553:M556)</f>
        <v>0</v>
      </c>
    </row>
    <row r="554" spans="2:14" ht="15.6" hidden="1" outlineLevel="1">
      <c r="B554" s="300"/>
      <c r="C554" s="282"/>
      <c r="D554" s="295"/>
      <c r="E554" s="173">
        <v>2</v>
      </c>
      <c r="F554" s="174"/>
      <c r="G554" s="175"/>
      <c r="H554" s="176" t="s">
        <v>783</v>
      </c>
      <c r="I554" s="173" t="s">
        <v>780</v>
      </c>
      <c r="J554" s="177"/>
      <c r="K554" s="178" t="str">
        <f t="shared" si="26"/>
        <v>CHF / ..</v>
      </c>
      <c r="L554" s="173" t="s">
        <v>781</v>
      </c>
      <c r="M554" s="179">
        <f t="shared" si="27"/>
        <v>0</v>
      </c>
      <c r="N554" s="285"/>
    </row>
    <row r="555" spans="2:14" ht="15.6" hidden="1" outlineLevel="1">
      <c r="B555" s="300"/>
      <c r="C555" s="282"/>
      <c r="D555" s="295"/>
      <c r="E555" s="192">
        <v>3</v>
      </c>
      <c r="F555" s="174"/>
      <c r="G555" s="175"/>
      <c r="H555" s="176" t="s">
        <v>783</v>
      </c>
      <c r="I555" s="173" t="s">
        <v>780</v>
      </c>
      <c r="J555" s="177"/>
      <c r="K555" s="178" t="str">
        <f t="shared" si="26"/>
        <v>CHF / ..</v>
      </c>
      <c r="L555" s="173" t="s">
        <v>781</v>
      </c>
      <c r="M555" s="179">
        <f t="shared" si="27"/>
        <v>0</v>
      </c>
      <c r="N555" s="285"/>
    </row>
    <row r="556" spans="2:14" ht="15.6" hidden="1" outlineLevel="1">
      <c r="B556" s="301"/>
      <c r="C556" s="283"/>
      <c r="D556" s="296"/>
      <c r="E556" s="193" t="s">
        <v>782</v>
      </c>
      <c r="F556" s="194"/>
      <c r="G556" s="195"/>
      <c r="H556" s="196" t="s">
        <v>783</v>
      </c>
      <c r="I556" s="193" t="s">
        <v>780</v>
      </c>
      <c r="J556" s="197"/>
      <c r="K556" s="198" t="str">
        <f t="shared" si="26"/>
        <v>CHF / ..</v>
      </c>
      <c r="L556" s="193" t="s">
        <v>781</v>
      </c>
      <c r="M556" s="199">
        <f t="shared" si="27"/>
        <v>0</v>
      </c>
      <c r="N556" s="286"/>
    </row>
    <row r="557" spans="2:14" ht="15.6" hidden="1" customHeight="1" outlineLevel="1">
      <c r="B557" s="287" t="s">
        <v>2020</v>
      </c>
      <c r="C557" s="281" t="s">
        <v>2017</v>
      </c>
      <c r="D557" s="294"/>
      <c r="E557" s="166">
        <v>1</v>
      </c>
      <c r="F557" s="167"/>
      <c r="G557" s="168"/>
      <c r="H557" s="169" t="s">
        <v>2023</v>
      </c>
      <c r="I557" s="166" t="s">
        <v>780</v>
      </c>
      <c r="J557" s="170"/>
      <c r="K557" s="171" t="str">
        <f t="shared" si="26"/>
        <v>CHF / Pièce</v>
      </c>
      <c r="L557" s="166" t="s">
        <v>781</v>
      </c>
      <c r="M557" s="172">
        <f t="shared" si="27"/>
        <v>0</v>
      </c>
      <c r="N557" s="284">
        <f>SUM(M557:M560)</f>
        <v>0</v>
      </c>
    </row>
    <row r="558" spans="2:14" ht="15.6" hidden="1" outlineLevel="1">
      <c r="B558" s="287"/>
      <c r="C558" s="282"/>
      <c r="D558" s="295"/>
      <c r="E558" s="173">
        <v>2</v>
      </c>
      <c r="F558" s="174"/>
      <c r="G558" s="175"/>
      <c r="H558" s="176" t="s">
        <v>783</v>
      </c>
      <c r="I558" s="173" t="s">
        <v>780</v>
      </c>
      <c r="J558" s="177"/>
      <c r="K558" s="178" t="str">
        <f t="shared" si="26"/>
        <v>CHF / ..</v>
      </c>
      <c r="L558" s="173" t="s">
        <v>781</v>
      </c>
      <c r="M558" s="179">
        <f t="shared" si="27"/>
        <v>0</v>
      </c>
      <c r="N558" s="285"/>
    </row>
    <row r="559" spans="2:14" ht="15.6" hidden="1" outlineLevel="1">
      <c r="B559" s="287"/>
      <c r="C559" s="282"/>
      <c r="D559" s="295"/>
      <c r="E559" s="192">
        <v>3</v>
      </c>
      <c r="F559" s="174"/>
      <c r="G559" s="175"/>
      <c r="H559" s="176" t="s">
        <v>783</v>
      </c>
      <c r="I559" s="173" t="s">
        <v>780</v>
      </c>
      <c r="J559" s="177"/>
      <c r="K559" s="178" t="str">
        <f t="shared" si="26"/>
        <v>CHF / ..</v>
      </c>
      <c r="L559" s="173" t="s">
        <v>781</v>
      </c>
      <c r="M559" s="179">
        <f t="shared" si="27"/>
        <v>0</v>
      </c>
      <c r="N559" s="285"/>
    </row>
    <row r="560" spans="2:14" ht="15.6" hidden="1" outlineLevel="1">
      <c r="B560" s="287"/>
      <c r="C560" s="283"/>
      <c r="D560" s="296"/>
      <c r="E560" s="193" t="s">
        <v>782</v>
      </c>
      <c r="F560" s="194"/>
      <c r="G560" s="195"/>
      <c r="H560" s="176" t="s">
        <v>783</v>
      </c>
      <c r="I560" s="193" t="s">
        <v>780</v>
      </c>
      <c r="J560" s="197"/>
      <c r="K560" s="198" t="str">
        <f t="shared" si="26"/>
        <v>CHF / ..</v>
      </c>
      <c r="L560" s="193" t="s">
        <v>781</v>
      </c>
      <c r="M560" s="199">
        <f t="shared" si="27"/>
        <v>0</v>
      </c>
      <c r="N560" s="286">
        <f>SUM(M560:M560)</f>
        <v>0</v>
      </c>
    </row>
    <row r="561" spans="1:14" ht="15.6" hidden="1" customHeight="1" outlineLevel="1">
      <c r="B561" s="287" t="s">
        <v>2021</v>
      </c>
      <c r="C561" s="281" t="s">
        <v>2018</v>
      </c>
      <c r="D561" s="294"/>
      <c r="E561" s="166">
        <v>1</v>
      </c>
      <c r="F561" s="167"/>
      <c r="G561" s="168"/>
      <c r="H561" s="169" t="s">
        <v>779</v>
      </c>
      <c r="I561" s="166" t="s">
        <v>780</v>
      </c>
      <c r="J561" s="170"/>
      <c r="K561" s="171" t="str">
        <f t="shared" si="26"/>
        <v>CHF / Min</v>
      </c>
      <c r="L561" s="166" t="s">
        <v>781</v>
      </c>
      <c r="M561" s="172">
        <f t="shared" si="27"/>
        <v>0</v>
      </c>
      <c r="N561" s="284">
        <f>SUM(M561:M564)</f>
        <v>0</v>
      </c>
    </row>
    <row r="562" spans="1:14" ht="15.6" hidden="1" outlineLevel="1">
      <c r="B562" s="287"/>
      <c r="C562" s="282"/>
      <c r="D562" s="295"/>
      <c r="E562" s="173">
        <v>2</v>
      </c>
      <c r="F562" s="174"/>
      <c r="G562" s="175"/>
      <c r="H562" s="176" t="s">
        <v>779</v>
      </c>
      <c r="I562" s="173" t="s">
        <v>780</v>
      </c>
      <c r="J562" s="177"/>
      <c r="K562" s="178" t="str">
        <f t="shared" si="26"/>
        <v>CHF / Min</v>
      </c>
      <c r="L562" s="173" t="s">
        <v>781</v>
      </c>
      <c r="M562" s="179">
        <f t="shared" si="27"/>
        <v>0</v>
      </c>
      <c r="N562" s="285"/>
    </row>
    <row r="563" spans="1:14" ht="15.6" hidden="1" outlineLevel="1">
      <c r="B563" s="287"/>
      <c r="C563" s="282"/>
      <c r="D563" s="295"/>
      <c r="E563" s="187">
        <v>3</v>
      </c>
      <c r="F563" s="188"/>
      <c r="G563" s="189"/>
      <c r="H563" s="176" t="s">
        <v>779</v>
      </c>
      <c r="I563" s="173" t="s">
        <v>780</v>
      </c>
      <c r="J563" s="177"/>
      <c r="K563" s="178" t="str">
        <f t="shared" si="26"/>
        <v>CHF / Min</v>
      </c>
      <c r="L563" s="173" t="s">
        <v>781</v>
      </c>
      <c r="M563" s="179">
        <f t="shared" si="27"/>
        <v>0</v>
      </c>
      <c r="N563" s="285"/>
    </row>
    <row r="564" spans="1:14" ht="15.6" hidden="1" outlineLevel="1">
      <c r="B564" s="287"/>
      <c r="C564" s="283"/>
      <c r="D564" s="296"/>
      <c r="E564" s="180" t="s">
        <v>782</v>
      </c>
      <c r="F564" s="181"/>
      <c r="G564" s="182"/>
      <c r="H564" s="183" t="s">
        <v>779</v>
      </c>
      <c r="I564" s="180" t="s">
        <v>780</v>
      </c>
      <c r="J564" s="184"/>
      <c r="K564" s="185" t="str">
        <f t="shared" si="26"/>
        <v>CHF / Min</v>
      </c>
      <c r="L564" s="180" t="s">
        <v>781</v>
      </c>
      <c r="M564" s="186">
        <f t="shared" si="27"/>
        <v>0</v>
      </c>
      <c r="N564" s="286"/>
    </row>
    <row r="565" spans="1:14" s="110" customFormat="1" ht="15.6" hidden="1" customHeight="1" outlineLevel="1">
      <c r="A565" s="92"/>
      <c r="B565" s="287" t="s">
        <v>1993</v>
      </c>
      <c r="C565" s="281" t="s">
        <v>2019</v>
      </c>
      <c r="D565" s="294"/>
      <c r="E565" s="166">
        <v>1</v>
      </c>
      <c r="F565" s="167"/>
      <c r="G565" s="168"/>
      <c r="H565" s="169" t="s">
        <v>783</v>
      </c>
      <c r="I565" s="166" t="s">
        <v>780</v>
      </c>
      <c r="J565" s="170"/>
      <c r="K565" s="171" t="str">
        <f t="shared" si="26"/>
        <v>CHF / ..</v>
      </c>
      <c r="L565" s="166" t="s">
        <v>781</v>
      </c>
      <c r="M565" s="172">
        <f t="shared" si="27"/>
        <v>0</v>
      </c>
      <c r="N565" s="284">
        <f>SUM(M565:M568)</f>
        <v>0</v>
      </c>
    </row>
    <row r="566" spans="1:14" s="110" customFormat="1" ht="15.6" hidden="1" outlineLevel="1">
      <c r="A566" s="92"/>
      <c r="B566" s="287"/>
      <c r="C566" s="282"/>
      <c r="D566" s="295"/>
      <c r="E566" s="173">
        <v>2</v>
      </c>
      <c r="F566" s="174"/>
      <c r="G566" s="175"/>
      <c r="H566" s="176" t="s">
        <v>783</v>
      </c>
      <c r="I566" s="173" t="s">
        <v>780</v>
      </c>
      <c r="J566" s="177"/>
      <c r="K566" s="178" t="str">
        <f t="shared" si="26"/>
        <v>CHF / ..</v>
      </c>
      <c r="L566" s="173" t="s">
        <v>781</v>
      </c>
      <c r="M566" s="179">
        <f t="shared" si="27"/>
        <v>0</v>
      </c>
      <c r="N566" s="285"/>
    </row>
    <row r="567" spans="1:14" s="110" customFormat="1" ht="15.6" hidden="1" outlineLevel="1">
      <c r="A567" s="92"/>
      <c r="B567" s="287"/>
      <c r="C567" s="282"/>
      <c r="D567" s="295"/>
      <c r="E567" s="187">
        <v>3</v>
      </c>
      <c r="F567" s="188"/>
      <c r="G567" s="189"/>
      <c r="H567" s="176" t="s">
        <v>783</v>
      </c>
      <c r="I567" s="173" t="s">
        <v>780</v>
      </c>
      <c r="J567" s="177"/>
      <c r="K567" s="178" t="str">
        <f t="shared" si="26"/>
        <v>CHF / ..</v>
      </c>
      <c r="L567" s="173" t="s">
        <v>781</v>
      </c>
      <c r="M567" s="179">
        <f t="shared" si="27"/>
        <v>0</v>
      </c>
      <c r="N567" s="285"/>
    </row>
    <row r="568" spans="1:14" s="110" customFormat="1" ht="15.6" hidden="1" outlineLevel="1">
      <c r="A568" s="92"/>
      <c r="B568" s="287"/>
      <c r="C568" s="283"/>
      <c r="D568" s="296"/>
      <c r="E568" s="180" t="s">
        <v>782</v>
      </c>
      <c r="F568" s="181"/>
      <c r="G568" s="182"/>
      <c r="H568" s="183" t="s">
        <v>783</v>
      </c>
      <c r="I568" s="180" t="s">
        <v>780</v>
      </c>
      <c r="J568" s="184"/>
      <c r="K568" s="185" t="str">
        <f t="shared" si="26"/>
        <v>CHF / ..</v>
      </c>
      <c r="L568" s="180" t="s">
        <v>781</v>
      </c>
      <c r="M568" s="186">
        <f t="shared" si="27"/>
        <v>0</v>
      </c>
      <c r="N568" s="286"/>
    </row>
    <row r="569" spans="1:14"/>
    <row r="570" spans="1:14" collapsed="1">
      <c r="B570" s="8" t="s">
        <v>634</v>
      </c>
      <c r="C570" s="230" t="str">
        <f>+VLOOKUP(B570,'Procédés onéreux'!B:D,3,FALSE)</f>
        <v>Leucophérèse thérapeutique</v>
      </c>
      <c r="D570" s="110"/>
      <c r="E570" s="110"/>
      <c r="F570" s="110"/>
      <c r="G570" s="110"/>
      <c r="H570" s="110"/>
      <c r="I570" s="110"/>
      <c r="J570" s="110"/>
      <c r="K570" s="110"/>
      <c r="L570" s="110"/>
      <c r="M570" s="110"/>
      <c r="N570" s="110"/>
    </row>
    <row r="571" spans="1:14" hidden="1" outlineLevel="1">
      <c r="B571" s="260"/>
      <c r="C571" s="297" t="s">
        <v>2005</v>
      </c>
      <c r="D571" s="298"/>
      <c r="E571" s="244" t="s">
        <v>777</v>
      </c>
      <c r="F571" s="163" t="s">
        <v>1960</v>
      </c>
      <c r="G571" s="163" t="s">
        <v>2007</v>
      </c>
      <c r="H571" s="163" t="s">
        <v>2008</v>
      </c>
      <c r="I571" s="163"/>
      <c r="J571" s="164" t="s">
        <v>2009</v>
      </c>
      <c r="K571" s="163" t="s">
        <v>2008</v>
      </c>
      <c r="L571" s="163"/>
      <c r="M571" s="163" t="s">
        <v>2010</v>
      </c>
      <c r="N571" s="165" t="s">
        <v>2011</v>
      </c>
    </row>
    <row r="572" spans="1:14" ht="14.4" hidden="1" customHeight="1" outlineLevel="1">
      <c r="B572" s="299" t="s">
        <v>1988</v>
      </c>
      <c r="C572" s="281" t="s">
        <v>2012</v>
      </c>
      <c r="D572" s="294"/>
      <c r="E572" s="166">
        <v>1</v>
      </c>
      <c r="F572" s="170"/>
      <c r="G572" s="190"/>
      <c r="H572" s="169" t="s">
        <v>779</v>
      </c>
      <c r="I572" s="166" t="s">
        <v>780</v>
      </c>
      <c r="J572" s="170"/>
      <c r="K572" s="171" t="str">
        <f t="shared" ref="K572:K603" si="28">+"CHF / "&amp;H572</f>
        <v>CHF / Min</v>
      </c>
      <c r="L572" s="166" t="s">
        <v>781</v>
      </c>
      <c r="M572" s="172">
        <f t="shared" ref="M572:M603" si="29">+G572*J572</f>
        <v>0</v>
      </c>
      <c r="N572" s="284">
        <f>SUM(M572:M575)</f>
        <v>0</v>
      </c>
    </row>
    <row r="573" spans="1:14" hidden="1" outlineLevel="1">
      <c r="B573" s="300"/>
      <c r="C573" s="282"/>
      <c r="D573" s="295"/>
      <c r="E573" s="173">
        <v>2</v>
      </c>
      <c r="F573" s="177"/>
      <c r="G573" s="191"/>
      <c r="H573" s="176" t="s">
        <v>779</v>
      </c>
      <c r="I573" s="173" t="s">
        <v>780</v>
      </c>
      <c r="J573" s="177"/>
      <c r="K573" s="178" t="str">
        <f t="shared" si="28"/>
        <v>CHF / Min</v>
      </c>
      <c r="L573" s="173" t="s">
        <v>781</v>
      </c>
      <c r="M573" s="179">
        <f t="shared" si="29"/>
        <v>0</v>
      </c>
      <c r="N573" s="285"/>
    </row>
    <row r="574" spans="1:14" ht="15.6" hidden="1" outlineLevel="1">
      <c r="B574" s="300"/>
      <c r="C574" s="282"/>
      <c r="D574" s="295"/>
      <c r="E574" s="192">
        <v>3</v>
      </c>
      <c r="F574" s="174"/>
      <c r="G574" s="175"/>
      <c r="H574" s="176" t="s">
        <v>779</v>
      </c>
      <c r="I574" s="173" t="s">
        <v>780</v>
      </c>
      <c r="J574" s="177"/>
      <c r="K574" s="178" t="str">
        <f t="shared" si="28"/>
        <v>CHF / Min</v>
      </c>
      <c r="L574" s="173" t="s">
        <v>781</v>
      </c>
      <c r="M574" s="179">
        <f t="shared" si="29"/>
        <v>0</v>
      </c>
      <c r="N574" s="285"/>
    </row>
    <row r="575" spans="1:14" ht="15.6" hidden="1" outlineLevel="1">
      <c r="B575" s="300"/>
      <c r="C575" s="283"/>
      <c r="D575" s="296"/>
      <c r="E575" s="193" t="s">
        <v>782</v>
      </c>
      <c r="F575" s="194"/>
      <c r="G575" s="195"/>
      <c r="H575" s="196" t="s">
        <v>779</v>
      </c>
      <c r="I575" s="193" t="s">
        <v>780</v>
      </c>
      <c r="J575" s="197"/>
      <c r="K575" s="198" t="str">
        <f t="shared" si="28"/>
        <v>CHF / Min</v>
      </c>
      <c r="L575" s="193" t="s">
        <v>781</v>
      </c>
      <c r="M575" s="199">
        <f t="shared" si="29"/>
        <v>0</v>
      </c>
      <c r="N575" s="286"/>
    </row>
    <row r="576" spans="1:14" ht="15.6" hidden="1" customHeight="1" outlineLevel="1">
      <c r="B576" s="287" t="s">
        <v>1989</v>
      </c>
      <c r="C576" s="281" t="s">
        <v>2028</v>
      </c>
      <c r="D576" s="294"/>
      <c r="E576" s="166">
        <v>1</v>
      </c>
      <c r="F576" s="167"/>
      <c r="G576" s="168"/>
      <c r="H576" s="169" t="s">
        <v>779</v>
      </c>
      <c r="I576" s="166" t="s">
        <v>780</v>
      </c>
      <c r="J576" s="170"/>
      <c r="K576" s="171" t="str">
        <f t="shared" si="28"/>
        <v>CHF / Min</v>
      </c>
      <c r="L576" s="166" t="s">
        <v>781</v>
      </c>
      <c r="M576" s="172">
        <f t="shared" si="29"/>
        <v>0</v>
      </c>
      <c r="N576" s="284">
        <f>SUM(M576:M579)</f>
        <v>0</v>
      </c>
    </row>
    <row r="577" spans="2:14" ht="15.6" hidden="1" outlineLevel="1">
      <c r="B577" s="287"/>
      <c r="C577" s="282"/>
      <c r="D577" s="295"/>
      <c r="E577" s="173">
        <v>2</v>
      </c>
      <c r="F577" s="174"/>
      <c r="G577" s="175"/>
      <c r="H577" s="176" t="s">
        <v>779</v>
      </c>
      <c r="I577" s="173" t="s">
        <v>780</v>
      </c>
      <c r="J577" s="177"/>
      <c r="K577" s="178" t="str">
        <f t="shared" si="28"/>
        <v>CHF / Min</v>
      </c>
      <c r="L577" s="173" t="s">
        <v>781</v>
      </c>
      <c r="M577" s="179">
        <f t="shared" si="29"/>
        <v>0</v>
      </c>
      <c r="N577" s="285"/>
    </row>
    <row r="578" spans="2:14" ht="15.6" hidden="1" outlineLevel="1">
      <c r="B578" s="287"/>
      <c r="C578" s="282"/>
      <c r="D578" s="295"/>
      <c r="E578" s="192">
        <v>3</v>
      </c>
      <c r="F578" s="174"/>
      <c r="G578" s="175"/>
      <c r="H578" s="176" t="s">
        <v>779</v>
      </c>
      <c r="I578" s="173" t="s">
        <v>780</v>
      </c>
      <c r="J578" s="177"/>
      <c r="K578" s="178" t="str">
        <f t="shared" si="28"/>
        <v>CHF / Min</v>
      </c>
      <c r="L578" s="173" t="s">
        <v>781</v>
      </c>
      <c r="M578" s="179">
        <f t="shared" si="29"/>
        <v>0</v>
      </c>
      <c r="N578" s="285"/>
    </row>
    <row r="579" spans="2:14" ht="15.6" hidden="1" outlineLevel="1">
      <c r="B579" s="287"/>
      <c r="C579" s="283"/>
      <c r="D579" s="296"/>
      <c r="E579" s="193" t="s">
        <v>782</v>
      </c>
      <c r="F579" s="194"/>
      <c r="G579" s="195"/>
      <c r="H579" s="196" t="s">
        <v>779</v>
      </c>
      <c r="I579" s="193" t="s">
        <v>780</v>
      </c>
      <c r="J579" s="197"/>
      <c r="K579" s="198" t="str">
        <f t="shared" si="28"/>
        <v>CHF / Min</v>
      </c>
      <c r="L579" s="193" t="s">
        <v>781</v>
      </c>
      <c r="M579" s="199">
        <f t="shared" si="29"/>
        <v>0</v>
      </c>
      <c r="N579" s="286">
        <f>SUM(M579:M579)</f>
        <v>0</v>
      </c>
    </row>
    <row r="580" spans="2:14" ht="15.6" hidden="1" customHeight="1" outlineLevel="1">
      <c r="B580" s="287" t="s">
        <v>2029</v>
      </c>
      <c r="C580" s="281" t="s">
        <v>2014</v>
      </c>
      <c r="D580" s="294"/>
      <c r="E580" s="166">
        <v>1</v>
      </c>
      <c r="F580" s="167"/>
      <c r="G580" s="168"/>
      <c r="H580" s="169" t="s">
        <v>16</v>
      </c>
      <c r="I580" s="166" t="s">
        <v>780</v>
      </c>
      <c r="J580" s="170"/>
      <c r="K580" s="171" t="str">
        <f t="shared" si="28"/>
        <v>CHF / mg</v>
      </c>
      <c r="L580" s="166" t="s">
        <v>781</v>
      </c>
      <c r="M580" s="172">
        <f t="shared" si="29"/>
        <v>0</v>
      </c>
      <c r="N580" s="284">
        <f>SUM(M580:M583)</f>
        <v>0</v>
      </c>
    </row>
    <row r="581" spans="2:14" ht="15.6" hidden="1" outlineLevel="1">
      <c r="B581" s="287"/>
      <c r="C581" s="282"/>
      <c r="D581" s="295"/>
      <c r="E581" s="173">
        <v>2</v>
      </c>
      <c r="F581" s="174"/>
      <c r="G581" s="175"/>
      <c r="H581" s="176" t="s">
        <v>17</v>
      </c>
      <c r="I581" s="173" t="s">
        <v>780</v>
      </c>
      <c r="J581" s="177"/>
      <c r="K581" s="178" t="str">
        <f t="shared" si="28"/>
        <v>CHF / U</v>
      </c>
      <c r="L581" s="173" t="s">
        <v>781</v>
      </c>
      <c r="M581" s="179">
        <f t="shared" si="29"/>
        <v>0</v>
      </c>
      <c r="N581" s="285"/>
    </row>
    <row r="582" spans="2:14" ht="15.6" hidden="1" outlineLevel="1">
      <c r="B582" s="287"/>
      <c r="C582" s="282"/>
      <c r="D582" s="295"/>
      <c r="E582" s="192">
        <v>3</v>
      </c>
      <c r="F582" s="174"/>
      <c r="G582" s="175"/>
      <c r="H582" s="176" t="s">
        <v>187</v>
      </c>
      <c r="I582" s="173" t="s">
        <v>780</v>
      </c>
      <c r="J582" s="177"/>
      <c r="K582" s="178" t="str">
        <f t="shared" si="28"/>
        <v>CHF / ml</v>
      </c>
      <c r="L582" s="173" t="s">
        <v>781</v>
      </c>
      <c r="M582" s="179">
        <f t="shared" si="29"/>
        <v>0</v>
      </c>
      <c r="N582" s="285"/>
    </row>
    <row r="583" spans="2:14" ht="15.6" hidden="1" outlineLevel="1">
      <c r="B583" s="287"/>
      <c r="C583" s="283"/>
      <c r="D583" s="296"/>
      <c r="E583" s="193" t="s">
        <v>782</v>
      </c>
      <c r="F583" s="194"/>
      <c r="G583" s="195"/>
      <c r="H583" s="183" t="s">
        <v>782</v>
      </c>
      <c r="I583" s="193" t="s">
        <v>780</v>
      </c>
      <c r="J583" s="197"/>
      <c r="K583" s="198" t="str">
        <f t="shared" si="28"/>
        <v>CHF / …</v>
      </c>
      <c r="L583" s="193" t="s">
        <v>781</v>
      </c>
      <c r="M583" s="199">
        <f t="shared" si="29"/>
        <v>0</v>
      </c>
      <c r="N583" s="286">
        <f>SUM(M583:M583)</f>
        <v>0</v>
      </c>
    </row>
    <row r="584" spans="2:14" ht="15.6" hidden="1" customHeight="1" outlineLevel="1">
      <c r="B584" s="287" t="s">
        <v>1990</v>
      </c>
      <c r="C584" s="281" t="s">
        <v>2015</v>
      </c>
      <c r="D584" s="294"/>
      <c r="E584" s="166">
        <v>1</v>
      </c>
      <c r="F584" s="167"/>
      <c r="G584" s="168"/>
      <c r="H584" s="196" t="s">
        <v>2022</v>
      </c>
      <c r="I584" s="166" t="s">
        <v>780</v>
      </c>
      <c r="J584" s="170"/>
      <c r="K584" s="171" t="str">
        <f t="shared" si="28"/>
        <v>CHF / Concentré</v>
      </c>
      <c r="L584" s="166" t="s">
        <v>781</v>
      </c>
      <c r="M584" s="172">
        <f t="shared" si="29"/>
        <v>0</v>
      </c>
      <c r="N584" s="284">
        <f>SUM(M584:M587)</f>
        <v>0</v>
      </c>
    </row>
    <row r="585" spans="2:14" ht="15.6" hidden="1" outlineLevel="1">
      <c r="B585" s="287"/>
      <c r="C585" s="282"/>
      <c r="D585" s="295"/>
      <c r="E585" s="173">
        <v>2</v>
      </c>
      <c r="F585" s="174"/>
      <c r="G585" s="175"/>
      <c r="H585" s="196" t="s">
        <v>2022</v>
      </c>
      <c r="I585" s="173" t="s">
        <v>780</v>
      </c>
      <c r="J585" s="177"/>
      <c r="K585" s="178" t="str">
        <f t="shared" si="28"/>
        <v>CHF / Concentré</v>
      </c>
      <c r="L585" s="173" t="s">
        <v>781</v>
      </c>
      <c r="M585" s="179">
        <f t="shared" si="29"/>
        <v>0</v>
      </c>
      <c r="N585" s="285"/>
    </row>
    <row r="586" spans="2:14" ht="15.6" hidden="1" outlineLevel="1">
      <c r="B586" s="287"/>
      <c r="C586" s="282"/>
      <c r="D586" s="295"/>
      <c r="E586" s="192">
        <v>3</v>
      </c>
      <c r="F586" s="174"/>
      <c r="G586" s="175"/>
      <c r="H586" s="196" t="s">
        <v>2022</v>
      </c>
      <c r="I586" s="173" t="s">
        <v>780</v>
      </c>
      <c r="J586" s="177"/>
      <c r="K586" s="178" t="str">
        <f t="shared" si="28"/>
        <v>CHF / Concentré</v>
      </c>
      <c r="L586" s="173" t="s">
        <v>781</v>
      </c>
      <c r="M586" s="179">
        <f t="shared" si="29"/>
        <v>0</v>
      </c>
      <c r="N586" s="285"/>
    </row>
    <row r="587" spans="2:14" ht="15.6" hidden="1" outlineLevel="1">
      <c r="B587" s="287"/>
      <c r="C587" s="283"/>
      <c r="D587" s="296"/>
      <c r="E587" s="193" t="s">
        <v>782</v>
      </c>
      <c r="F587" s="194"/>
      <c r="G587" s="195"/>
      <c r="H587" s="196" t="s">
        <v>2022</v>
      </c>
      <c r="I587" s="193" t="s">
        <v>780</v>
      </c>
      <c r="J587" s="197"/>
      <c r="K587" s="198" t="str">
        <f t="shared" si="28"/>
        <v>CHF / Concentré</v>
      </c>
      <c r="L587" s="193" t="s">
        <v>781</v>
      </c>
      <c r="M587" s="199">
        <f t="shared" si="29"/>
        <v>0</v>
      </c>
      <c r="N587" s="286">
        <f>SUM(M587:M587)</f>
        <v>0</v>
      </c>
    </row>
    <row r="588" spans="2:14" ht="15.6" hidden="1" customHeight="1" outlineLevel="1">
      <c r="B588" s="299" t="s">
        <v>1947</v>
      </c>
      <c r="C588" s="281" t="s">
        <v>2016</v>
      </c>
      <c r="D588" s="294"/>
      <c r="E588" s="166">
        <v>1</v>
      </c>
      <c r="F588" s="167"/>
      <c r="G588" s="168"/>
      <c r="H588" s="169" t="s">
        <v>2023</v>
      </c>
      <c r="I588" s="166" t="s">
        <v>780</v>
      </c>
      <c r="J588" s="170"/>
      <c r="K588" s="171" t="str">
        <f t="shared" si="28"/>
        <v>CHF / Pièce</v>
      </c>
      <c r="L588" s="166" t="s">
        <v>781</v>
      </c>
      <c r="M588" s="172">
        <f t="shared" si="29"/>
        <v>0</v>
      </c>
      <c r="N588" s="284">
        <f>SUM(M588:M591)</f>
        <v>0</v>
      </c>
    </row>
    <row r="589" spans="2:14" ht="15.6" hidden="1" outlineLevel="1">
      <c r="B589" s="300"/>
      <c r="C589" s="282"/>
      <c r="D589" s="295"/>
      <c r="E589" s="173">
        <v>2</v>
      </c>
      <c r="F589" s="174"/>
      <c r="G589" s="175"/>
      <c r="H589" s="176" t="s">
        <v>783</v>
      </c>
      <c r="I589" s="173" t="s">
        <v>780</v>
      </c>
      <c r="J589" s="177"/>
      <c r="K589" s="178" t="str">
        <f t="shared" si="28"/>
        <v>CHF / ..</v>
      </c>
      <c r="L589" s="173" t="s">
        <v>781</v>
      </c>
      <c r="M589" s="179">
        <f t="shared" si="29"/>
        <v>0</v>
      </c>
      <c r="N589" s="285"/>
    </row>
    <row r="590" spans="2:14" ht="15.6" hidden="1" outlineLevel="1">
      <c r="B590" s="300"/>
      <c r="C590" s="282"/>
      <c r="D590" s="295"/>
      <c r="E590" s="192">
        <v>3</v>
      </c>
      <c r="F590" s="174"/>
      <c r="G590" s="175"/>
      <c r="H590" s="176" t="s">
        <v>783</v>
      </c>
      <c r="I590" s="173" t="s">
        <v>780</v>
      </c>
      <c r="J590" s="177"/>
      <c r="K590" s="178" t="str">
        <f t="shared" si="28"/>
        <v>CHF / ..</v>
      </c>
      <c r="L590" s="173" t="s">
        <v>781</v>
      </c>
      <c r="M590" s="179">
        <f t="shared" si="29"/>
        <v>0</v>
      </c>
      <c r="N590" s="285"/>
    </row>
    <row r="591" spans="2:14" ht="15.6" hidden="1" outlineLevel="1">
      <c r="B591" s="301"/>
      <c r="C591" s="283"/>
      <c r="D591" s="296"/>
      <c r="E591" s="193" t="s">
        <v>782</v>
      </c>
      <c r="F591" s="194"/>
      <c r="G591" s="195"/>
      <c r="H591" s="196" t="s">
        <v>783</v>
      </c>
      <c r="I591" s="193" t="s">
        <v>780</v>
      </c>
      <c r="J591" s="197"/>
      <c r="K591" s="198" t="str">
        <f t="shared" si="28"/>
        <v>CHF / ..</v>
      </c>
      <c r="L591" s="193" t="s">
        <v>781</v>
      </c>
      <c r="M591" s="199">
        <f t="shared" si="29"/>
        <v>0</v>
      </c>
      <c r="N591" s="286"/>
    </row>
    <row r="592" spans="2:14" ht="15.6" hidden="1" customHeight="1" outlineLevel="1">
      <c r="B592" s="287" t="s">
        <v>2020</v>
      </c>
      <c r="C592" s="281" t="s">
        <v>2017</v>
      </c>
      <c r="D592" s="294"/>
      <c r="E592" s="166">
        <v>1</v>
      </c>
      <c r="F592" s="167"/>
      <c r="G592" s="168"/>
      <c r="H592" s="169" t="s">
        <v>2023</v>
      </c>
      <c r="I592" s="166" t="s">
        <v>780</v>
      </c>
      <c r="J592" s="170"/>
      <c r="K592" s="171" t="str">
        <f t="shared" si="28"/>
        <v>CHF / Pièce</v>
      </c>
      <c r="L592" s="166" t="s">
        <v>781</v>
      </c>
      <c r="M592" s="172">
        <f t="shared" si="29"/>
        <v>0</v>
      </c>
      <c r="N592" s="284">
        <f>SUM(M592:M595)</f>
        <v>0</v>
      </c>
    </row>
    <row r="593" spans="1:14" ht="15.6" hidden="1" outlineLevel="1">
      <c r="B593" s="287"/>
      <c r="C593" s="282"/>
      <c r="D593" s="295"/>
      <c r="E593" s="173">
        <v>2</v>
      </c>
      <c r="F593" s="174"/>
      <c r="G593" s="175"/>
      <c r="H593" s="176" t="s">
        <v>783</v>
      </c>
      <c r="I593" s="173" t="s">
        <v>780</v>
      </c>
      <c r="J593" s="177"/>
      <c r="K593" s="178" t="str">
        <f t="shared" si="28"/>
        <v>CHF / ..</v>
      </c>
      <c r="L593" s="173" t="s">
        <v>781</v>
      </c>
      <c r="M593" s="179">
        <f t="shared" si="29"/>
        <v>0</v>
      </c>
      <c r="N593" s="285"/>
    </row>
    <row r="594" spans="1:14" ht="15.6" hidden="1" outlineLevel="1">
      <c r="B594" s="287"/>
      <c r="C594" s="282"/>
      <c r="D594" s="295"/>
      <c r="E594" s="192">
        <v>3</v>
      </c>
      <c r="F594" s="174"/>
      <c r="G594" s="175"/>
      <c r="H594" s="176" t="s">
        <v>783</v>
      </c>
      <c r="I594" s="173" t="s">
        <v>780</v>
      </c>
      <c r="J594" s="177"/>
      <c r="K594" s="178" t="str">
        <f t="shared" si="28"/>
        <v>CHF / ..</v>
      </c>
      <c r="L594" s="173" t="s">
        <v>781</v>
      </c>
      <c r="M594" s="179">
        <f t="shared" si="29"/>
        <v>0</v>
      </c>
      <c r="N594" s="285"/>
    </row>
    <row r="595" spans="1:14" ht="15.6" hidden="1" outlineLevel="1">
      <c r="B595" s="287"/>
      <c r="C595" s="283"/>
      <c r="D595" s="296"/>
      <c r="E595" s="193" t="s">
        <v>782</v>
      </c>
      <c r="F595" s="194"/>
      <c r="G595" s="195"/>
      <c r="H595" s="176" t="s">
        <v>783</v>
      </c>
      <c r="I595" s="193" t="s">
        <v>780</v>
      </c>
      <c r="J595" s="197"/>
      <c r="K595" s="198" t="str">
        <f t="shared" si="28"/>
        <v>CHF / ..</v>
      </c>
      <c r="L595" s="193" t="s">
        <v>781</v>
      </c>
      <c r="M595" s="199">
        <f t="shared" si="29"/>
        <v>0</v>
      </c>
      <c r="N595" s="286">
        <f>SUM(M595:M595)</f>
        <v>0</v>
      </c>
    </row>
    <row r="596" spans="1:14" ht="15.6" hidden="1" customHeight="1" outlineLevel="1">
      <c r="B596" s="287" t="s">
        <v>2021</v>
      </c>
      <c r="C596" s="281" t="s">
        <v>2018</v>
      </c>
      <c r="D596" s="294"/>
      <c r="E596" s="166">
        <v>1</v>
      </c>
      <c r="F596" s="167"/>
      <c r="G596" s="168"/>
      <c r="H596" s="169" t="s">
        <v>779</v>
      </c>
      <c r="I596" s="166" t="s">
        <v>780</v>
      </c>
      <c r="J596" s="170"/>
      <c r="K596" s="171" t="str">
        <f t="shared" si="28"/>
        <v>CHF / Min</v>
      </c>
      <c r="L596" s="166" t="s">
        <v>781</v>
      </c>
      <c r="M596" s="172">
        <f t="shared" si="29"/>
        <v>0</v>
      </c>
      <c r="N596" s="284">
        <f>SUM(M596:M599)</f>
        <v>0</v>
      </c>
    </row>
    <row r="597" spans="1:14" ht="15.6" hidden="1" outlineLevel="1">
      <c r="B597" s="287"/>
      <c r="C597" s="282"/>
      <c r="D597" s="295"/>
      <c r="E597" s="173">
        <v>2</v>
      </c>
      <c r="F597" s="174"/>
      <c r="G597" s="175"/>
      <c r="H597" s="176" t="s">
        <v>779</v>
      </c>
      <c r="I597" s="173" t="s">
        <v>780</v>
      </c>
      <c r="J597" s="177"/>
      <c r="K597" s="178" t="str">
        <f t="shared" si="28"/>
        <v>CHF / Min</v>
      </c>
      <c r="L597" s="173" t="s">
        <v>781</v>
      </c>
      <c r="M597" s="179">
        <f t="shared" si="29"/>
        <v>0</v>
      </c>
      <c r="N597" s="285"/>
    </row>
    <row r="598" spans="1:14" ht="15.6" hidden="1" outlineLevel="1">
      <c r="B598" s="287"/>
      <c r="C598" s="282"/>
      <c r="D598" s="295"/>
      <c r="E598" s="187">
        <v>3</v>
      </c>
      <c r="F598" s="188"/>
      <c r="G598" s="189"/>
      <c r="H598" s="176" t="s">
        <v>779</v>
      </c>
      <c r="I598" s="173" t="s">
        <v>780</v>
      </c>
      <c r="J598" s="177"/>
      <c r="K598" s="178" t="str">
        <f t="shared" si="28"/>
        <v>CHF / Min</v>
      </c>
      <c r="L598" s="173" t="s">
        <v>781</v>
      </c>
      <c r="M598" s="179">
        <f t="shared" si="29"/>
        <v>0</v>
      </c>
      <c r="N598" s="285"/>
    </row>
    <row r="599" spans="1:14" ht="15.6" hidden="1" outlineLevel="1">
      <c r="B599" s="287"/>
      <c r="C599" s="283"/>
      <c r="D599" s="296"/>
      <c r="E599" s="180" t="s">
        <v>782</v>
      </c>
      <c r="F599" s="181"/>
      <c r="G599" s="182"/>
      <c r="H599" s="183" t="s">
        <v>779</v>
      </c>
      <c r="I599" s="180" t="s">
        <v>780</v>
      </c>
      <c r="J599" s="184"/>
      <c r="K599" s="185" t="str">
        <f t="shared" si="28"/>
        <v>CHF / Min</v>
      </c>
      <c r="L599" s="180" t="s">
        <v>781</v>
      </c>
      <c r="M599" s="186">
        <f t="shared" si="29"/>
        <v>0</v>
      </c>
      <c r="N599" s="286"/>
    </row>
    <row r="600" spans="1:14" s="110" customFormat="1" ht="15.6" hidden="1" customHeight="1" outlineLevel="1">
      <c r="A600" s="92"/>
      <c r="B600" s="287" t="s">
        <v>1993</v>
      </c>
      <c r="C600" s="281" t="s">
        <v>2019</v>
      </c>
      <c r="D600" s="294"/>
      <c r="E600" s="166">
        <v>1</v>
      </c>
      <c r="F600" s="167"/>
      <c r="G600" s="168"/>
      <c r="H600" s="169" t="s">
        <v>783</v>
      </c>
      <c r="I600" s="166" t="s">
        <v>780</v>
      </c>
      <c r="J600" s="170"/>
      <c r="K600" s="171" t="str">
        <f t="shared" si="28"/>
        <v>CHF / ..</v>
      </c>
      <c r="L600" s="166" t="s">
        <v>781</v>
      </c>
      <c r="M600" s="172">
        <f t="shared" si="29"/>
        <v>0</v>
      </c>
      <c r="N600" s="284">
        <f>SUM(M600:M603)</f>
        <v>0</v>
      </c>
    </row>
    <row r="601" spans="1:14" s="110" customFormat="1" ht="15.6" hidden="1" outlineLevel="1">
      <c r="A601" s="92"/>
      <c r="B601" s="287"/>
      <c r="C601" s="282"/>
      <c r="D601" s="295"/>
      <c r="E601" s="173">
        <v>2</v>
      </c>
      <c r="F601" s="174"/>
      <c r="G601" s="175"/>
      <c r="H601" s="176" t="s">
        <v>783</v>
      </c>
      <c r="I601" s="173" t="s">
        <v>780</v>
      </c>
      <c r="J601" s="177"/>
      <c r="K601" s="178" t="str">
        <f t="shared" si="28"/>
        <v>CHF / ..</v>
      </c>
      <c r="L601" s="173" t="s">
        <v>781</v>
      </c>
      <c r="M601" s="179">
        <f t="shared" si="29"/>
        <v>0</v>
      </c>
      <c r="N601" s="285"/>
    </row>
    <row r="602" spans="1:14" s="110" customFormat="1" ht="15.6" hidden="1" outlineLevel="1">
      <c r="A602" s="92"/>
      <c r="B602" s="287"/>
      <c r="C602" s="282"/>
      <c r="D602" s="295"/>
      <c r="E602" s="187">
        <v>3</v>
      </c>
      <c r="F602" s="188"/>
      <c r="G602" s="189"/>
      <c r="H602" s="176" t="s">
        <v>783</v>
      </c>
      <c r="I602" s="173" t="s">
        <v>780</v>
      </c>
      <c r="J602" s="177"/>
      <c r="K602" s="178" t="str">
        <f t="shared" si="28"/>
        <v>CHF / ..</v>
      </c>
      <c r="L602" s="173" t="s">
        <v>781</v>
      </c>
      <c r="M602" s="179">
        <f t="shared" si="29"/>
        <v>0</v>
      </c>
      <c r="N602" s="285"/>
    </row>
    <row r="603" spans="1:14" s="110" customFormat="1" ht="15.6" hidden="1" outlineLevel="1">
      <c r="A603" s="92"/>
      <c r="B603" s="287"/>
      <c r="C603" s="283"/>
      <c r="D603" s="296"/>
      <c r="E603" s="180" t="s">
        <v>782</v>
      </c>
      <c r="F603" s="181"/>
      <c r="G603" s="182"/>
      <c r="H603" s="183" t="s">
        <v>783</v>
      </c>
      <c r="I603" s="180" t="s">
        <v>780</v>
      </c>
      <c r="J603" s="184"/>
      <c r="K603" s="185" t="str">
        <f t="shared" si="28"/>
        <v>CHF / ..</v>
      </c>
      <c r="L603" s="180" t="s">
        <v>781</v>
      </c>
      <c r="M603" s="186">
        <f t="shared" si="29"/>
        <v>0</v>
      </c>
      <c r="N603" s="286"/>
    </row>
    <row r="604" spans="1:14"/>
    <row r="605" spans="1:14" collapsed="1">
      <c r="B605" s="8" t="s">
        <v>635</v>
      </c>
      <c r="C605" s="230" t="str">
        <f>+VLOOKUP(B605,'Procédés onéreux'!B:D,3,FALSE)</f>
        <v>Erythrocytophérèse thérapeutique</v>
      </c>
      <c r="D605" s="110"/>
      <c r="E605" s="110"/>
      <c r="F605" s="110"/>
      <c r="G605" s="110"/>
      <c r="H605" s="110"/>
      <c r="I605" s="110"/>
      <c r="J605" s="110"/>
      <c r="K605" s="110"/>
      <c r="L605" s="110"/>
      <c r="M605" s="110"/>
      <c r="N605" s="110"/>
    </row>
    <row r="606" spans="1:14" hidden="1" outlineLevel="1">
      <c r="B606" s="260"/>
      <c r="C606" s="297" t="s">
        <v>2005</v>
      </c>
      <c r="D606" s="298"/>
      <c r="E606" s="244" t="s">
        <v>777</v>
      </c>
      <c r="F606" s="163" t="s">
        <v>1960</v>
      </c>
      <c r="G606" s="163" t="s">
        <v>2007</v>
      </c>
      <c r="H606" s="163" t="s">
        <v>2008</v>
      </c>
      <c r="I606" s="163"/>
      <c r="J606" s="164" t="s">
        <v>2009</v>
      </c>
      <c r="K606" s="163" t="s">
        <v>2008</v>
      </c>
      <c r="L606" s="163"/>
      <c r="M606" s="163" t="s">
        <v>2010</v>
      </c>
      <c r="N606" s="165" t="s">
        <v>2011</v>
      </c>
    </row>
    <row r="607" spans="1:14" ht="14.4" hidden="1" customHeight="1" outlineLevel="1">
      <c r="B607" s="299" t="s">
        <v>1988</v>
      </c>
      <c r="C607" s="281" t="s">
        <v>2012</v>
      </c>
      <c r="D607" s="294"/>
      <c r="E607" s="166">
        <v>1</v>
      </c>
      <c r="F607" s="170"/>
      <c r="G607" s="190"/>
      <c r="H607" s="169" t="s">
        <v>779</v>
      </c>
      <c r="I607" s="166" t="s">
        <v>780</v>
      </c>
      <c r="J607" s="170"/>
      <c r="K607" s="171" t="str">
        <f t="shared" ref="K607:K638" si="30">+"CHF / "&amp;H607</f>
        <v>CHF / Min</v>
      </c>
      <c r="L607" s="166" t="s">
        <v>781</v>
      </c>
      <c r="M607" s="172">
        <f t="shared" ref="M607:M638" si="31">+G607*J607</f>
        <v>0</v>
      </c>
      <c r="N607" s="284">
        <f>SUM(M607:M610)</f>
        <v>0</v>
      </c>
    </row>
    <row r="608" spans="1:14" hidden="1" outlineLevel="1">
      <c r="B608" s="300"/>
      <c r="C608" s="282"/>
      <c r="D608" s="295"/>
      <c r="E608" s="173">
        <v>2</v>
      </c>
      <c r="F608" s="177"/>
      <c r="G608" s="191"/>
      <c r="H608" s="176" t="s">
        <v>779</v>
      </c>
      <c r="I608" s="173" t="s">
        <v>780</v>
      </c>
      <c r="J608" s="177"/>
      <c r="K608" s="178" t="str">
        <f t="shared" si="30"/>
        <v>CHF / Min</v>
      </c>
      <c r="L608" s="173" t="s">
        <v>781</v>
      </c>
      <c r="M608" s="179">
        <f t="shared" si="31"/>
        <v>0</v>
      </c>
      <c r="N608" s="285"/>
    </row>
    <row r="609" spans="2:14" ht="15.6" hidden="1" outlineLevel="1">
      <c r="B609" s="300"/>
      <c r="C609" s="282"/>
      <c r="D609" s="295"/>
      <c r="E609" s="192">
        <v>3</v>
      </c>
      <c r="F609" s="174"/>
      <c r="G609" s="175"/>
      <c r="H609" s="176" t="s">
        <v>779</v>
      </c>
      <c r="I609" s="173" t="s">
        <v>780</v>
      </c>
      <c r="J609" s="177"/>
      <c r="K609" s="178" t="str">
        <f t="shared" si="30"/>
        <v>CHF / Min</v>
      </c>
      <c r="L609" s="173" t="s">
        <v>781</v>
      </c>
      <c r="M609" s="179">
        <f t="shared" si="31"/>
        <v>0</v>
      </c>
      <c r="N609" s="285"/>
    </row>
    <row r="610" spans="2:14" ht="15.6" hidden="1" outlineLevel="1">
      <c r="B610" s="300"/>
      <c r="C610" s="283"/>
      <c r="D610" s="296"/>
      <c r="E610" s="193" t="s">
        <v>782</v>
      </c>
      <c r="F610" s="194"/>
      <c r="G610" s="195"/>
      <c r="H610" s="196" t="s">
        <v>779</v>
      </c>
      <c r="I610" s="193" t="s">
        <v>780</v>
      </c>
      <c r="J610" s="197"/>
      <c r="K610" s="198" t="str">
        <f t="shared" si="30"/>
        <v>CHF / Min</v>
      </c>
      <c r="L610" s="193" t="s">
        <v>781</v>
      </c>
      <c r="M610" s="199">
        <f t="shared" si="31"/>
        <v>0</v>
      </c>
      <c r="N610" s="286"/>
    </row>
    <row r="611" spans="2:14" ht="15.6" hidden="1" customHeight="1" outlineLevel="1">
      <c r="B611" s="287" t="s">
        <v>1989</v>
      </c>
      <c r="C611" s="281" t="s">
        <v>2028</v>
      </c>
      <c r="D611" s="294"/>
      <c r="E611" s="166">
        <v>1</v>
      </c>
      <c r="F611" s="167"/>
      <c r="G611" s="168"/>
      <c r="H611" s="169" t="s">
        <v>779</v>
      </c>
      <c r="I611" s="166" t="s">
        <v>780</v>
      </c>
      <c r="J611" s="170"/>
      <c r="K611" s="171" t="str">
        <f t="shared" si="30"/>
        <v>CHF / Min</v>
      </c>
      <c r="L611" s="166" t="s">
        <v>781</v>
      </c>
      <c r="M611" s="172">
        <f t="shared" si="31"/>
        <v>0</v>
      </c>
      <c r="N611" s="284">
        <f>SUM(M611:M614)</f>
        <v>0</v>
      </c>
    </row>
    <row r="612" spans="2:14" ht="15.6" hidden="1" outlineLevel="1">
      <c r="B612" s="287"/>
      <c r="C612" s="282"/>
      <c r="D612" s="295"/>
      <c r="E612" s="173">
        <v>2</v>
      </c>
      <c r="F612" s="174"/>
      <c r="G612" s="175"/>
      <c r="H612" s="176" t="s">
        <v>779</v>
      </c>
      <c r="I612" s="173" t="s">
        <v>780</v>
      </c>
      <c r="J612" s="177"/>
      <c r="K612" s="178" t="str">
        <f t="shared" si="30"/>
        <v>CHF / Min</v>
      </c>
      <c r="L612" s="173" t="s">
        <v>781</v>
      </c>
      <c r="M612" s="179">
        <f t="shared" si="31"/>
        <v>0</v>
      </c>
      <c r="N612" s="285"/>
    </row>
    <row r="613" spans="2:14" ht="15.6" hidden="1" outlineLevel="1">
      <c r="B613" s="287"/>
      <c r="C613" s="282"/>
      <c r="D613" s="295"/>
      <c r="E613" s="192">
        <v>3</v>
      </c>
      <c r="F613" s="174"/>
      <c r="G613" s="175"/>
      <c r="H613" s="176" t="s">
        <v>779</v>
      </c>
      <c r="I613" s="173" t="s">
        <v>780</v>
      </c>
      <c r="J613" s="177"/>
      <c r="K613" s="178" t="str">
        <f t="shared" si="30"/>
        <v>CHF / Min</v>
      </c>
      <c r="L613" s="173" t="s">
        <v>781</v>
      </c>
      <c r="M613" s="179">
        <f t="shared" si="31"/>
        <v>0</v>
      </c>
      <c r="N613" s="285"/>
    </row>
    <row r="614" spans="2:14" ht="15.6" hidden="1" outlineLevel="1">
      <c r="B614" s="287"/>
      <c r="C614" s="283"/>
      <c r="D614" s="296"/>
      <c r="E614" s="193" t="s">
        <v>782</v>
      </c>
      <c r="F614" s="194"/>
      <c r="G614" s="195"/>
      <c r="H614" s="196" t="s">
        <v>779</v>
      </c>
      <c r="I614" s="193" t="s">
        <v>780</v>
      </c>
      <c r="J614" s="197"/>
      <c r="K614" s="198" t="str">
        <f t="shared" si="30"/>
        <v>CHF / Min</v>
      </c>
      <c r="L614" s="193" t="s">
        <v>781</v>
      </c>
      <c r="M614" s="199">
        <f t="shared" si="31"/>
        <v>0</v>
      </c>
      <c r="N614" s="286">
        <f>SUM(M614:M614)</f>
        <v>0</v>
      </c>
    </row>
    <row r="615" spans="2:14" ht="15.6" hidden="1" customHeight="1" outlineLevel="1">
      <c r="B615" s="287" t="s">
        <v>2029</v>
      </c>
      <c r="C615" s="281" t="s">
        <v>2014</v>
      </c>
      <c r="D615" s="294"/>
      <c r="E615" s="166">
        <v>1</v>
      </c>
      <c r="F615" s="167"/>
      <c r="G615" s="168"/>
      <c r="H615" s="169" t="s">
        <v>16</v>
      </c>
      <c r="I615" s="166" t="s">
        <v>780</v>
      </c>
      <c r="J615" s="170"/>
      <c r="K615" s="171" t="str">
        <f t="shared" si="30"/>
        <v>CHF / mg</v>
      </c>
      <c r="L615" s="166" t="s">
        <v>781</v>
      </c>
      <c r="M615" s="172">
        <f t="shared" si="31"/>
        <v>0</v>
      </c>
      <c r="N615" s="284">
        <f>SUM(M615:M618)</f>
        <v>0</v>
      </c>
    </row>
    <row r="616" spans="2:14" ht="15.6" hidden="1" outlineLevel="1">
      <c r="B616" s="287"/>
      <c r="C616" s="282"/>
      <c r="D616" s="295"/>
      <c r="E616" s="173">
        <v>2</v>
      </c>
      <c r="F616" s="174"/>
      <c r="G616" s="175"/>
      <c r="H616" s="176" t="s">
        <v>17</v>
      </c>
      <c r="I616" s="173" t="s">
        <v>780</v>
      </c>
      <c r="J616" s="177"/>
      <c r="K616" s="178" t="str">
        <f t="shared" si="30"/>
        <v>CHF / U</v>
      </c>
      <c r="L616" s="173" t="s">
        <v>781</v>
      </c>
      <c r="M616" s="179">
        <f t="shared" si="31"/>
        <v>0</v>
      </c>
      <c r="N616" s="285"/>
    </row>
    <row r="617" spans="2:14" ht="15.6" hidden="1" outlineLevel="1">
      <c r="B617" s="287"/>
      <c r="C617" s="282"/>
      <c r="D617" s="295"/>
      <c r="E617" s="192">
        <v>3</v>
      </c>
      <c r="F617" s="174"/>
      <c r="G617" s="175"/>
      <c r="H617" s="176" t="s">
        <v>187</v>
      </c>
      <c r="I617" s="173" t="s">
        <v>780</v>
      </c>
      <c r="J617" s="177"/>
      <c r="K617" s="178" t="str">
        <f t="shared" si="30"/>
        <v>CHF / ml</v>
      </c>
      <c r="L617" s="173" t="s">
        <v>781</v>
      </c>
      <c r="M617" s="179">
        <f t="shared" si="31"/>
        <v>0</v>
      </c>
      <c r="N617" s="285"/>
    </row>
    <row r="618" spans="2:14" ht="15.6" hidden="1" outlineLevel="1">
      <c r="B618" s="287"/>
      <c r="C618" s="283"/>
      <c r="D618" s="296"/>
      <c r="E618" s="193" t="s">
        <v>782</v>
      </c>
      <c r="F618" s="194"/>
      <c r="G618" s="195"/>
      <c r="H618" s="183" t="s">
        <v>782</v>
      </c>
      <c r="I618" s="193" t="s">
        <v>780</v>
      </c>
      <c r="J618" s="197"/>
      <c r="K618" s="198" t="str">
        <f t="shared" si="30"/>
        <v>CHF / …</v>
      </c>
      <c r="L618" s="193" t="s">
        <v>781</v>
      </c>
      <c r="M618" s="199">
        <f t="shared" si="31"/>
        <v>0</v>
      </c>
      <c r="N618" s="286">
        <f>SUM(M618:M618)</f>
        <v>0</v>
      </c>
    </row>
    <row r="619" spans="2:14" ht="15.6" hidden="1" customHeight="1" outlineLevel="1">
      <c r="B619" s="287" t="s">
        <v>1990</v>
      </c>
      <c r="C619" s="281" t="s">
        <v>2015</v>
      </c>
      <c r="D619" s="294"/>
      <c r="E619" s="166">
        <v>1</v>
      </c>
      <c r="F619" s="167"/>
      <c r="G619" s="168"/>
      <c r="H619" s="196" t="s">
        <v>2022</v>
      </c>
      <c r="I619" s="166" t="s">
        <v>780</v>
      </c>
      <c r="J619" s="170"/>
      <c r="K619" s="171" t="str">
        <f t="shared" si="30"/>
        <v>CHF / Concentré</v>
      </c>
      <c r="L619" s="166" t="s">
        <v>781</v>
      </c>
      <c r="M619" s="172">
        <f t="shared" si="31"/>
        <v>0</v>
      </c>
      <c r="N619" s="284">
        <f>SUM(M619:M622)</f>
        <v>0</v>
      </c>
    </row>
    <row r="620" spans="2:14" ht="15.6" hidden="1" outlineLevel="1">
      <c r="B620" s="287"/>
      <c r="C620" s="282"/>
      <c r="D620" s="295"/>
      <c r="E620" s="173">
        <v>2</v>
      </c>
      <c r="F620" s="174"/>
      <c r="G620" s="175"/>
      <c r="H620" s="196" t="s">
        <v>2022</v>
      </c>
      <c r="I620" s="173" t="s">
        <v>780</v>
      </c>
      <c r="J620" s="177"/>
      <c r="K620" s="178" t="str">
        <f t="shared" si="30"/>
        <v>CHF / Concentré</v>
      </c>
      <c r="L620" s="173" t="s">
        <v>781</v>
      </c>
      <c r="M620" s="179">
        <f t="shared" si="31"/>
        <v>0</v>
      </c>
      <c r="N620" s="285"/>
    </row>
    <row r="621" spans="2:14" ht="15.6" hidden="1" outlineLevel="1">
      <c r="B621" s="287"/>
      <c r="C621" s="282"/>
      <c r="D621" s="295"/>
      <c r="E621" s="192">
        <v>3</v>
      </c>
      <c r="F621" s="174"/>
      <c r="G621" s="175"/>
      <c r="H621" s="196" t="s">
        <v>2022</v>
      </c>
      <c r="I621" s="173" t="s">
        <v>780</v>
      </c>
      <c r="J621" s="177"/>
      <c r="K621" s="178" t="str">
        <f t="shared" si="30"/>
        <v>CHF / Concentré</v>
      </c>
      <c r="L621" s="173" t="s">
        <v>781</v>
      </c>
      <c r="M621" s="179">
        <f t="shared" si="31"/>
        <v>0</v>
      </c>
      <c r="N621" s="285"/>
    </row>
    <row r="622" spans="2:14" ht="15.6" hidden="1" outlineLevel="1">
      <c r="B622" s="287"/>
      <c r="C622" s="283"/>
      <c r="D622" s="296"/>
      <c r="E622" s="193" t="s">
        <v>782</v>
      </c>
      <c r="F622" s="194"/>
      <c r="G622" s="195"/>
      <c r="H622" s="196" t="s">
        <v>2022</v>
      </c>
      <c r="I622" s="193" t="s">
        <v>780</v>
      </c>
      <c r="J622" s="197"/>
      <c r="K622" s="198" t="str">
        <f t="shared" si="30"/>
        <v>CHF / Concentré</v>
      </c>
      <c r="L622" s="193" t="s">
        <v>781</v>
      </c>
      <c r="M622" s="199">
        <f t="shared" si="31"/>
        <v>0</v>
      </c>
      <c r="N622" s="286">
        <f>SUM(M622:M622)</f>
        <v>0</v>
      </c>
    </row>
    <row r="623" spans="2:14" ht="15.6" hidden="1" customHeight="1" outlineLevel="1">
      <c r="B623" s="299" t="s">
        <v>1947</v>
      </c>
      <c r="C623" s="281" t="s">
        <v>2016</v>
      </c>
      <c r="D623" s="294"/>
      <c r="E623" s="166">
        <v>1</v>
      </c>
      <c r="F623" s="167"/>
      <c r="G623" s="168"/>
      <c r="H623" s="169" t="s">
        <v>2023</v>
      </c>
      <c r="I623" s="166" t="s">
        <v>780</v>
      </c>
      <c r="J623" s="170"/>
      <c r="K623" s="171" t="str">
        <f t="shared" si="30"/>
        <v>CHF / Pièce</v>
      </c>
      <c r="L623" s="166" t="s">
        <v>781</v>
      </c>
      <c r="M623" s="172">
        <f t="shared" si="31"/>
        <v>0</v>
      </c>
      <c r="N623" s="284">
        <f>SUM(M623:M626)</f>
        <v>0</v>
      </c>
    </row>
    <row r="624" spans="2:14" ht="15.6" hidden="1" outlineLevel="1">
      <c r="B624" s="300"/>
      <c r="C624" s="282"/>
      <c r="D624" s="295"/>
      <c r="E624" s="173">
        <v>2</v>
      </c>
      <c r="F624" s="174"/>
      <c r="G624" s="175"/>
      <c r="H624" s="176" t="s">
        <v>783</v>
      </c>
      <c r="I624" s="173" t="s">
        <v>780</v>
      </c>
      <c r="J624" s="177"/>
      <c r="K624" s="178" t="str">
        <f t="shared" si="30"/>
        <v>CHF / ..</v>
      </c>
      <c r="L624" s="173" t="s">
        <v>781</v>
      </c>
      <c r="M624" s="179">
        <f t="shared" si="31"/>
        <v>0</v>
      </c>
      <c r="N624" s="285"/>
    </row>
    <row r="625" spans="1:14" ht="15.6" hidden="1" outlineLevel="1">
      <c r="B625" s="300"/>
      <c r="C625" s="282"/>
      <c r="D625" s="295"/>
      <c r="E625" s="192">
        <v>3</v>
      </c>
      <c r="F625" s="174"/>
      <c r="G625" s="175"/>
      <c r="H625" s="176" t="s">
        <v>783</v>
      </c>
      <c r="I625" s="173" t="s">
        <v>780</v>
      </c>
      <c r="J625" s="177"/>
      <c r="K625" s="178" t="str">
        <f t="shared" si="30"/>
        <v>CHF / ..</v>
      </c>
      <c r="L625" s="173" t="s">
        <v>781</v>
      </c>
      <c r="M625" s="179">
        <f t="shared" si="31"/>
        <v>0</v>
      </c>
      <c r="N625" s="285"/>
    </row>
    <row r="626" spans="1:14" ht="15.6" hidden="1" outlineLevel="1">
      <c r="B626" s="301"/>
      <c r="C626" s="283"/>
      <c r="D626" s="296"/>
      <c r="E626" s="193" t="s">
        <v>782</v>
      </c>
      <c r="F626" s="194"/>
      <c r="G626" s="195"/>
      <c r="H626" s="196" t="s">
        <v>783</v>
      </c>
      <c r="I626" s="193" t="s">
        <v>780</v>
      </c>
      <c r="J626" s="197"/>
      <c r="K626" s="198" t="str">
        <f t="shared" si="30"/>
        <v>CHF / ..</v>
      </c>
      <c r="L626" s="193" t="s">
        <v>781</v>
      </c>
      <c r="M626" s="199">
        <f t="shared" si="31"/>
        <v>0</v>
      </c>
      <c r="N626" s="286"/>
    </row>
    <row r="627" spans="1:14" ht="15.6" hidden="1" customHeight="1" outlineLevel="1">
      <c r="B627" s="287" t="s">
        <v>2020</v>
      </c>
      <c r="C627" s="281" t="s">
        <v>2017</v>
      </c>
      <c r="D627" s="294"/>
      <c r="E627" s="166">
        <v>1</v>
      </c>
      <c r="F627" s="167"/>
      <c r="G627" s="168"/>
      <c r="H627" s="169" t="s">
        <v>2023</v>
      </c>
      <c r="I627" s="166" t="s">
        <v>780</v>
      </c>
      <c r="J627" s="170"/>
      <c r="K627" s="171" t="str">
        <f t="shared" si="30"/>
        <v>CHF / Pièce</v>
      </c>
      <c r="L627" s="166" t="s">
        <v>781</v>
      </c>
      <c r="M627" s="172">
        <f t="shared" si="31"/>
        <v>0</v>
      </c>
      <c r="N627" s="284">
        <f>SUM(M627:M630)</f>
        <v>0</v>
      </c>
    </row>
    <row r="628" spans="1:14" ht="15.6" hidden="1" outlineLevel="1">
      <c r="B628" s="287"/>
      <c r="C628" s="282"/>
      <c r="D628" s="295"/>
      <c r="E628" s="173">
        <v>2</v>
      </c>
      <c r="F628" s="174"/>
      <c r="G628" s="175"/>
      <c r="H628" s="176" t="s">
        <v>783</v>
      </c>
      <c r="I628" s="173" t="s">
        <v>780</v>
      </c>
      <c r="J628" s="177"/>
      <c r="K628" s="178" t="str">
        <f t="shared" si="30"/>
        <v>CHF / ..</v>
      </c>
      <c r="L628" s="173" t="s">
        <v>781</v>
      </c>
      <c r="M628" s="179">
        <f t="shared" si="31"/>
        <v>0</v>
      </c>
      <c r="N628" s="285"/>
    </row>
    <row r="629" spans="1:14" ht="15.6" hidden="1" outlineLevel="1">
      <c r="B629" s="287"/>
      <c r="C629" s="282"/>
      <c r="D629" s="295"/>
      <c r="E629" s="192">
        <v>3</v>
      </c>
      <c r="F629" s="174"/>
      <c r="G629" s="175"/>
      <c r="H629" s="176" t="s">
        <v>783</v>
      </c>
      <c r="I629" s="173" t="s">
        <v>780</v>
      </c>
      <c r="J629" s="177"/>
      <c r="K629" s="178" t="str">
        <f t="shared" si="30"/>
        <v>CHF / ..</v>
      </c>
      <c r="L629" s="173" t="s">
        <v>781</v>
      </c>
      <c r="M629" s="179">
        <f t="shared" si="31"/>
        <v>0</v>
      </c>
      <c r="N629" s="285"/>
    </row>
    <row r="630" spans="1:14" ht="15.6" hidden="1" outlineLevel="1">
      <c r="B630" s="287"/>
      <c r="C630" s="283"/>
      <c r="D630" s="296"/>
      <c r="E630" s="193" t="s">
        <v>782</v>
      </c>
      <c r="F630" s="194"/>
      <c r="G630" s="195"/>
      <c r="H630" s="176" t="s">
        <v>783</v>
      </c>
      <c r="I630" s="193" t="s">
        <v>780</v>
      </c>
      <c r="J630" s="197"/>
      <c r="K630" s="198" t="str">
        <f t="shared" si="30"/>
        <v>CHF / ..</v>
      </c>
      <c r="L630" s="193" t="s">
        <v>781</v>
      </c>
      <c r="M630" s="199">
        <f t="shared" si="31"/>
        <v>0</v>
      </c>
      <c r="N630" s="286">
        <f>SUM(M630:M630)</f>
        <v>0</v>
      </c>
    </row>
    <row r="631" spans="1:14" ht="15.6" hidden="1" customHeight="1" outlineLevel="1">
      <c r="B631" s="287" t="s">
        <v>2021</v>
      </c>
      <c r="C631" s="281" t="s">
        <v>2018</v>
      </c>
      <c r="D631" s="294"/>
      <c r="E631" s="166">
        <v>1</v>
      </c>
      <c r="F631" s="167"/>
      <c r="G631" s="168"/>
      <c r="H631" s="169" t="s">
        <v>779</v>
      </c>
      <c r="I631" s="166" t="s">
        <v>780</v>
      </c>
      <c r="J631" s="170"/>
      <c r="K631" s="171" t="str">
        <f t="shared" si="30"/>
        <v>CHF / Min</v>
      </c>
      <c r="L631" s="166" t="s">
        <v>781</v>
      </c>
      <c r="M631" s="172">
        <f t="shared" si="31"/>
        <v>0</v>
      </c>
      <c r="N631" s="284">
        <f>SUM(M631:M634)</f>
        <v>0</v>
      </c>
    </row>
    <row r="632" spans="1:14" ht="15.6" hidden="1" outlineLevel="1">
      <c r="B632" s="287"/>
      <c r="C632" s="282"/>
      <c r="D632" s="295"/>
      <c r="E632" s="173">
        <v>2</v>
      </c>
      <c r="F632" s="174"/>
      <c r="G632" s="175"/>
      <c r="H632" s="176" t="s">
        <v>779</v>
      </c>
      <c r="I632" s="173" t="s">
        <v>780</v>
      </c>
      <c r="J632" s="177"/>
      <c r="K632" s="178" t="str">
        <f t="shared" si="30"/>
        <v>CHF / Min</v>
      </c>
      <c r="L632" s="173" t="s">
        <v>781</v>
      </c>
      <c r="M632" s="179">
        <f t="shared" si="31"/>
        <v>0</v>
      </c>
      <c r="N632" s="285"/>
    </row>
    <row r="633" spans="1:14" ht="15.6" hidden="1" outlineLevel="1">
      <c r="B633" s="287"/>
      <c r="C633" s="282"/>
      <c r="D633" s="295"/>
      <c r="E633" s="187">
        <v>3</v>
      </c>
      <c r="F633" s="188"/>
      <c r="G633" s="189"/>
      <c r="H633" s="176" t="s">
        <v>779</v>
      </c>
      <c r="I633" s="173" t="s">
        <v>780</v>
      </c>
      <c r="J633" s="177"/>
      <c r="K633" s="178" t="str">
        <f t="shared" si="30"/>
        <v>CHF / Min</v>
      </c>
      <c r="L633" s="173" t="s">
        <v>781</v>
      </c>
      <c r="M633" s="179">
        <f t="shared" si="31"/>
        <v>0</v>
      </c>
      <c r="N633" s="285"/>
    </row>
    <row r="634" spans="1:14" ht="15.6" hidden="1" outlineLevel="1">
      <c r="B634" s="287"/>
      <c r="C634" s="283"/>
      <c r="D634" s="296"/>
      <c r="E634" s="180" t="s">
        <v>782</v>
      </c>
      <c r="F634" s="181"/>
      <c r="G634" s="182"/>
      <c r="H634" s="183" t="s">
        <v>779</v>
      </c>
      <c r="I634" s="180" t="s">
        <v>780</v>
      </c>
      <c r="J634" s="184"/>
      <c r="K634" s="185" t="str">
        <f t="shared" si="30"/>
        <v>CHF / Min</v>
      </c>
      <c r="L634" s="180" t="s">
        <v>781</v>
      </c>
      <c r="M634" s="186">
        <f t="shared" si="31"/>
        <v>0</v>
      </c>
      <c r="N634" s="286"/>
    </row>
    <row r="635" spans="1:14" s="110" customFormat="1" ht="15.6" hidden="1" customHeight="1" outlineLevel="1">
      <c r="A635" s="92"/>
      <c r="B635" s="287" t="s">
        <v>1993</v>
      </c>
      <c r="C635" s="281" t="s">
        <v>2019</v>
      </c>
      <c r="D635" s="294"/>
      <c r="E635" s="166">
        <v>1</v>
      </c>
      <c r="F635" s="167"/>
      <c r="G635" s="168"/>
      <c r="H635" s="169" t="s">
        <v>783</v>
      </c>
      <c r="I635" s="166" t="s">
        <v>780</v>
      </c>
      <c r="J635" s="170"/>
      <c r="K635" s="171" t="str">
        <f t="shared" si="30"/>
        <v>CHF / ..</v>
      </c>
      <c r="L635" s="166" t="s">
        <v>781</v>
      </c>
      <c r="M635" s="172">
        <f t="shared" si="31"/>
        <v>0</v>
      </c>
      <c r="N635" s="284">
        <f>SUM(M635:M638)</f>
        <v>0</v>
      </c>
    </row>
    <row r="636" spans="1:14" s="110" customFormat="1" ht="15.6" hidden="1" outlineLevel="1">
      <c r="A636" s="92"/>
      <c r="B636" s="287"/>
      <c r="C636" s="282"/>
      <c r="D636" s="295"/>
      <c r="E636" s="173">
        <v>2</v>
      </c>
      <c r="F636" s="174"/>
      <c r="G636" s="175"/>
      <c r="H636" s="176" t="s">
        <v>783</v>
      </c>
      <c r="I636" s="173" t="s">
        <v>780</v>
      </c>
      <c r="J636" s="177"/>
      <c r="K636" s="178" t="str">
        <f t="shared" si="30"/>
        <v>CHF / ..</v>
      </c>
      <c r="L636" s="173" t="s">
        <v>781</v>
      </c>
      <c r="M636" s="179">
        <f t="shared" si="31"/>
        <v>0</v>
      </c>
      <c r="N636" s="285"/>
    </row>
    <row r="637" spans="1:14" s="110" customFormat="1" ht="15.6" hidden="1" outlineLevel="1">
      <c r="A637" s="92"/>
      <c r="B637" s="287"/>
      <c r="C637" s="282"/>
      <c r="D637" s="295"/>
      <c r="E637" s="187">
        <v>3</v>
      </c>
      <c r="F637" s="188"/>
      <c r="G637" s="189"/>
      <c r="H637" s="176" t="s">
        <v>783</v>
      </c>
      <c r="I637" s="173" t="s">
        <v>780</v>
      </c>
      <c r="J637" s="177"/>
      <c r="K637" s="178" t="str">
        <f t="shared" si="30"/>
        <v>CHF / ..</v>
      </c>
      <c r="L637" s="173" t="s">
        <v>781</v>
      </c>
      <c r="M637" s="179">
        <f t="shared" si="31"/>
        <v>0</v>
      </c>
      <c r="N637" s="285"/>
    </row>
    <row r="638" spans="1:14" s="110" customFormat="1" ht="15.6" hidden="1" outlineLevel="1">
      <c r="A638" s="92"/>
      <c r="B638" s="287"/>
      <c r="C638" s="283"/>
      <c r="D638" s="296"/>
      <c r="E638" s="180" t="s">
        <v>782</v>
      </c>
      <c r="F638" s="181"/>
      <c r="G638" s="182"/>
      <c r="H638" s="183" t="s">
        <v>783</v>
      </c>
      <c r="I638" s="180" t="s">
        <v>780</v>
      </c>
      <c r="J638" s="184"/>
      <c r="K638" s="185" t="str">
        <f t="shared" si="30"/>
        <v>CHF / ..</v>
      </c>
      <c r="L638" s="180" t="s">
        <v>781</v>
      </c>
      <c r="M638" s="186">
        <f t="shared" si="31"/>
        <v>0</v>
      </c>
      <c r="N638" s="286"/>
    </row>
    <row r="639" spans="1:14"/>
    <row r="640" spans="1:14" collapsed="1">
      <c r="B640" s="8" t="s">
        <v>636</v>
      </c>
      <c r="C640" s="230" t="str">
        <f>+VLOOKUP(B640,'Procédés onéreux'!B:D,3,FALSE)</f>
        <v>Thrombocytophérèse thérapeutique</v>
      </c>
      <c r="D640" s="110"/>
      <c r="E640" s="110"/>
      <c r="F640" s="110"/>
      <c r="G640" s="110"/>
      <c r="H640" s="110"/>
      <c r="I640" s="110"/>
      <c r="J640" s="110"/>
      <c r="K640" s="110"/>
      <c r="L640" s="110"/>
      <c r="M640" s="110"/>
      <c r="N640" s="110"/>
    </row>
    <row r="641" spans="2:14" hidden="1" outlineLevel="1">
      <c r="B641" s="260"/>
      <c r="C641" s="297" t="s">
        <v>2005</v>
      </c>
      <c r="D641" s="298"/>
      <c r="E641" s="244" t="s">
        <v>777</v>
      </c>
      <c r="F641" s="163" t="s">
        <v>1960</v>
      </c>
      <c r="G641" s="163" t="s">
        <v>2007</v>
      </c>
      <c r="H641" s="163" t="s">
        <v>2008</v>
      </c>
      <c r="I641" s="163"/>
      <c r="J641" s="164" t="s">
        <v>2009</v>
      </c>
      <c r="K641" s="163" t="s">
        <v>2008</v>
      </c>
      <c r="L641" s="163"/>
      <c r="M641" s="163" t="s">
        <v>2010</v>
      </c>
      <c r="N641" s="165" t="s">
        <v>2011</v>
      </c>
    </row>
    <row r="642" spans="2:14" ht="14.4" hidden="1" customHeight="1" outlineLevel="1">
      <c r="B642" s="299" t="s">
        <v>1988</v>
      </c>
      <c r="C642" s="281" t="s">
        <v>2012</v>
      </c>
      <c r="D642" s="294"/>
      <c r="E642" s="166">
        <v>1</v>
      </c>
      <c r="F642" s="170"/>
      <c r="G642" s="190"/>
      <c r="H642" s="169" t="s">
        <v>779</v>
      </c>
      <c r="I642" s="166" t="s">
        <v>780</v>
      </c>
      <c r="J642" s="170"/>
      <c r="K642" s="171" t="str">
        <f t="shared" ref="K642:K673" si="32">+"CHF / "&amp;H642</f>
        <v>CHF / Min</v>
      </c>
      <c r="L642" s="166" t="s">
        <v>781</v>
      </c>
      <c r="M642" s="172">
        <f t="shared" ref="M642:M673" si="33">+G642*J642</f>
        <v>0</v>
      </c>
      <c r="N642" s="284">
        <f>SUM(M642:M645)</f>
        <v>0</v>
      </c>
    </row>
    <row r="643" spans="2:14" hidden="1" outlineLevel="1">
      <c r="B643" s="300"/>
      <c r="C643" s="282"/>
      <c r="D643" s="295"/>
      <c r="E643" s="173">
        <v>2</v>
      </c>
      <c r="F643" s="177"/>
      <c r="G643" s="191"/>
      <c r="H643" s="176" t="s">
        <v>779</v>
      </c>
      <c r="I643" s="173" t="s">
        <v>780</v>
      </c>
      <c r="J643" s="177"/>
      <c r="K643" s="178" t="str">
        <f t="shared" si="32"/>
        <v>CHF / Min</v>
      </c>
      <c r="L643" s="173" t="s">
        <v>781</v>
      </c>
      <c r="M643" s="179">
        <f t="shared" si="33"/>
        <v>0</v>
      </c>
      <c r="N643" s="285"/>
    </row>
    <row r="644" spans="2:14" ht="15.6" hidden="1" outlineLevel="1">
      <c r="B644" s="300"/>
      <c r="C644" s="282"/>
      <c r="D644" s="295"/>
      <c r="E644" s="192">
        <v>3</v>
      </c>
      <c r="F644" s="174"/>
      <c r="G644" s="175"/>
      <c r="H644" s="176" t="s">
        <v>779</v>
      </c>
      <c r="I644" s="173" t="s">
        <v>780</v>
      </c>
      <c r="J644" s="177"/>
      <c r="K644" s="178" t="str">
        <f t="shared" si="32"/>
        <v>CHF / Min</v>
      </c>
      <c r="L644" s="173" t="s">
        <v>781</v>
      </c>
      <c r="M644" s="179">
        <f t="shared" si="33"/>
        <v>0</v>
      </c>
      <c r="N644" s="285"/>
    </row>
    <row r="645" spans="2:14" ht="15.6" hidden="1" outlineLevel="1">
      <c r="B645" s="300"/>
      <c r="C645" s="283"/>
      <c r="D645" s="296"/>
      <c r="E645" s="193" t="s">
        <v>782</v>
      </c>
      <c r="F645" s="194"/>
      <c r="G645" s="195"/>
      <c r="H645" s="196" t="s">
        <v>779</v>
      </c>
      <c r="I645" s="193" t="s">
        <v>780</v>
      </c>
      <c r="J645" s="197"/>
      <c r="K645" s="198" t="str">
        <f t="shared" si="32"/>
        <v>CHF / Min</v>
      </c>
      <c r="L645" s="193" t="s">
        <v>781</v>
      </c>
      <c r="M645" s="199">
        <f t="shared" si="33"/>
        <v>0</v>
      </c>
      <c r="N645" s="286"/>
    </row>
    <row r="646" spans="2:14" ht="15.6" hidden="1" customHeight="1" outlineLevel="1">
      <c r="B646" s="287" t="s">
        <v>1989</v>
      </c>
      <c r="C646" s="281" t="s">
        <v>2028</v>
      </c>
      <c r="D646" s="294"/>
      <c r="E646" s="166">
        <v>1</v>
      </c>
      <c r="F646" s="167"/>
      <c r="G646" s="168"/>
      <c r="H646" s="169" t="s">
        <v>779</v>
      </c>
      <c r="I646" s="166" t="s">
        <v>780</v>
      </c>
      <c r="J646" s="170"/>
      <c r="K646" s="171" t="str">
        <f t="shared" si="32"/>
        <v>CHF / Min</v>
      </c>
      <c r="L646" s="166" t="s">
        <v>781</v>
      </c>
      <c r="M646" s="172">
        <f t="shared" si="33"/>
        <v>0</v>
      </c>
      <c r="N646" s="284">
        <f>SUM(M646:M649)</f>
        <v>0</v>
      </c>
    </row>
    <row r="647" spans="2:14" ht="15.6" hidden="1" outlineLevel="1">
      <c r="B647" s="287"/>
      <c r="C647" s="282"/>
      <c r="D647" s="295"/>
      <c r="E647" s="173">
        <v>2</v>
      </c>
      <c r="F647" s="174"/>
      <c r="G647" s="175"/>
      <c r="H647" s="176" t="s">
        <v>779</v>
      </c>
      <c r="I647" s="173" t="s">
        <v>780</v>
      </c>
      <c r="J647" s="177"/>
      <c r="K647" s="178" t="str">
        <f t="shared" si="32"/>
        <v>CHF / Min</v>
      </c>
      <c r="L647" s="173" t="s">
        <v>781</v>
      </c>
      <c r="M647" s="179">
        <f t="shared" si="33"/>
        <v>0</v>
      </c>
      <c r="N647" s="285"/>
    </row>
    <row r="648" spans="2:14" ht="15.6" hidden="1" outlineLevel="1">
      <c r="B648" s="287"/>
      <c r="C648" s="282"/>
      <c r="D648" s="295"/>
      <c r="E648" s="192">
        <v>3</v>
      </c>
      <c r="F648" s="174"/>
      <c r="G648" s="175"/>
      <c r="H648" s="176" t="s">
        <v>779</v>
      </c>
      <c r="I648" s="173" t="s">
        <v>780</v>
      </c>
      <c r="J648" s="177"/>
      <c r="K648" s="178" t="str">
        <f t="shared" si="32"/>
        <v>CHF / Min</v>
      </c>
      <c r="L648" s="173" t="s">
        <v>781</v>
      </c>
      <c r="M648" s="179">
        <f t="shared" si="33"/>
        <v>0</v>
      </c>
      <c r="N648" s="285"/>
    </row>
    <row r="649" spans="2:14" ht="15.6" hidden="1" outlineLevel="1">
      <c r="B649" s="287"/>
      <c r="C649" s="283"/>
      <c r="D649" s="296"/>
      <c r="E649" s="193" t="s">
        <v>782</v>
      </c>
      <c r="F649" s="194"/>
      <c r="G649" s="195"/>
      <c r="H649" s="196" t="s">
        <v>779</v>
      </c>
      <c r="I649" s="193" t="s">
        <v>780</v>
      </c>
      <c r="J649" s="197"/>
      <c r="K649" s="198" t="str">
        <f t="shared" si="32"/>
        <v>CHF / Min</v>
      </c>
      <c r="L649" s="193" t="s">
        <v>781</v>
      </c>
      <c r="M649" s="199">
        <f t="shared" si="33"/>
        <v>0</v>
      </c>
      <c r="N649" s="286">
        <f>SUM(M649:M649)</f>
        <v>0</v>
      </c>
    </row>
    <row r="650" spans="2:14" ht="15.6" hidden="1" customHeight="1" outlineLevel="1">
      <c r="B650" s="287" t="s">
        <v>2029</v>
      </c>
      <c r="C650" s="281" t="s">
        <v>2014</v>
      </c>
      <c r="D650" s="294"/>
      <c r="E650" s="166">
        <v>1</v>
      </c>
      <c r="F650" s="167"/>
      <c r="G650" s="168"/>
      <c r="H650" s="169" t="s">
        <v>16</v>
      </c>
      <c r="I650" s="166" t="s">
        <v>780</v>
      </c>
      <c r="J650" s="170"/>
      <c r="K650" s="171" t="str">
        <f t="shared" si="32"/>
        <v>CHF / mg</v>
      </c>
      <c r="L650" s="166" t="s">
        <v>781</v>
      </c>
      <c r="M650" s="172">
        <f t="shared" si="33"/>
        <v>0</v>
      </c>
      <c r="N650" s="284">
        <f>SUM(M650:M653)</f>
        <v>0</v>
      </c>
    </row>
    <row r="651" spans="2:14" ht="15.6" hidden="1" outlineLevel="1">
      <c r="B651" s="287"/>
      <c r="C651" s="282"/>
      <c r="D651" s="295"/>
      <c r="E651" s="173">
        <v>2</v>
      </c>
      <c r="F651" s="174"/>
      <c r="G651" s="175"/>
      <c r="H651" s="176" t="s">
        <v>17</v>
      </c>
      <c r="I651" s="173" t="s">
        <v>780</v>
      </c>
      <c r="J651" s="177"/>
      <c r="K651" s="178" t="str">
        <f t="shared" si="32"/>
        <v>CHF / U</v>
      </c>
      <c r="L651" s="173" t="s">
        <v>781</v>
      </c>
      <c r="M651" s="179">
        <f t="shared" si="33"/>
        <v>0</v>
      </c>
      <c r="N651" s="285"/>
    </row>
    <row r="652" spans="2:14" ht="15.6" hidden="1" outlineLevel="1">
      <c r="B652" s="287"/>
      <c r="C652" s="282"/>
      <c r="D652" s="295"/>
      <c r="E652" s="192">
        <v>3</v>
      </c>
      <c r="F652" s="174"/>
      <c r="G652" s="175"/>
      <c r="H652" s="176" t="s">
        <v>187</v>
      </c>
      <c r="I652" s="173" t="s">
        <v>780</v>
      </c>
      <c r="J652" s="177"/>
      <c r="K652" s="178" t="str">
        <f t="shared" si="32"/>
        <v>CHF / ml</v>
      </c>
      <c r="L652" s="173" t="s">
        <v>781</v>
      </c>
      <c r="M652" s="179">
        <f t="shared" si="33"/>
        <v>0</v>
      </c>
      <c r="N652" s="285"/>
    </row>
    <row r="653" spans="2:14" ht="15.6" hidden="1" outlineLevel="1">
      <c r="B653" s="287"/>
      <c r="C653" s="283"/>
      <c r="D653" s="296"/>
      <c r="E653" s="193" t="s">
        <v>782</v>
      </c>
      <c r="F653" s="194"/>
      <c r="G653" s="195"/>
      <c r="H653" s="183" t="s">
        <v>782</v>
      </c>
      <c r="I653" s="193" t="s">
        <v>780</v>
      </c>
      <c r="J653" s="197"/>
      <c r="K653" s="198" t="str">
        <f t="shared" si="32"/>
        <v>CHF / …</v>
      </c>
      <c r="L653" s="193" t="s">
        <v>781</v>
      </c>
      <c r="M653" s="199">
        <f t="shared" si="33"/>
        <v>0</v>
      </c>
      <c r="N653" s="286">
        <f>SUM(M653:M653)</f>
        <v>0</v>
      </c>
    </row>
    <row r="654" spans="2:14" ht="15.6" hidden="1" customHeight="1" outlineLevel="1">
      <c r="B654" s="287" t="s">
        <v>1990</v>
      </c>
      <c r="C654" s="281" t="s">
        <v>2015</v>
      </c>
      <c r="D654" s="294"/>
      <c r="E654" s="166">
        <v>1</v>
      </c>
      <c r="F654" s="167"/>
      <c r="G654" s="168"/>
      <c r="H654" s="196" t="s">
        <v>2022</v>
      </c>
      <c r="I654" s="166" t="s">
        <v>780</v>
      </c>
      <c r="J654" s="170"/>
      <c r="K654" s="171" t="str">
        <f t="shared" si="32"/>
        <v>CHF / Concentré</v>
      </c>
      <c r="L654" s="166" t="s">
        <v>781</v>
      </c>
      <c r="M654" s="172">
        <f t="shared" si="33"/>
        <v>0</v>
      </c>
      <c r="N654" s="284">
        <f>SUM(M654:M657)</f>
        <v>0</v>
      </c>
    </row>
    <row r="655" spans="2:14" ht="15.6" hidden="1" outlineLevel="1">
      <c r="B655" s="287"/>
      <c r="C655" s="282"/>
      <c r="D655" s="295"/>
      <c r="E655" s="173">
        <v>2</v>
      </c>
      <c r="F655" s="174"/>
      <c r="G655" s="175"/>
      <c r="H655" s="196" t="s">
        <v>2022</v>
      </c>
      <c r="I655" s="173" t="s">
        <v>780</v>
      </c>
      <c r="J655" s="177"/>
      <c r="K655" s="178" t="str">
        <f t="shared" si="32"/>
        <v>CHF / Concentré</v>
      </c>
      <c r="L655" s="173" t="s">
        <v>781</v>
      </c>
      <c r="M655" s="179">
        <f t="shared" si="33"/>
        <v>0</v>
      </c>
      <c r="N655" s="285"/>
    </row>
    <row r="656" spans="2:14" ht="15.6" hidden="1" outlineLevel="1">
      <c r="B656" s="287"/>
      <c r="C656" s="282"/>
      <c r="D656" s="295"/>
      <c r="E656" s="192">
        <v>3</v>
      </c>
      <c r="F656" s="174"/>
      <c r="G656" s="175"/>
      <c r="H656" s="196" t="s">
        <v>2022</v>
      </c>
      <c r="I656" s="173" t="s">
        <v>780</v>
      </c>
      <c r="J656" s="177"/>
      <c r="K656" s="178" t="str">
        <f t="shared" si="32"/>
        <v>CHF / Concentré</v>
      </c>
      <c r="L656" s="173" t="s">
        <v>781</v>
      </c>
      <c r="M656" s="179">
        <f t="shared" si="33"/>
        <v>0</v>
      </c>
      <c r="N656" s="285"/>
    </row>
    <row r="657" spans="1:14" ht="15.6" hidden="1" outlineLevel="1">
      <c r="B657" s="287"/>
      <c r="C657" s="283"/>
      <c r="D657" s="296"/>
      <c r="E657" s="193" t="s">
        <v>782</v>
      </c>
      <c r="F657" s="194"/>
      <c r="G657" s="195"/>
      <c r="H657" s="196" t="s">
        <v>2022</v>
      </c>
      <c r="I657" s="193" t="s">
        <v>780</v>
      </c>
      <c r="J657" s="197"/>
      <c r="K657" s="198" t="str">
        <f t="shared" si="32"/>
        <v>CHF / Concentré</v>
      </c>
      <c r="L657" s="193" t="s">
        <v>781</v>
      </c>
      <c r="M657" s="199">
        <f t="shared" si="33"/>
        <v>0</v>
      </c>
      <c r="N657" s="286">
        <f>SUM(M657:M657)</f>
        <v>0</v>
      </c>
    </row>
    <row r="658" spans="1:14" ht="15.6" hidden="1" customHeight="1" outlineLevel="1">
      <c r="B658" s="299" t="s">
        <v>1947</v>
      </c>
      <c r="C658" s="281" t="s">
        <v>2016</v>
      </c>
      <c r="D658" s="294"/>
      <c r="E658" s="166">
        <v>1</v>
      </c>
      <c r="F658" s="167"/>
      <c r="G658" s="168"/>
      <c r="H658" s="169" t="s">
        <v>2023</v>
      </c>
      <c r="I658" s="166" t="s">
        <v>780</v>
      </c>
      <c r="J658" s="170"/>
      <c r="K658" s="171" t="str">
        <f t="shared" si="32"/>
        <v>CHF / Pièce</v>
      </c>
      <c r="L658" s="166" t="s">
        <v>781</v>
      </c>
      <c r="M658" s="172">
        <f t="shared" si="33"/>
        <v>0</v>
      </c>
      <c r="N658" s="284">
        <f>SUM(M658:M661)</f>
        <v>0</v>
      </c>
    </row>
    <row r="659" spans="1:14" ht="15.6" hidden="1" outlineLevel="1">
      <c r="B659" s="300"/>
      <c r="C659" s="282"/>
      <c r="D659" s="295"/>
      <c r="E659" s="173">
        <v>2</v>
      </c>
      <c r="F659" s="174"/>
      <c r="G659" s="175"/>
      <c r="H659" s="176" t="s">
        <v>783</v>
      </c>
      <c r="I659" s="173" t="s">
        <v>780</v>
      </c>
      <c r="J659" s="177"/>
      <c r="K659" s="178" t="str">
        <f t="shared" si="32"/>
        <v>CHF / ..</v>
      </c>
      <c r="L659" s="173" t="s">
        <v>781</v>
      </c>
      <c r="M659" s="179">
        <f t="shared" si="33"/>
        <v>0</v>
      </c>
      <c r="N659" s="285"/>
    </row>
    <row r="660" spans="1:14" ht="15.6" hidden="1" outlineLevel="1">
      <c r="B660" s="300"/>
      <c r="C660" s="282"/>
      <c r="D660" s="295"/>
      <c r="E660" s="192">
        <v>3</v>
      </c>
      <c r="F660" s="174"/>
      <c r="G660" s="175"/>
      <c r="H660" s="176" t="s">
        <v>783</v>
      </c>
      <c r="I660" s="173" t="s">
        <v>780</v>
      </c>
      <c r="J660" s="177"/>
      <c r="K660" s="178" t="str">
        <f t="shared" si="32"/>
        <v>CHF / ..</v>
      </c>
      <c r="L660" s="173" t="s">
        <v>781</v>
      </c>
      <c r="M660" s="179">
        <f t="shared" si="33"/>
        <v>0</v>
      </c>
      <c r="N660" s="285"/>
    </row>
    <row r="661" spans="1:14" ht="15.6" hidden="1" outlineLevel="1">
      <c r="B661" s="301"/>
      <c r="C661" s="283"/>
      <c r="D661" s="296"/>
      <c r="E661" s="193" t="s">
        <v>782</v>
      </c>
      <c r="F661" s="194"/>
      <c r="G661" s="195"/>
      <c r="H661" s="196" t="s">
        <v>783</v>
      </c>
      <c r="I661" s="193" t="s">
        <v>780</v>
      </c>
      <c r="J661" s="197"/>
      <c r="K661" s="198" t="str">
        <f t="shared" si="32"/>
        <v>CHF / ..</v>
      </c>
      <c r="L661" s="193" t="s">
        <v>781</v>
      </c>
      <c r="M661" s="199">
        <f t="shared" si="33"/>
        <v>0</v>
      </c>
      <c r="N661" s="286"/>
    </row>
    <row r="662" spans="1:14" ht="15.6" hidden="1" customHeight="1" outlineLevel="1">
      <c r="B662" s="287" t="s">
        <v>2020</v>
      </c>
      <c r="C662" s="281" t="s">
        <v>2017</v>
      </c>
      <c r="D662" s="294"/>
      <c r="E662" s="166">
        <v>1</v>
      </c>
      <c r="F662" s="167"/>
      <c r="G662" s="168"/>
      <c r="H662" s="169" t="s">
        <v>2023</v>
      </c>
      <c r="I662" s="166" t="s">
        <v>780</v>
      </c>
      <c r="J662" s="170"/>
      <c r="K662" s="171" t="str">
        <f t="shared" si="32"/>
        <v>CHF / Pièce</v>
      </c>
      <c r="L662" s="166" t="s">
        <v>781</v>
      </c>
      <c r="M662" s="172">
        <f t="shared" si="33"/>
        <v>0</v>
      </c>
      <c r="N662" s="284">
        <f>SUM(M662:M665)</f>
        <v>0</v>
      </c>
    </row>
    <row r="663" spans="1:14" ht="15.6" hidden="1" outlineLevel="1">
      <c r="B663" s="287"/>
      <c r="C663" s="282"/>
      <c r="D663" s="295"/>
      <c r="E663" s="173">
        <v>2</v>
      </c>
      <c r="F663" s="174"/>
      <c r="G663" s="175"/>
      <c r="H663" s="176" t="s">
        <v>783</v>
      </c>
      <c r="I663" s="173" t="s">
        <v>780</v>
      </c>
      <c r="J663" s="177"/>
      <c r="K663" s="178" t="str">
        <f t="shared" si="32"/>
        <v>CHF / ..</v>
      </c>
      <c r="L663" s="173" t="s">
        <v>781</v>
      </c>
      <c r="M663" s="179">
        <f t="shared" si="33"/>
        <v>0</v>
      </c>
      <c r="N663" s="285"/>
    </row>
    <row r="664" spans="1:14" ht="15.6" hidden="1" outlineLevel="1">
      <c r="B664" s="287"/>
      <c r="C664" s="282"/>
      <c r="D664" s="295"/>
      <c r="E664" s="192">
        <v>3</v>
      </c>
      <c r="F664" s="174"/>
      <c r="G664" s="175"/>
      <c r="H664" s="176" t="s">
        <v>783</v>
      </c>
      <c r="I664" s="173" t="s">
        <v>780</v>
      </c>
      <c r="J664" s="177"/>
      <c r="K664" s="178" t="str">
        <f t="shared" si="32"/>
        <v>CHF / ..</v>
      </c>
      <c r="L664" s="173" t="s">
        <v>781</v>
      </c>
      <c r="M664" s="179">
        <f t="shared" si="33"/>
        <v>0</v>
      </c>
      <c r="N664" s="285"/>
    </row>
    <row r="665" spans="1:14" ht="15.6" hidden="1" outlineLevel="1">
      <c r="B665" s="287"/>
      <c r="C665" s="283"/>
      <c r="D665" s="296"/>
      <c r="E665" s="193" t="s">
        <v>782</v>
      </c>
      <c r="F665" s="194"/>
      <c r="G665" s="195"/>
      <c r="H665" s="176" t="s">
        <v>783</v>
      </c>
      <c r="I665" s="193" t="s">
        <v>780</v>
      </c>
      <c r="J665" s="197"/>
      <c r="K665" s="198" t="str">
        <f t="shared" si="32"/>
        <v>CHF / ..</v>
      </c>
      <c r="L665" s="193" t="s">
        <v>781</v>
      </c>
      <c r="M665" s="199">
        <f t="shared" si="33"/>
        <v>0</v>
      </c>
      <c r="N665" s="286">
        <f>SUM(M665:M665)</f>
        <v>0</v>
      </c>
    </row>
    <row r="666" spans="1:14" ht="15.6" hidden="1" customHeight="1" outlineLevel="1">
      <c r="B666" s="287" t="s">
        <v>2021</v>
      </c>
      <c r="C666" s="281" t="s">
        <v>2018</v>
      </c>
      <c r="D666" s="294"/>
      <c r="E666" s="166">
        <v>1</v>
      </c>
      <c r="F666" s="167"/>
      <c r="G666" s="168"/>
      <c r="H666" s="169" t="s">
        <v>779</v>
      </c>
      <c r="I666" s="166" t="s">
        <v>780</v>
      </c>
      <c r="J666" s="170"/>
      <c r="K666" s="171" t="str">
        <f t="shared" si="32"/>
        <v>CHF / Min</v>
      </c>
      <c r="L666" s="166" t="s">
        <v>781</v>
      </c>
      <c r="M666" s="172">
        <f t="shared" si="33"/>
        <v>0</v>
      </c>
      <c r="N666" s="284">
        <f>SUM(M666:M669)</f>
        <v>0</v>
      </c>
    </row>
    <row r="667" spans="1:14" ht="15.6" hidden="1" outlineLevel="1">
      <c r="B667" s="287"/>
      <c r="C667" s="282"/>
      <c r="D667" s="295"/>
      <c r="E667" s="173">
        <v>2</v>
      </c>
      <c r="F667" s="174"/>
      <c r="G667" s="175"/>
      <c r="H667" s="176" t="s">
        <v>779</v>
      </c>
      <c r="I667" s="173" t="s">
        <v>780</v>
      </c>
      <c r="J667" s="177"/>
      <c r="K667" s="178" t="str">
        <f t="shared" si="32"/>
        <v>CHF / Min</v>
      </c>
      <c r="L667" s="173" t="s">
        <v>781</v>
      </c>
      <c r="M667" s="179">
        <f t="shared" si="33"/>
        <v>0</v>
      </c>
      <c r="N667" s="285"/>
    </row>
    <row r="668" spans="1:14" ht="15.6" hidden="1" outlineLevel="1">
      <c r="B668" s="287"/>
      <c r="C668" s="282"/>
      <c r="D668" s="295"/>
      <c r="E668" s="187">
        <v>3</v>
      </c>
      <c r="F668" s="188"/>
      <c r="G668" s="189"/>
      <c r="H668" s="176" t="s">
        <v>779</v>
      </c>
      <c r="I668" s="173" t="s">
        <v>780</v>
      </c>
      <c r="J668" s="177"/>
      <c r="K668" s="178" t="str">
        <f t="shared" si="32"/>
        <v>CHF / Min</v>
      </c>
      <c r="L668" s="173" t="s">
        <v>781</v>
      </c>
      <c r="M668" s="179">
        <f t="shared" si="33"/>
        <v>0</v>
      </c>
      <c r="N668" s="285"/>
    </row>
    <row r="669" spans="1:14" ht="15.6" hidden="1" outlineLevel="1">
      <c r="B669" s="287"/>
      <c r="C669" s="283"/>
      <c r="D669" s="296"/>
      <c r="E669" s="180" t="s">
        <v>782</v>
      </c>
      <c r="F669" s="181"/>
      <c r="G669" s="182"/>
      <c r="H669" s="183" t="s">
        <v>779</v>
      </c>
      <c r="I669" s="180" t="s">
        <v>780</v>
      </c>
      <c r="J669" s="184"/>
      <c r="K669" s="185" t="str">
        <f t="shared" si="32"/>
        <v>CHF / Min</v>
      </c>
      <c r="L669" s="180" t="s">
        <v>781</v>
      </c>
      <c r="M669" s="186">
        <f t="shared" si="33"/>
        <v>0</v>
      </c>
      <c r="N669" s="286"/>
    </row>
    <row r="670" spans="1:14" s="110" customFormat="1" ht="15.6" hidden="1" customHeight="1" outlineLevel="1">
      <c r="A670" s="92"/>
      <c r="B670" s="287" t="s">
        <v>1993</v>
      </c>
      <c r="C670" s="281" t="s">
        <v>2019</v>
      </c>
      <c r="D670" s="294"/>
      <c r="E670" s="166">
        <v>1</v>
      </c>
      <c r="F670" s="167"/>
      <c r="G670" s="168"/>
      <c r="H670" s="169" t="s">
        <v>783</v>
      </c>
      <c r="I670" s="166" t="s">
        <v>780</v>
      </c>
      <c r="J670" s="170"/>
      <c r="K670" s="171" t="str">
        <f t="shared" si="32"/>
        <v>CHF / ..</v>
      </c>
      <c r="L670" s="166" t="s">
        <v>781</v>
      </c>
      <c r="M670" s="172">
        <f t="shared" si="33"/>
        <v>0</v>
      </c>
      <c r="N670" s="284">
        <f>SUM(M670:M673)</f>
        <v>0</v>
      </c>
    </row>
    <row r="671" spans="1:14" s="110" customFormat="1" ht="15.6" hidden="1" outlineLevel="1">
      <c r="A671" s="92"/>
      <c r="B671" s="287"/>
      <c r="C671" s="282"/>
      <c r="D671" s="295"/>
      <c r="E671" s="173">
        <v>2</v>
      </c>
      <c r="F671" s="174"/>
      <c r="G671" s="175"/>
      <c r="H671" s="176" t="s">
        <v>783</v>
      </c>
      <c r="I671" s="173" t="s">
        <v>780</v>
      </c>
      <c r="J671" s="177"/>
      <c r="K671" s="178" t="str">
        <f t="shared" si="32"/>
        <v>CHF / ..</v>
      </c>
      <c r="L671" s="173" t="s">
        <v>781</v>
      </c>
      <c r="M671" s="179">
        <f t="shared" si="33"/>
        <v>0</v>
      </c>
      <c r="N671" s="285"/>
    </row>
    <row r="672" spans="1:14" s="110" customFormat="1" ht="15.6" hidden="1" outlineLevel="1">
      <c r="A672" s="92"/>
      <c r="B672" s="287"/>
      <c r="C672" s="282"/>
      <c r="D672" s="295"/>
      <c r="E672" s="187">
        <v>3</v>
      </c>
      <c r="F672" s="188"/>
      <c r="G672" s="189"/>
      <c r="H672" s="176" t="s">
        <v>783</v>
      </c>
      <c r="I672" s="173" t="s">
        <v>780</v>
      </c>
      <c r="J672" s="177"/>
      <c r="K672" s="178" t="str">
        <f t="shared" si="32"/>
        <v>CHF / ..</v>
      </c>
      <c r="L672" s="173" t="s">
        <v>781</v>
      </c>
      <c r="M672" s="179">
        <f t="shared" si="33"/>
        <v>0</v>
      </c>
      <c r="N672" s="285"/>
    </row>
    <row r="673" spans="1:14" s="110" customFormat="1" ht="15.6" hidden="1" outlineLevel="1">
      <c r="A673" s="92"/>
      <c r="B673" s="287"/>
      <c r="C673" s="283"/>
      <c r="D673" s="296"/>
      <c r="E673" s="180" t="s">
        <v>782</v>
      </c>
      <c r="F673" s="181"/>
      <c r="G673" s="182"/>
      <c r="H673" s="183" t="s">
        <v>783</v>
      </c>
      <c r="I673" s="180" t="s">
        <v>780</v>
      </c>
      <c r="J673" s="184"/>
      <c r="K673" s="185" t="str">
        <f t="shared" si="32"/>
        <v>CHF / ..</v>
      </c>
      <c r="L673" s="180" t="s">
        <v>781</v>
      </c>
      <c r="M673" s="186">
        <f t="shared" si="33"/>
        <v>0</v>
      </c>
      <c r="N673" s="286"/>
    </row>
    <row r="674" spans="1:14"/>
    <row r="675" spans="1:14" collapsed="1">
      <c r="B675" s="232" t="s">
        <v>637</v>
      </c>
      <c r="C675" s="49" t="str">
        <f>+VLOOKUP(B675,'Procédés onéreux'!B:D,3,FALSE)</f>
        <v>Immunoadsorption extracorporelle, sur colonne
non régénérable</v>
      </c>
      <c r="D675" s="110"/>
      <c r="E675" s="110"/>
      <c r="F675" s="110"/>
      <c r="G675" s="110"/>
      <c r="H675" s="110"/>
      <c r="I675" s="110"/>
      <c r="J675" s="110"/>
      <c r="K675" s="110"/>
      <c r="L675" s="110"/>
      <c r="M675" s="110"/>
      <c r="N675" s="110"/>
    </row>
    <row r="676" spans="1:14" hidden="1" outlineLevel="1">
      <c r="B676" s="260"/>
      <c r="C676" s="297" t="s">
        <v>2005</v>
      </c>
      <c r="D676" s="298"/>
      <c r="E676" s="244" t="s">
        <v>777</v>
      </c>
      <c r="F676" s="163" t="s">
        <v>1960</v>
      </c>
      <c r="G676" s="163" t="s">
        <v>2007</v>
      </c>
      <c r="H676" s="163" t="s">
        <v>2008</v>
      </c>
      <c r="I676" s="163"/>
      <c r="J676" s="164" t="s">
        <v>2009</v>
      </c>
      <c r="K676" s="163" t="s">
        <v>2008</v>
      </c>
      <c r="L676" s="163"/>
      <c r="M676" s="163" t="s">
        <v>2010</v>
      </c>
      <c r="N676" s="165" t="s">
        <v>2011</v>
      </c>
    </row>
    <row r="677" spans="1:14" ht="14.4" hidden="1" customHeight="1" outlineLevel="1">
      <c r="B677" s="299" t="s">
        <v>1988</v>
      </c>
      <c r="C677" s="281" t="s">
        <v>2012</v>
      </c>
      <c r="D677" s="294"/>
      <c r="E677" s="166">
        <v>1</v>
      </c>
      <c r="F677" s="170"/>
      <c r="G677" s="190"/>
      <c r="H677" s="169" t="s">
        <v>779</v>
      </c>
      <c r="I677" s="166" t="s">
        <v>780</v>
      </c>
      <c r="J677" s="170"/>
      <c r="K677" s="171" t="str">
        <f t="shared" ref="K677:K708" si="34">+"CHF / "&amp;H677</f>
        <v>CHF / Min</v>
      </c>
      <c r="L677" s="166" t="s">
        <v>781</v>
      </c>
      <c r="M677" s="172">
        <f t="shared" ref="M677:M708" si="35">+G677*J677</f>
        <v>0</v>
      </c>
      <c r="N677" s="284">
        <f>SUM(M677:M680)</f>
        <v>0</v>
      </c>
    </row>
    <row r="678" spans="1:14" hidden="1" outlineLevel="1">
      <c r="B678" s="300"/>
      <c r="C678" s="282"/>
      <c r="D678" s="295"/>
      <c r="E678" s="173">
        <v>2</v>
      </c>
      <c r="F678" s="177"/>
      <c r="G678" s="191"/>
      <c r="H678" s="176" t="s">
        <v>779</v>
      </c>
      <c r="I678" s="173" t="s">
        <v>780</v>
      </c>
      <c r="J678" s="177"/>
      <c r="K678" s="178" t="str">
        <f t="shared" si="34"/>
        <v>CHF / Min</v>
      </c>
      <c r="L678" s="173" t="s">
        <v>781</v>
      </c>
      <c r="M678" s="179">
        <f t="shared" si="35"/>
        <v>0</v>
      </c>
      <c r="N678" s="285"/>
    </row>
    <row r="679" spans="1:14" ht="15.6" hidden="1" outlineLevel="1">
      <c r="B679" s="300"/>
      <c r="C679" s="282"/>
      <c r="D679" s="295"/>
      <c r="E679" s="192">
        <v>3</v>
      </c>
      <c r="F679" s="174"/>
      <c r="G679" s="175"/>
      <c r="H679" s="176" t="s">
        <v>779</v>
      </c>
      <c r="I679" s="173" t="s">
        <v>780</v>
      </c>
      <c r="J679" s="177"/>
      <c r="K679" s="178" t="str">
        <f t="shared" si="34"/>
        <v>CHF / Min</v>
      </c>
      <c r="L679" s="173" t="s">
        <v>781</v>
      </c>
      <c r="M679" s="179">
        <f t="shared" si="35"/>
        <v>0</v>
      </c>
      <c r="N679" s="285"/>
    </row>
    <row r="680" spans="1:14" ht="15.6" hidden="1" outlineLevel="1">
      <c r="B680" s="300"/>
      <c r="C680" s="283"/>
      <c r="D680" s="296"/>
      <c r="E680" s="193" t="s">
        <v>782</v>
      </c>
      <c r="F680" s="194"/>
      <c r="G680" s="195"/>
      <c r="H680" s="196" t="s">
        <v>779</v>
      </c>
      <c r="I680" s="193" t="s">
        <v>780</v>
      </c>
      <c r="J680" s="197"/>
      <c r="K680" s="198" t="str">
        <f t="shared" si="34"/>
        <v>CHF / Min</v>
      </c>
      <c r="L680" s="193" t="s">
        <v>781</v>
      </c>
      <c r="M680" s="199">
        <f t="shared" si="35"/>
        <v>0</v>
      </c>
      <c r="N680" s="286"/>
    </row>
    <row r="681" spans="1:14" ht="15.6" hidden="1" customHeight="1" outlineLevel="1">
      <c r="B681" s="287" t="s">
        <v>1989</v>
      </c>
      <c r="C681" s="281" t="s">
        <v>2028</v>
      </c>
      <c r="D681" s="294"/>
      <c r="E681" s="166">
        <v>1</v>
      </c>
      <c r="F681" s="167"/>
      <c r="G681" s="168"/>
      <c r="H681" s="169" t="s">
        <v>779</v>
      </c>
      <c r="I681" s="166" t="s">
        <v>780</v>
      </c>
      <c r="J681" s="170"/>
      <c r="K681" s="171" t="str">
        <f t="shared" si="34"/>
        <v>CHF / Min</v>
      </c>
      <c r="L681" s="166" t="s">
        <v>781</v>
      </c>
      <c r="M681" s="172">
        <f t="shared" si="35"/>
        <v>0</v>
      </c>
      <c r="N681" s="284">
        <f>SUM(M681:M684)</f>
        <v>0</v>
      </c>
    </row>
    <row r="682" spans="1:14" ht="15.6" hidden="1" outlineLevel="1">
      <c r="B682" s="287"/>
      <c r="C682" s="282"/>
      <c r="D682" s="295"/>
      <c r="E682" s="173">
        <v>2</v>
      </c>
      <c r="F682" s="174"/>
      <c r="G682" s="175"/>
      <c r="H682" s="176" t="s">
        <v>779</v>
      </c>
      <c r="I682" s="173" t="s">
        <v>780</v>
      </c>
      <c r="J682" s="177"/>
      <c r="K682" s="178" t="str">
        <f t="shared" si="34"/>
        <v>CHF / Min</v>
      </c>
      <c r="L682" s="173" t="s">
        <v>781</v>
      </c>
      <c r="M682" s="179">
        <f t="shared" si="35"/>
        <v>0</v>
      </c>
      <c r="N682" s="285"/>
    </row>
    <row r="683" spans="1:14" ht="15.6" hidden="1" outlineLevel="1">
      <c r="B683" s="287"/>
      <c r="C683" s="282"/>
      <c r="D683" s="295"/>
      <c r="E683" s="192">
        <v>3</v>
      </c>
      <c r="F683" s="174"/>
      <c r="G683" s="175"/>
      <c r="H683" s="176" t="s">
        <v>779</v>
      </c>
      <c r="I683" s="173" t="s">
        <v>780</v>
      </c>
      <c r="J683" s="177"/>
      <c r="K683" s="178" t="str">
        <f t="shared" si="34"/>
        <v>CHF / Min</v>
      </c>
      <c r="L683" s="173" t="s">
        <v>781</v>
      </c>
      <c r="M683" s="179">
        <f t="shared" si="35"/>
        <v>0</v>
      </c>
      <c r="N683" s="285"/>
    </row>
    <row r="684" spans="1:14" ht="15.6" hidden="1" outlineLevel="1">
      <c r="B684" s="287"/>
      <c r="C684" s="283"/>
      <c r="D684" s="296"/>
      <c r="E684" s="193" t="s">
        <v>782</v>
      </c>
      <c r="F684" s="194"/>
      <c r="G684" s="195"/>
      <c r="H684" s="196" t="s">
        <v>779</v>
      </c>
      <c r="I684" s="193" t="s">
        <v>780</v>
      </c>
      <c r="J684" s="197"/>
      <c r="K684" s="198" t="str">
        <f t="shared" si="34"/>
        <v>CHF / Min</v>
      </c>
      <c r="L684" s="193" t="s">
        <v>781</v>
      </c>
      <c r="M684" s="199">
        <f t="shared" si="35"/>
        <v>0</v>
      </c>
      <c r="N684" s="286">
        <f>SUM(M684:M684)</f>
        <v>0</v>
      </c>
    </row>
    <row r="685" spans="1:14" ht="15.6" hidden="1" customHeight="1" outlineLevel="1">
      <c r="B685" s="287" t="s">
        <v>2029</v>
      </c>
      <c r="C685" s="281" t="s">
        <v>2014</v>
      </c>
      <c r="D685" s="294"/>
      <c r="E685" s="166">
        <v>1</v>
      </c>
      <c r="F685" s="167"/>
      <c r="G685" s="168"/>
      <c r="H685" s="169" t="s">
        <v>16</v>
      </c>
      <c r="I685" s="166" t="s">
        <v>780</v>
      </c>
      <c r="J685" s="170"/>
      <c r="K685" s="171" t="str">
        <f t="shared" si="34"/>
        <v>CHF / mg</v>
      </c>
      <c r="L685" s="166" t="s">
        <v>781</v>
      </c>
      <c r="M685" s="172">
        <f t="shared" si="35"/>
        <v>0</v>
      </c>
      <c r="N685" s="284">
        <f>SUM(M685:M688)</f>
        <v>0</v>
      </c>
    </row>
    <row r="686" spans="1:14" ht="15.6" hidden="1" outlineLevel="1">
      <c r="B686" s="287"/>
      <c r="C686" s="282"/>
      <c r="D686" s="295"/>
      <c r="E686" s="173">
        <v>2</v>
      </c>
      <c r="F686" s="174"/>
      <c r="G686" s="175"/>
      <c r="H686" s="176" t="s">
        <v>17</v>
      </c>
      <c r="I686" s="173" t="s">
        <v>780</v>
      </c>
      <c r="J686" s="177"/>
      <c r="K686" s="178" t="str">
        <f t="shared" si="34"/>
        <v>CHF / U</v>
      </c>
      <c r="L686" s="173" t="s">
        <v>781</v>
      </c>
      <c r="M686" s="179">
        <f t="shared" si="35"/>
        <v>0</v>
      </c>
      <c r="N686" s="285"/>
    </row>
    <row r="687" spans="1:14" ht="15.6" hidden="1" outlineLevel="1">
      <c r="B687" s="287"/>
      <c r="C687" s="282"/>
      <c r="D687" s="295"/>
      <c r="E687" s="192">
        <v>3</v>
      </c>
      <c r="F687" s="174"/>
      <c r="G687" s="175"/>
      <c r="H687" s="176" t="s">
        <v>187</v>
      </c>
      <c r="I687" s="173" t="s">
        <v>780</v>
      </c>
      <c r="J687" s="177"/>
      <c r="K687" s="178" t="str">
        <f t="shared" si="34"/>
        <v>CHF / ml</v>
      </c>
      <c r="L687" s="173" t="s">
        <v>781</v>
      </c>
      <c r="M687" s="179">
        <f t="shared" si="35"/>
        <v>0</v>
      </c>
      <c r="N687" s="285"/>
    </row>
    <row r="688" spans="1:14" ht="15.6" hidden="1" outlineLevel="1">
      <c r="B688" s="287"/>
      <c r="C688" s="283"/>
      <c r="D688" s="296"/>
      <c r="E688" s="193" t="s">
        <v>782</v>
      </c>
      <c r="F688" s="194"/>
      <c r="G688" s="195"/>
      <c r="H688" s="183" t="s">
        <v>782</v>
      </c>
      <c r="I688" s="193" t="s">
        <v>780</v>
      </c>
      <c r="J688" s="197"/>
      <c r="K688" s="198" t="str">
        <f t="shared" si="34"/>
        <v>CHF / …</v>
      </c>
      <c r="L688" s="193" t="s">
        <v>781</v>
      </c>
      <c r="M688" s="199">
        <f t="shared" si="35"/>
        <v>0</v>
      </c>
      <c r="N688" s="286">
        <f>SUM(M688:M688)</f>
        <v>0</v>
      </c>
    </row>
    <row r="689" spans="2:14" ht="15.6" hidden="1" customHeight="1" outlineLevel="1">
      <c r="B689" s="287" t="s">
        <v>1990</v>
      </c>
      <c r="C689" s="281" t="s">
        <v>2015</v>
      </c>
      <c r="D689" s="294"/>
      <c r="E689" s="166">
        <v>1</v>
      </c>
      <c r="F689" s="167"/>
      <c r="G689" s="168"/>
      <c r="H689" s="196" t="s">
        <v>2022</v>
      </c>
      <c r="I689" s="166" t="s">
        <v>780</v>
      </c>
      <c r="J689" s="170"/>
      <c r="K689" s="171" t="str">
        <f t="shared" si="34"/>
        <v>CHF / Concentré</v>
      </c>
      <c r="L689" s="166" t="s">
        <v>781</v>
      </c>
      <c r="M689" s="172">
        <f t="shared" si="35"/>
        <v>0</v>
      </c>
      <c r="N689" s="284">
        <f>SUM(M689:M692)</f>
        <v>0</v>
      </c>
    </row>
    <row r="690" spans="2:14" ht="15.6" hidden="1" outlineLevel="1">
      <c r="B690" s="287"/>
      <c r="C690" s="282"/>
      <c r="D690" s="295"/>
      <c r="E690" s="173">
        <v>2</v>
      </c>
      <c r="F690" s="174"/>
      <c r="G690" s="175"/>
      <c r="H690" s="196" t="s">
        <v>2022</v>
      </c>
      <c r="I690" s="173" t="s">
        <v>780</v>
      </c>
      <c r="J690" s="177"/>
      <c r="K690" s="178" t="str">
        <f t="shared" si="34"/>
        <v>CHF / Concentré</v>
      </c>
      <c r="L690" s="173" t="s">
        <v>781</v>
      </c>
      <c r="M690" s="179">
        <f t="shared" si="35"/>
        <v>0</v>
      </c>
      <c r="N690" s="285"/>
    </row>
    <row r="691" spans="2:14" ht="15.6" hidden="1" outlineLevel="1">
      <c r="B691" s="287"/>
      <c r="C691" s="282"/>
      <c r="D691" s="295"/>
      <c r="E691" s="192">
        <v>3</v>
      </c>
      <c r="F691" s="174"/>
      <c r="G691" s="175"/>
      <c r="H691" s="196" t="s">
        <v>2022</v>
      </c>
      <c r="I691" s="173" t="s">
        <v>780</v>
      </c>
      <c r="J691" s="177"/>
      <c r="K691" s="178" t="str">
        <f t="shared" si="34"/>
        <v>CHF / Concentré</v>
      </c>
      <c r="L691" s="173" t="s">
        <v>781</v>
      </c>
      <c r="M691" s="179">
        <f t="shared" si="35"/>
        <v>0</v>
      </c>
      <c r="N691" s="285"/>
    </row>
    <row r="692" spans="2:14" ht="15.6" hidden="1" outlineLevel="1">
      <c r="B692" s="287"/>
      <c r="C692" s="283"/>
      <c r="D692" s="296"/>
      <c r="E692" s="193" t="s">
        <v>782</v>
      </c>
      <c r="F692" s="194"/>
      <c r="G692" s="195"/>
      <c r="H692" s="196" t="s">
        <v>2022</v>
      </c>
      <c r="I692" s="193" t="s">
        <v>780</v>
      </c>
      <c r="J692" s="197"/>
      <c r="K692" s="198" t="str">
        <f t="shared" si="34"/>
        <v>CHF / Concentré</v>
      </c>
      <c r="L692" s="193" t="s">
        <v>781</v>
      </c>
      <c r="M692" s="199">
        <f t="shared" si="35"/>
        <v>0</v>
      </c>
      <c r="N692" s="286">
        <f>SUM(M692:M692)</f>
        <v>0</v>
      </c>
    </row>
    <row r="693" spans="2:14" ht="15.6" hidden="1" customHeight="1" outlineLevel="1">
      <c r="B693" s="299" t="s">
        <v>1947</v>
      </c>
      <c r="C693" s="281" t="s">
        <v>2016</v>
      </c>
      <c r="D693" s="294"/>
      <c r="E693" s="166">
        <v>1</v>
      </c>
      <c r="F693" s="167"/>
      <c r="G693" s="168"/>
      <c r="H693" s="169" t="s">
        <v>2023</v>
      </c>
      <c r="I693" s="166" t="s">
        <v>780</v>
      </c>
      <c r="J693" s="170"/>
      <c r="K693" s="171" t="str">
        <f t="shared" si="34"/>
        <v>CHF / Pièce</v>
      </c>
      <c r="L693" s="166" t="s">
        <v>781</v>
      </c>
      <c r="M693" s="172">
        <f t="shared" si="35"/>
        <v>0</v>
      </c>
      <c r="N693" s="284">
        <f>SUM(M693:M696)</f>
        <v>0</v>
      </c>
    </row>
    <row r="694" spans="2:14" ht="15.6" hidden="1" outlineLevel="1">
      <c r="B694" s="300"/>
      <c r="C694" s="282"/>
      <c r="D694" s="295"/>
      <c r="E694" s="173">
        <v>2</v>
      </c>
      <c r="F694" s="174"/>
      <c r="G694" s="175"/>
      <c r="H694" s="176" t="s">
        <v>783</v>
      </c>
      <c r="I694" s="173" t="s">
        <v>780</v>
      </c>
      <c r="J694" s="177"/>
      <c r="K694" s="178" t="str">
        <f t="shared" si="34"/>
        <v>CHF / ..</v>
      </c>
      <c r="L694" s="173" t="s">
        <v>781</v>
      </c>
      <c r="M694" s="179">
        <f t="shared" si="35"/>
        <v>0</v>
      </c>
      <c r="N694" s="285"/>
    </row>
    <row r="695" spans="2:14" ht="15.6" hidden="1" outlineLevel="1">
      <c r="B695" s="300"/>
      <c r="C695" s="282"/>
      <c r="D695" s="295"/>
      <c r="E695" s="192">
        <v>3</v>
      </c>
      <c r="F695" s="174"/>
      <c r="G695" s="175"/>
      <c r="H695" s="176" t="s">
        <v>783</v>
      </c>
      <c r="I695" s="173" t="s">
        <v>780</v>
      </c>
      <c r="J695" s="177"/>
      <c r="K695" s="178" t="str">
        <f t="shared" si="34"/>
        <v>CHF / ..</v>
      </c>
      <c r="L695" s="173" t="s">
        <v>781</v>
      </c>
      <c r="M695" s="179">
        <f t="shared" si="35"/>
        <v>0</v>
      </c>
      <c r="N695" s="285"/>
    </row>
    <row r="696" spans="2:14" ht="15.6" hidden="1" outlineLevel="1">
      <c r="B696" s="301"/>
      <c r="C696" s="283"/>
      <c r="D696" s="296"/>
      <c r="E696" s="193" t="s">
        <v>782</v>
      </c>
      <c r="F696" s="194"/>
      <c r="G696" s="195"/>
      <c r="H696" s="196" t="s">
        <v>783</v>
      </c>
      <c r="I696" s="193" t="s">
        <v>780</v>
      </c>
      <c r="J696" s="197"/>
      <c r="K696" s="198" t="str">
        <f t="shared" si="34"/>
        <v>CHF / ..</v>
      </c>
      <c r="L696" s="193" t="s">
        <v>781</v>
      </c>
      <c r="M696" s="199">
        <f t="shared" si="35"/>
        <v>0</v>
      </c>
      <c r="N696" s="286"/>
    </row>
    <row r="697" spans="2:14" ht="15.6" hidden="1" customHeight="1" outlineLevel="1">
      <c r="B697" s="287" t="s">
        <v>2020</v>
      </c>
      <c r="C697" s="281" t="s">
        <v>2017</v>
      </c>
      <c r="D697" s="294"/>
      <c r="E697" s="166">
        <v>1</v>
      </c>
      <c r="F697" s="167"/>
      <c r="G697" s="168"/>
      <c r="H697" s="169" t="s">
        <v>2023</v>
      </c>
      <c r="I697" s="166" t="s">
        <v>780</v>
      </c>
      <c r="J697" s="170"/>
      <c r="K697" s="171" t="str">
        <f t="shared" si="34"/>
        <v>CHF / Pièce</v>
      </c>
      <c r="L697" s="166" t="s">
        <v>781</v>
      </c>
      <c r="M697" s="172">
        <f t="shared" si="35"/>
        <v>0</v>
      </c>
      <c r="N697" s="284">
        <f>SUM(M697:M700)</f>
        <v>0</v>
      </c>
    </row>
    <row r="698" spans="2:14" ht="15.6" hidden="1" outlineLevel="1">
      <c r="B698" s="287"/>
      <c r="C698" s="282"/>
      <c r="D698" s="295"/>
      <c r="E698" s="173">
        <v>2</v>
      </c>
      <c r="F698" s="174"/>
      <c r="G698" s="175"/>
      <c r="H698" s="176" t="s">
        <v>783</v>
      </c>
      <c r="I698" s="173" t="s">
        <v>780</v>
      </c>
      <c r="J698" s="177"/>
      <c r="K698" s="178" t="str">
        <f t="shared" si="34"/>
        <v>CHF / ..</v>
      </c>
      <c r="L698" s="173" t="s">
        <v>781</v>
      </c>
      <c r="M698" s="179">
        <f t="shared" si="35"/>
        <v>0</v>
      </c>
      <c r="N698" s="285"/>
    </row>
    <row r="699" spans="2:14" ht="15.6" hidden="1" outlineLevel="1">
      <c r="B699" s="287"/>
      <c r="C699" s="282"/>
      <c r="D699" s="295"/>
      <c r="E699" s="192">
        <v>3</v>
      </c>
      <c r="F699" s="174"/>
      <c r="G699" s="175"/>
      <c r="H699" s="176" t="s">
        <v>783</v>
      </c>
      <c r="I699" s="173" t="s">
        <v>780</v>
      </c>
      <c r="J699" s="177"/>
      <c r="K699" s="178" t="str">
        <f t="shared" si="34"/>
        <v>CHF / ..</v>
      </c>
      <c r="L699" s="173" t="s">
        <v>781</v>
      </c>
      <c r="M699" s="179">
        <f t="shared" si="35"/>
        <v>0</v>
      </c>
      <c r="N699" s="285"/>
    </row>
    <row r="700" spans="2:14" ht="15.6" hidden="1" outlineLevel="1">
      <c r="B700" s="287"/>
      <c r="C700" s="283"/>
      <c r="D700" s="296"/>
      <c r="E700" s="193" t="s">
        <v>782</v>
      </c>
      <c r="F700" s="194"/>
      <c r="G700" s="195"/>
      <c r="H700" s="176" t="s">
        <v>783</v>
      </c>
      <c r="I700" s="193" t="s">
        <v>780</v>
      </c>
      <c r="J700" s="197"/>
      <c r="K700" s="198" t="str">
        <f t="shared" si="34"/>
        <v>CHF / ..</v>
      </c>
      <c r="L700" s="193" t="s">
        <v>781</v>
      </c>
      <c r="M700" s="199">
        <f t="shared" si="35"/>
        <v>0</v>
      </c>
      <c r="N700" s="286">
        <f>SUM(M700:M700)</f>
        <v>0</v>
      </c>
    </row>
    <row r="701" spans="2:14" ht="15.6" hidden="1" customHeight="1" outlineLevel="1">
      <c r="B701" s="287" t="s">
        <v>2021</v>
      </c>
      <c r="C701" s="281" t="s">
        <v>2018</v>
      </c>
      <c r="D701" s="294"/>
      <c r="E701" s="166">
        <v>1</v>
      </c>
      <c r="F701" s="167"/>
      <c r="G701" s="168"/>
      <c r="H701" s="169" t="s">
        <v>779</v>
      </c>
      <c r="I701" s="166" t="s">
        <v>780</v>
      </c>
      <c r="J701" s="170"/>
      <c r="K701" s="171" t="str">
        <f t="shared" si="34"/>
        <v>CHF / Min</v>
      </c>
      <c r="L701" s="166" t="s">
        <v>781</v>
      </c>
      <c r="M701" s="172">
        <f t="shared" si="35"/>
        <v>0</v>
      </c>
      <c r="N701" s="284">
        <f>SUM(M701:M704)</f>
        <v>0</v>
      </c>
    </row>
    <row r="702" spans="2:14" ht="15.6" hidden="1" outlineLevel="1">
      <c r="B702" s="287"/>
      <c r="C702" s="282"/>
      <c r="D702" s="295"/>
      <c r="E702" s="173">
        <v>2</v>
      </c>
      <c r="F702" s="174"/>
      <c r="G702" s="175"/>
      <c r="H702" s="176" t="s">
        <v>779</v>
      </c>
      <c r="I702" s="173" t="s">
        <v>780</v>
      </c>
      <c r="J702" s="177"/>
      <c r="K702" s="178" t="str">
        <f t="shared" si="34"/>
        <v>CHF / Min</v>
      </c>
      <c r="L702" s="173" t="s">
        <v>781</v>
      </c>
      <c r="M702" s="179">
        <f t="shared" si="35"/>
        <v>0</v>
      </c>
      <c r="N702" s="285"/>
    </row>
    <row r="703" spans="2:14" ht="15.6" hidden="1" outlineLevel="1">
      <c r="B703" s="287"/>
      <c r="C703" s="282"/>
      <c r="D703" s="295"/>
      <c r="E703" s="187">
        <v>3</v>
      </c>
      <c r="F703" s="188"/>
      <c r="G703" s="189"/>
      <c r="H703" s="176" t="s">
        <v>779</v>
      </c>
      <c r="I703" s="173" t="s">
        <v>780</v>
      </c>
      <c r="J703" s="177"/>
      <c r="K703" s="178" t="str">
        <f t="shared" si="34"/>
        <v>CHF / Min</v>
      </c>
      <c r="L703" s="173" t="s">
        <v>781</v>
      </c>
      <c r="M703" s="179">
        <f t="shared" si="35"/>
        <v>0</v>
      </c>
      <c r="N703" s="285"/>
    </row>
    <row r="704" spans="2:14" ht="15.6" hidden="1" outlineLevel="1">
      <c r="B704" s="287"/>
      <c r="C704" s="283"/>
      <c r="D704" s="296"/>
      <c r="E704" s="180" t="s">
        <v>782</v>
      </c>
      <c r="F704" s="181"/>
      <c r="G704" s="182"/>
      <c r="H704" s="183" t="s">
        <v>779</v>
      </c>
      <c r="I704" s="180" t="s">
        <v>780</v>
      </c>
      <c r="J704" s="184"/>
      <c r="K704" s="185" t="str">
        <f t="shared" si="34"/>
        <v>CHF / Min</v>
      </c>
      <c r="L704" s="180" t="s">
        <v>781</v>
      </c>
      <c r="M704" s="186">
        <f t="shared" si="35"/>
        <v>0</v>
      </c>
      <c r="N704" s="286"/>
    </row>
    <row r="705" spans="1:14" s="110" customFormat="1" ht="15.6" hidden="1" customHeight="1" outlineLevel="1">
      <c r="A705" s="92"/>
      <c r="B705" s="287" t="s">
        <v>1993</v>
      </c>
      <c r="C705" s="281" t="s">
        <v>2019</v>
      </c>
      <c r="D705" s="294"/>
      <c r="E705" s="166">
        <v>1</v>
      </c>
      <c r="F705" s="167"/>
      <c r="G705" s="168"/>
      <c r="H705" s="169" t="s">
        <v>783</v>
      </c>
      <c r="I705" s="166" t="s">
        <v>780</v>
      </c>
      <c r="J705" s="170"/>
      <c r="K705" s="171" t="str">
        <f t="shared" si="34"/>
        <v>CHF / ..</v>
      </c>
      <c r="L705" s="166" t="s">
        <v>781</v>
      </c>
      <c r="M705" s="172">
        <f t="shared" si="35"/>
        <v>0</v>
      </c>
      <c r="N705" s="284">
        <f>SUM(M705:M708)</f>
        <v>0</v>
      </c>
    </row>
    <row r="706" spans="1:14" s="110" customFormat="1" ht="15.6" hidden="1" outlineLevel="1">
      <c r="A706" s="92"/>
      <c r="B706" s="287"/>
      <c r="C706" s="282"/>
      <c r="D706" s="295"/>
      <c r="E706" s="173">
        <v>2</v>
      </c>
      <c r="F706" s="174"/>
      <c r="G706" s="175"/>
      <c r="H706" s="176" t="s">
        <v>783</v>
      </c>
      <c r="I706" s="173" t="s">
        <v>780</v>
      </c>
      <c r="J706" s="177"/>
      <c r="K706" s="178" t="str">
        <f t="shared" si="34"/>
        <v>CHF / ..</v>
      </c>
      <c r="L706" s="173" t="s">
        <v>781</v>
      </c>
      <c r="M706" s="179">
        <f t="shared" si="35"/>
        <v>0</v>
      </c>
      <c r="N706" s="285"/>
    </row>
    <row r="707" spans="1:14" s="110" customFormat="1" ht="15.6" hidden="1" outlineLevel="1">
      <c r="A707" s="92"/>
      <c r="B707" s="287"/>
      <c r="C707" s="282"/>
      <c r="D707" s="295"/>
      <c r="E707" s="187">
        <v>3</v>
      </c>
      <c r="F707" s="188"/>
      <c r="G707" s="189"/>
      <c r="H707" s="176" t="s">
        <v>783</v>
      </c>
      <c r="I707" s="173" t="s">
        <v>780</v>
      </c>
      <c r="J707" s="177"/>
      <c r="K707" s="178" t="str">
        <f t="shared" si="34"/>
        <v>CHF / ..</v>
      </c>
      <c r="L707" s="173" t="s">
        <v>781</v>
      </c>
      <c r="M707" s="179">
        <f t="shared" si="35"/>
        <v>0</v>
      </c>
      <c r="N707" s="285"/>
    </row>
    <row r="708" spans="1:14" s="110" customFormat="1" ht="15.6" hidden="1" outlineLevel="1">
      <c r="A708" s="92"/>
      <c r="B708" s="287"/>
      <c r="C708" s="283"/>
      <c r="D708" s="296"/>
      <c r="E708" s="180" t="s">
        <v>782</v>
      </c>
      <c r="F708" s="181"/>
      <c r="G708" s="182"/>
      <c r="H708" s="183" t="s">
        <v>783</v>
      </c>
      <c r="I708" s="180" t="s">
        <v>780</v>
      </c>
      <c r="J708" s="184"/>
      <c r="K708" s="185" t="str">
        <f t="shared" si="34"/>
        <v>CHF / ..</v>
      </c>
      <c r="L708" s="180" t="s">
        <v>781</v>
      </c>
      <c r="M708" s="186">
        <f t="shared" si="35"/>
        <v>0</v>
      </c>
      <c r="N708" s="286"/>
    </row>
    <row r="709" spans="1:14"/>
    <row r="710" spans="1:14" collapsed="1">
      <c r="B710" s="232" t="s">
        <v>638</v>
      </c>
      <c r="C710" s="49" t="str">
        <f>+VLOOKUP(B710,'Procédés onéreux'!B:D,3,FALSE)</f>
        <v>Immunoadsorption extracorporelle, sur colonne
régénérable S'il vous plaît enregistrez dans la colonne "commentaire" la nombre des cycles une colonne est utilisée.</v>
      </c>
      <c r="D710" s="110"/>
      <c r="E710" s="110"/>
      <c r="F710" s="110"/>
      <c r="G710" s="110"/>
      <c r="H710" s="110"/>
      <c r="I710" s="110"/>
      <c r="J710" s="110"/>
      <c r="K710" s="110"/>
      <c r="L710" s="110"/>
      <c r="M710" s="110"/>
      <c r="N710" s="110"/>
    </row>
    <row r="711" spans="1:14" hidden="1" outlineLevel="1">
      <c r="B711" s="260"/>
      <c r="C711" s="297" t="s">
        <v>2005</v>
      </c>
      <c r="D711" s="298"/>
      <c r="E711" s="244" t="s">
        <v>777</v>
      </c>
      <c r="F711" s="163" t="s">
        <v>1960</v>
      </c>
      <c r="G711" s="163" t="s">
        <v>2007</v>
      </c>
      <c r="H711" s="163" t="s">
        <v>2008</v>
      </c>
      <c r="I711" s="163"/>
      <c r="J711" s="164" t="s">
        <v>2009</v>
      </c>
      <c r="K711" s="163" t="s">
        <v>2008</v>
      </c>
      <c r="L711" s="163"/>
      <c r="M711" s="163" t="s">
        <v>2010</v>
      </c>
      <c r="N711" s="165" t="s">
        <v>2011</v>
      </c>
    </row>
    <row r="712" spans="1:14" ht="14.4" hidden="1" customHeight="1" outlineLevel="1">
      <c r="B712" s="299" t="s">
        <v>1988</v>
      </c>
      <c r="C712" s="281" t="s">
        <v>2012</v>
      </c>
      <c r="D712" s="294"/>
      <c r="E712" s="166">
        <v>1</v>
      </c>
      <c r="F712" s="170"/>
      <c r="G712" s="190"/>
      <c r="H712" s="169" t="s">
        <v>779</v>
      </c>
      <c r="I712" s="166" t="s">
        <v>780</v>
      </c>
      <c r="J712" s="170"/>
      <c r="K712" s="171" t="str">
        <f t="shared" ref="K712:K743" si="36">+"CHF / "&amp;H712</f>
        <v>CHF / Min</v>
      </c>
      <c r="L712" s="166" t="s">
        <v>781</v>
      </c>
      <c r="M712" s="172">
        <f t="shared" ref="M712:M743" si="37">+G712*J712</f>
        <v>0</v>
      </c>
      <c r="N712" s="284">
        <f>SUM(M712:M715)</f>
        <v>0</v>
      </c>
    </row>
    <row r="713" spans="1:14" hidden="1" outlineLevel="1">
      <c r="B713" s="300"/>
      <c r="C713" s="282"/>
      <c r="D713" s="295"/>
      <c r="E713" s="173">
        <v>2</v>
      </c>
      <c r="F713" s="177"/>
      <c r="G713" s="191"/>
      <c r="H713" s="176" t="s">
        <v>779</v>
      </c>
      <c r="I713" s="173" t="s">
        <v>780</v>
      </c>
      <c r="J713" s="177"/>
      <c r="K713" s="178" t="str">
        <f t="shared" si="36"/>
        <v>CHF / Min</v>
      </c>
      <c r="L713" s="173" t="s">
        <v>781</v>
      </c>
      <c r="M713" s="179">
        <f t="shared" si="37"/>
        <v>0</v>
      </c>
      <c r="N713" s="285"/>
    </row>
    <row r="714" spans="1:14" ht="15.6" hidden="1" outlineLevel="1">
      <c r="B714" s="300"/>
      <c r="C714" s="282"/>
      <c r="D714" s="295"/>
      <c r="E714" s="192">
        <v>3</v>
      </c>
      <c r="F714" s="174"/>
      <c r="G714" s="175"/>
      <c r="H714" s="176" t="s">
        <v>779</v>
      </c>
      <c r="I714" s="173" t="s">
        <v>780</v>
      </c>
      <c r="J714" s="177"/>
      <c r="K714" s="178" t="str">
        <f t="shared" si="36"/>
        <v>CHF / Min</v>
      </c>
      <c r="L714" s="173" t="s">
        <v>781</v>
      </c>
      <c r="M714" s="179">
        <f t="shared" si="37"/>
        <v>0</v>
      </c>
      <c r="N714" s="285"/>
    </row>
    <row r="715" spans="1:14" ht="15.6" hidden="1" outlineLevel="1">
      <c r="B715" s="300"/>
      <c r="C715" s="283"/>
      <c r="D715" s="296"/>
      <c r="E715" s="193" t="s">
        <v>782</v>
      </c>
      <c r="F715" s="194"/>
      <c r="G715" s="195"/>
      <c r="H715" s="196" t="s">
        <v>779</v>
      </c>
      <c r="I715" s="193" t="s">
        <v>780</v>
      </c>
      <c r="J715" s="197"/>
      <c r="K715" s="198" t="str">
        <f t="shared" si="36"/>
        <v>CHF / Min</v>
      </c>
      <c r="L715" s="193" t="s">
        <v>781</v>
      </c>
      <c r="M715" s="199">
        <f t="shared" si="37"/>
        <v>0</v>
      </c>
      <c r="N715" s="286"/>
    </row>
    <row r="716" spans="1:14" ht="15.6" hidden="1" customHeight="1" outlineLevel="1">
      <c r="B716" s="287" t="s">
        <v>1989</v>
      </c>
      <c r="C716" s="281" t="s">
        <v>2028</v>
      </c>
      <c r="D716" s="294"/>
      <c r="E716" s="166">
        <v>1</v>
      </c>
      <c r="F716" s="167"/>
      <c r="G716" s="168"/>
      <c r="H716" s="169" t="s">
        <v>779</v>
      </c>
      <c r="I716" s="166" t="s">
        <v>780</v>
      </c>
      <c r="J716" s="170"/>
      <c r="K716" s="171" t="str">
        <f t="shared" si="36"/>
        <v>CHF / Min</v>
      </c>
      <c r="L716" s="166" t="s">
        <v>781</v>
      </c>
      <c r="M716" s="172">
        <f t="shared" si="37"/>
        <v>0</v>
      </c>
      <c r="N716" s="284">
        <f>SUM(M716:M719)</f>
        <v>0</v>
      </c>
    </row>
    <row r="717" spans="1:14" ht="15.6" hidden="1" outlineLevel="1">
      <c r="B717" s="287"/>
      <c r="C717" s="282"/>
      <c r="D717" s="295"/>
      <c r="E717" s="173">
        <v>2</v>
      </c>
      <c r="F717" s="174"/>
      <c r="G717" s="175"/>
      <c r="H717" s="176" t="s">
        <v>779</v>
      </c>
      <c r="I717" s="173" t="s">
        <v>780</v>
      </c>
      <c r="J717" s="177"/>
      <c r="K717" s="178" t="str">
        <f t="shared" si="36"/>
        <v>CHF / Min</v>
      </c>
      <c r="L717" s="173" t="s">
        <v>781</v>
      </c>
      <c r="M717" s="179">
        <f t="shared" si="37"/>
        <v>0</v>
      </c>
      <c r="N717" s="285"/>
    </row>
    <row r="718" spans="1:14" ht="15.6" hidden="1" outlineLevel="1">
      <c r="B718" s="287"/>
      <c r="C718" s="282"/>
      <c r="D718" s="295"/>
      <c r="E718" s="192">
        <v>3</v>
      </c>
      <c r="F718" s="174"/>
      <c r="G718" s="175"/>
      <c r="H718" s="176" t="s">
        <v>779</v>
      </c>
      <c r="I718" s="173" t="s">
        <v>780</v>
      </c>
      <c r="J718" s="177"/>
      <c r="K718" s="178" t="str">
        <f t="shared" si="36"/>
        <v>CHF / Min</v>
      </c>
      <c r="L718" s="173" t="s">
        <v>781</v>
      </c>
      <c r="M718" s="179">
        <f t="shared" si="37"/>
        <v>0</v>
      </c>
      <c r="N718" s="285"/>
    </row>
    <row r="719" spans="1:14" ht="15.6" hidden="1" outlineLevel="1">
      <c r="B719" s="287"/>
      <c r="C719" s="283"/>
      <c r="D719" s="296"/>
      <c r="E719" s="193" t="s">
        <v>782</v>
      </c>
      <c r="F719" s="194"/>
      <c r="G719" s="195"/>
      <c r="H719" s="196" t="s">
        <v>779</v>
      </c>
      <c r="I719" s="193" t="s">
        <v>780</v>
      </c>
      <c r="J719" s="197"/>
      <c r="K719" s="198" t="str">
        <f t="shared" si="36"/>
        <v>CHF / Min</v>
      </c>
      <c r="L719" s="193" t="s">
        <v>781</v>
      </c>
      <c r="M719" s="199">
        <f t="shared" si="37"/>
        <v>0</v>
      </c>
      <c r="N719" s="286">
        <f>SUM(M719:M719)</f>
        <v>0</v>
      </c>
    </row>
    <row r="720" spans="1:14" ht="15.6" hidden="1" customHeight="1" outlineLevel="1">
      <c r="B720" s="287" t="s">
        <v>2029</v>
      </c>
      <c r="C720" s="281" t="s">
        <v>2014</v>
      </c>
      <c r="D720" s="294"/>
      <c r="E720" s="166">
        <v>1</v>
      </c>
      <c r="F720" s="167"/>
      <c r="G720" s="168"/>
      <c r="H720" s="169" t="s">
        <v>16</v>
      </c>
      <c r="I720" s="166" t="s">
        <v>780</v>
      </c>
      <c r="J720" s="170"/>
      <c r="K720" s="171" t="str">
        <f t="shared" si="36"/>
        <v>CHF / mg</v>
      </c>
      <c r="L720" s="166" t="s">
        <v>781</v>
      </c>
      <c r="M720" s="172">
        <f t="shared" si="37"/>
        <v>0</v>
      </c>
      <c r="N720" s="284">
        <f>SUM(M720:M723)</f>
        <v>0</v>
      </c>
    </row>
    <row r="721" spans="2:14" ht="15.6" hidden="1" outlineLevel="1">
      <c r="B721" s="287"/>
      <c r="C721" s="282"/>
      <c r="D721" s="295"/>
      <c r="E721" s="173">
        <v>2</v>
      </c>
      <c r="F721" s="174"/>
      <c r="G721" s="175"/>
      <c r="H721" s="176" t="s">
        <v>17</v>
      </c>
      <c r="I721" s="173" t="s">
        <v>780</v>
      </c>
      <c r="J721" s="177"/>
      <c r="K721" s="178" t="str">
        <f t="shared" si="36"/>
        <v>CHF / U</v>
      </c>
      <c r="L721" s="173" t="s">
        <v>781</v>
      </c>
      <c r="M721" s="179">
        <f t="shared" si="37"/>
        <v>0</v>
      </c>
      <c r="N721" s="285"/>
    </row>
    <row r="722" spans="2:14" ht="15.6" hidden="1" outlineLevel="1">
      <c r="B722" s="287"/>
      <c r="C722" s="282"/>
      <c r="D722" s="295"/>
      <c r="E722" s="192">
        <v>3</v>
      </c>
      <c r="F722" s="174"/>
      <c r="G722" s="175"/>
      <c r="H722" s="176" t="s">
        <v>187</v>
      </c>
      <c r="I722" s="173" t="s">
        <v>780</v>
      </c>
      <c r="J722" s="177"/>
      <c r="K722" s="178" t="str">
        <f t="shared" si="36"/>
        <v>CHF / ml</v>
      </c>
      <c r="L722" s="173" t="s">
        <v>781</v>
      </c>
      <c r="M722" s="179">
        <f t="shared" si="37"/>
        <v>0</v>
      </c>
      <c r="N722" s="285"/>
    </row>
    <row r="723" spans="2:14" ht="15.6" hidden="1" outlineLevel="1">
      <c r="B723" s="287"/>
      <c r="C723" s="283"/>
      <c r="D723" s="296"/>
      <c r="E723" s="193" t="s">
        <v>782</v>
      </c>
      <c r="F723" s="194"/>
      <c r="G723" s="195"/>
      <c r="H723" s="183" t="s">
        <v>782</v>
      </c>
      <c r="I723" s="193" t="s">
        <v>780</v>
      </c>
      <c r="J723" s="197"/>
      <c r="K723" s="198" t="str">
        <f t="shared" si="36"/>
        <v>CHF / …</v>
      </c>
      <c r="L723" s="193" t="s">
        <v>781</v>
      </c>
      <c r="M723" s="199">
        <f t="shared" si="37"/>
        <v>0</v>
      </c>
      <c r="N723" s="286">
        <f>SUM(M723:M723)</f>
        <v>0</v>
      </c>
    </row>
    <row r="724" spans="2:14" ht="15.6" hidden="1" customHeight="1" outlineLevel="1">
      <c r="B724" s="287" t="s">
        <v>1990</v>
      </c>
      <c r="C724" s="281" t="s">
        <v>2015</v>
      </c>
      <c r="D724" s="294"/>
      <c r="E724" s="166">
        <v>1</v>
      </c>
      <c r="F724" s="167"/>
      <c r="G724" s="168"/>
      <c r="H724" s="196" t="s">
        <v>2022</v>
      </c>
      <c r="I724" s="166" t="s">
        <v>780</v>
      </c>
      <c r="J724" s="170"/>
      <c r="K724" s="171" t="str">
        <f t="shared" si="36"/>
        <v>CHF / Concentré</v>
      </c>
      <c r="L724" s="166" t="s">
        <v>781</v>
      </c>
      <c r="M724" s="172">
        <f t="shared" si="37"/>
        <v>0</v>
      </c>
      <c r="N724" s="284">
        <f>SUM(M724:M727)</f>
        <v>0</v>
      </c>
    </row>
    <row r="725" spans="2:14" ht="15.6" hidden="1" outlineLevel="1">
      <c r="B725" s="287"/>
      <c r="C725" s="282"/>
      <c r="D725" s="295"/>
      <c r="E725" s="173">
        <v>2</v>
      </c>
      <c r="F725" s="174"/>
      <c r="G725" s="175"/>
      <c r="H725" s="196" t="s">
        <v>2022</v>
      </c>
      <c r="I725" s="173" t="s">
        <v>780</v>
      </c>
      <c r="J725" s="177"/>
      <c r="K725" s="178" t="str">
        <f t="shared" si="36"/>
        <v>CHF / Concentré</v>
      </c>
      <c r="L725" s="173" t="s">
        <v>781</v>
      </c>
      <c r="M725" s="179">
        <f t="shared" si="37"/>
        <v>0</v>
      </c>
      <c r="N725" s="285"/>
    </row>
    <row r="726" spans="2:14" ht="15.6" hidden="1" outlineLevel="1">
      <c r="B726" s="287"/>
      <c r="C726" s="282"/>
      <c r="D726" s="295"/>
      <c r="E726" s="192">
        <v>3</v>
      </c>
      <c r="F726" s="174"/>
      <c r="G726" s="175"/>
      <c r="H726" s="196" t="s">
        <v>2022</v>
      </c>
      <c r="I726" s="173" t="s">
        <v>780</v>
      </c>
      <c r="J726" s="177"/>
      <c r="K726" s="178" t="str">
        <f t="shared" si="36"/>
        <v>CHF / Concentré</v>
      </c>
      <c r="L726" s="173" t="s">
        <v>781</v>
      </c>
      <c r="M726" s="179">
        <f t="shared" si="37"/>
        <v>0</v>
      </c>
      <c r="N726" s="285"/>
    </row>
    <row r="727" spans="2:14" ht="15.6" hidden="1" outlineLevel="1">
      <c r="B727" s="287"/>
      <c r="C727" s="283"/>
      <c r="D727" s="296"/>
      <c r="E727" s="193" t="s">
        <v>782</v>
      </c>
      <c r="F727" s="194"/>
      <c r="G727" s="195"/>
      <c r="H727" s="196" t="s">
        <v>2022</v>
      </c>
      <c r="I727" s="193" t="s">
        <v>780</v>
      </c>
      <c r="J727" s="197"/>
      <c r="K727" s="198" t="str">
        <f t="shared" si="36"/>
        <v>CHF / Concentré</v>
      </c>
      <c r="L727" s="193" t="s">
        <v>781</v>
      </c>
      <c r="M727" s="199">
        <f t="shared" si="37"/>
        <v>0</v>
      </c>
      <c r="N727" s="286">
        <f>SUM(M727:M727)</f>
        <v>0</v>
      </c>
    </row>
    <row r="728" spans="2:14" ht="15.6" hidden="1" customHeight="1" outlineLevel="1">
      <c r="B728" s="299" t="s">
        <v>1947</v>
      </c>
      <c r="C728" s="281" t="s">
        <v>2016</v>
      </c>
      <c r="D728" s="294"/>
      <c r="E728" s="166">
        <v>1</v>
      </c>
      <c r="F728" s="167"/>
      <c r="G728" s="168"/>
      <c r="H728" s="169" t="s">
        <v>2023</v>
      </c>
      <c r="I728" s="166" t="s">
        <v>780</v>
      </c>
      <c r="J728" s="170"/>
      <c r="K728" s="171" t="str">
        <f t="shared" si="36"/>
        <v>CHF / Pièce</v>
      </c>
      <c r="L728" s="166" t="s">
        <v>781</v>
      </c>
      <c r="M728" s="172">
        <f t="shared" si="37"/>
        <v>0</v>
      </c>
      <c r="N728" s="284">
        <f>SUM(M728:M731)</f>
        <v>0</v>
      </c>
    </row>
    <row r="729" spans="2:14" ht="15.6" hidden="1" outlineLevel="1">
      <c r="B729" s="300"/>
      <c r="C729" s="282"/>
      <c r="D729" s="295"/>
      <c r="E729" s="173">
        <v>2</v>
      </c>
      <c r="F729" s="174"/>
      <c r="G729" s="175"/>
      <c r="H729" s="176" t="s">
        <v>783</v>
      </c>
      <c r="I729" s="173" t="s">
        <v>780</v>
      </c>
      <c r="J729" s="177"/>
      <c r="K729" s="178" t="str">
        <f t="shared" si="36"/>
        <v>CHF / ..</v>
      </c>
      <c r="L729" s="173" t="s">
        <v>781</v>
      </c>
      <c r="M729" s="179">
        <f t="shared" si="37"/>
        <v>0</v>
      </c>
      <c r="N729" s="285"/>
    </row>
    <row r="730" spans="2:14" ht="15.6" hidden="1" outlineLevel="1">
      <c r="B730" s="300"/>
      <c r="C730" s="282"/>
      <c r="D730" s="295"/>
      <c r="E730" s="192">
        <v>3</v>
      </c>
      <c r="F730" s="174"/>
      <c r="G730" s="175"/>
      <c r="H730" s="176" t="s">
        <v>783</v>
      </c>
      <c r="I730" s="173" t="s">
        <v>780</v>
      </c>
      <c r="J730" s="177"/>
      <c r="K730" s="178" t="str">
        <f t="shared" si="36"/>
        <v>CHF / ..</v>
      </c>
      <c r="L730" s="173" t="s">
        <v>781</v>
      </c>
      <c r="M730" s="179">
        <f t="shared" si="37"/>
        <v>0</v>
      </c>
      <c r="N730" s="285"/>
    </row>
    <row r="731" spans="2:14" ht="15.6" hidden="1" outlineLevel="1">
      <c r="B731" s="301"/>
      <c r="C731" s="283"/>
      <c r="D731" s="296"/>
      <c r="E731" s="193" t="s">
        <v>782</v>
      </c>
      <c r="F731" s="194"/>
      <c r="G731" s="195"/>
      <c r="H731" s="196" t="s">
        <v>783</v>
      </c>
      <c r="I731" s="193" t="s">
        <v>780</v>
      </c>
      <c r="J731" s="197"/>
      <c r="K731" s="198" t="str">
        <f t="shared" si="36"/>
        <v>CHF / ..</v>
      </c>
      <c r="L731" s="193" t="s">
        <v>781</v>
      </c>
      <c r="M731" s="199">
        <f t="shared" si="37"/>
        <v>0</v>
      </c>
      <c r="N731" s="286"/>
    </row>
    <row r="732" spans="2:14" ht="15.6" hidden="1" customHeight="1" outlineLevel="1">
      <c r="B732" s="287" t="s">
        <v>2020</v>
      </c>
      <c r="C732" s="281" t="s">
        <v>2017</v>
      </c>
      <c r="D732" s="294"/>
      <c r="E732" s="166">
        <v>1</v>
      </c>
      <c r="F732" s="167"/>
      <c r="G732" s="168"/>
      <c r="H732" s="169" t="s">
        <v>2023</v>
      </c>
      <c r="I732" s="166" t="s">
        <v>780</v>
      </c>
      <c r="J732" s="170"/>
      <c r="K732" s="171" t="str">
        <f t="shared" si="36"/>
        <v>CHF / Pièce</v>
      </c>
      <c r="L732" s="166" t="s">
        <v>781</v>
      </c>
      <c r="M732" s="172">
        <f t="shared" si="37"/>
        <v>0</v>
      </c>
      <c r="N732" s="284">
        <f>SUM(M732:M735)</f>
        <v>0</v>
      </c>
    </row>
    <row r="733" spans="2:14" ht="15.6" hidden="1" outlineLevel="1">
      <c r="B733" s="287"/>
      <c r="C733" s="282"/>
      <c r="D733" s="295"/>
      <c r="E733" s="173">
        <v>2</v>
      </c>
      <c r="F733" s="174"/>
      <c r="G733" s="175"/>
      <c r="H733" s="176" t="s">
        <v>783</v>
      </c>
      <c r="I733" s="173" t="s">
        <v>780</v>
      </c>
      <c r="J733" s="177"/>
      <c r="K733" s="178" t="str">
        <f t="shared" si="36"/>
        <v>CHF / ..</v>
      </c>
      <c r="L733" s="173" t="s">
        <v>781</v>
      </c>
      <c r="M733" s="179">
        <f t="shared" si="37"/>
        <v>0</v>
      </c>
      <c r="N733" s="285"/>
    </row>
    <row r="734" spans="2:14" ht="15.6" hidden="1" outlineLevel="1">
      <c r="B734" s="287"/>
      <c r="C734" s="282"/>
      <c r="D734" s="295"/>
      <c r="E734" s="192">
        <v>3</v>
      </c>
      <c r="F734" s="174"/>
      <c r="G734" s="175"/>
      <c r="H734" s="176" t="s">
        <v>783</v>
      </c>
      <c r="I734" s="173" t="s">
        <v>780</v>
      </c>
      <c r="J734" s="177"/>
      <c r="K734" s="178" t="str">
        <f t="shared" si="36"/>
        <v>CHF / ..</v>
      </c>
      <c r="L734" s="173" t="s">
        <v>781</v>
      </c>
      <c r="M734" s="179">
        <f t="shared" si="37"/>
        <v>0</v>
      </c>
      <c r="N734" s="285"/>
    </row>
    <row r="735" spans="2:14" ht="15.6" hidden="1" outlineLevel="1">
      <c r="B735" s="287"/>
      <c r="C735" s="283"/>
      <c r="D735" s="296"/>
      <c r="E735" s="193" t="s">
        <v>782</v>
      </c>
      <c r="F735" s="194"/>
      <c r="G735" s="195"/>
      <c r="H735" s="176" t="s">
        <v>783</v>
      </c>
      <c r="I735" s="193" t="s">
        <v>780</v>
      </c>
      <c r="J735" s="197"/>
      <c r="K735" s="198" t="str">
        <f t="shared" si="36"/>
        <v>CHF / ..</v>
      </c>
      <c r="L735" s="193" t="s">
        <v>781</v>
      </c>
      <c r="M735" s="199">
        <f t="shared" si="37"/>
        <v>0</v>
      </c>
      <c r="N735" s="286">
        <f>SUM(M735:M735)</f>
        <v>0</v>
      </c>
    </row>
    <row r="736" spans="2:14" ht="15.6" hidden="1" customHeight="1" outlineLevel="1">
      <c r="B736" s="287" t="s">
        <v>2021</v>
      </c>
      <c r="C736" s="281" t="s">
        <v>2018</v>
      </c>
      <c r="D736" s="294"/>
      <c r="E736" s="166">
        <v>1</v>
      </c>
      <c r="F736" s="167"/>
      <c r="G736" s="168"/>
      <c r="H736" s="169" t="s">
        <v>779</v>
      </c>
      <c r="I736" s="166" t="s">
        <v>780</v>
      </c>
      <c r="J736" s="170"/>
      <c r="K736" s="171" t="str">
        <f t="shared" si="36"/>
        <v>CHF / Min</v>
      </c>
      <c r="L736" s="166" t="s">
        <v>781</v>
      </c>
      <c r="M736" s="172">
        <f t="shared" si="37"/>
        <v>0</v>
      </c>
      <c r="N736" s="284">
        <f>SUM(M736:M739)</f>
        <v>0</v>
      </c>
    </row>
    <row r="737" spans="1:14" ht="15.6" hidden="1" outlineLevel="1">
      <c r="B737" s="287"/>
      <c r="C737" s="282"/>
      <c r="D737" s="295"/>
      <c r="E737" s="173">
        <v>2</v>
      </c>
      <c r="F737" s="174"/>
      <c r="G737" s="175"/>
      <c r="H737" s="176" t="s">
        <v>779</v>
      </c>
      <c r="I737" s="173" t="s">
        <v>780</v>
      </c>
      <c r="J737" s="177"/>
      <c r="K737" s="178" t="str">
        <f t="shared" si="36"/>
        <v>CHF / Min</v>
      </c>
      <c r="L737" s="173" t="s">
        <v>781</v>
      </c>
      <c r="M737" s="179">
        <f t="shared" si="37"/>
        <v>0</v>
      </c>
      <c r="N737" s="285"/>
    </row>
    <row r="738" spans="1:14" ht="15.6" hidden="1" outlineLevel="1">
      <c r="B738" s="287"/>
      <c r="C738" s="282"/>
      <c r="D738" s="295"/>
      <c r="E738" s="187">
        <v>3</v>
      </c>
      <c r="F738" s="188"/>
      <c r="G738" s="189"/>
      <c r="H738" s="176" t="s">
        <v>779</v>
      </c>
      <c r="I738" s="173" t="s">
        <v>780</v>
      </c>
      <c r="J738" s="177"/>
      <c r="K738" s="178" t="str">
        <f t="shared" si="36"/>
        <v>CHF / Min</v>
      </c>
      <c r="L738" s="173" t="s">
        <v>781</v>
      </c>
      <c r="M738" s="179">
        <f t="shared" si="37"/>
        <v>0</v>
      </c>
      <c r="N738" s="285"/>
    </row>
    <row r="739" spans="1:14" ht="15.6" hidden="1" outlineLevel="1">
      <c r="B739" s="287"/>
      <c r="C739" s="283"/>
      <c r="D739" s="296"/>
      <c r="E739" s="180" t="s">
        <v>782</v>
      </c>
      <c r="F739" s="181"/>
      <c r="G739" s="182"/>
      <c r="H739" s="183" t="s">
        <v>779</v>
      </c>
      <c r="I739" s="180" t="s">
        <v>780</v>
      </c>
      <c r="J739" s="184"/>
      <c r="K739" s="185" t="str">
        <f t="shared" si="36"/>
        <v>CHF / Min</v>
      </c>
      <c r="L739" s="180" t="s">
        <v>781</v>
      </c>
      <c r="M739" s="186">
        <f t="shared" si="37"/>
        <v>0</v>
      </c>
      <c r="N739" s="286"/>
    </row>
    <row r="740" spans="1:14" s="110" customFormat="1" ht="15.6" hidden="1" customHeight="1" outlineLevel="1">
      <c r="A740" s="92"/>
      <c r="B740" s="287" t="s">
        <v>1993</v>
      </c>
      <c r="C740" s="281" t="s">
        <v>2019</v>
      </c>
      <c r="D740" s="294"/>
      <c r="E740" s="166">
        <v>1</v>
      </c>
      <c r="F740" s="167"/>
      <c r="G740" s="168"/>
      <c r="H740" s="169" t="s">
        <v>783</v>
      </c>
      <c r="I740" s="166" t="s">
        <v>780</v>
      </c>
      <c r="J740" s="170"/>
      <c r="K740" s="171" t="str">
        <f t="shared" si="36"/>
        <v>CHF / ..</v>
      </c>
      <c r="L740" s="166" t="s">
        <v>781</v>
      </c>
      <c r="M740" s="172">
        <f t="shared" si="37"/>
        <v>0</v>
      </c>
      <c r="N740" s="284">
        <f>SUM(M740:M743)</f>
        <v>0</v>
      </c>
    </row>
    <row r="741" spans="1:14" s="110" customFormat="1" ht="15.6" hidden="1" outlineLevel="1">
      <c r="A741" s="92"/>
      <c r="B741" s="287"/>
      <c r="C741" s="282"/>
      <c r="D741" s="295"/>
      <c r="E741" s="173">
        <v>2</v>
      </c>
      <c r="F741" s="174"/>
      <c r="G741" s="175"/>
      <c r="H741" s="176" t="s">
        <v>783</v>
      </c>
      <c r="I741" s="173" t="s">
        <v>780</v>
      </c>
      <c r="J741" s="177"/>
      <c r="K741" s="178" t="str">
        <f t="shared" si="36"/>
        <v>CHF / ..</v>
      </c>
      <c r="L741" s="173" t="s">
        <v>781</v>
      </c>
      <c r="M741" s="179">
        <f t="shared" si="37"/>
        <v>0</v>
      </c>
      <c r="N741" s="285"/>
    </row>
    <row r="742" spans="1:14" s="110" customFormat="1" ht="15.6" hidden="1" outlineLevel="1">
      <c r="A742" s="92"/>
      <c r="B742" s="287"/>
      <c r="C742" s="282"/>
      <c r="D742" s="295"/>
      <c r="E742" s="187">
        <v>3</v>
      </c>
      <c r="F742" s="188"/>
      <c r="G742" s="189"/>
      <c r="H742" s="176" t="s">
        <v>783</v>
      </c>
      <c r="I742" s="173" t="s">
        <v>780</v>
      </c>
      <c r="J742" s="177"/>
      <c r="K742" s="178" t="str">
        <f t="shared" si="36"/>
        <v>CHF / ..</v>
      </c>
      <c r="L742" s="173" t="s">
        <v>781</v>
      </c>
      <c r="M742" s="179">
        <f t="shared" si="37"/>
        <v>0</v>
      </c>
      <c r="N742" s="285"/>
    </row>
    <row r="743" spans="1:14" s="110" customFormat="1" ht="15.6" hidden="1" outlineLevel="1">
      <c r="A743" s="92"/>
      <c r="B743" s="287"/>
      <c r="C743" s="283"/>
      <c r="D743" s="296"/>
      <c r="E743" s="180" t="s">
        <v>782</v>
      </c>
      <c r="F743" s="181"/>
      <c r="G743" s="182"/>
      <c r="H743" s="183" t="s">
        <v>783</v>
      </c>
      <c r="I743" s="180" t="s">
        <v>780</v>
      </c>
      <c r="J743" s="184"/>
      <c r="K743" s="185" t="str">
        <f t="shared" si="36"/>
        <v>CHF / ..</v>
      </c>
      <c r="L743" s="180" t="s">
        <v>781</v>
      </c>
      <c r="M743" s="186">
        <f t="shared" si="37"/>
        <v>0</v>
      </c>
      <c r="N743" s="286"/>
    </row>
    <row r="744" spans="1:14"/>
    <row r="745" spans="1:14" collapsed="1">
      <c r="B745" s="8" t="s">
        <v>639</v>
      </c>
      <c r="C745" s="49" t="str">
        <f>+VLOOKUP(B745,'Procédés onéreux'!B:D,3,FALSE)</f>
        <v>Aphérèse des LDL</v>
      </c>
      <c r="D745" s="110"/>
      <c r="E745" s="110"/>
      <c r="F745" s="110"/>
      <c r="G745" s="110"/>
      <c r="H745" s="110"/>
      <c r="I745" s="110"/>
      <c r="J745" s="110"/>
      <c r="K745" s="110"/>
      <c r="L745" s="110"/>
      <c r="M745" s="110"/>
      <c r="N745" s="110"/>
    </row>
    <row r="746" spans="1:14" hidden="1" outlineLevel="1">
      <c r="B746" s="260"/>
      <c r="C746" s="297" t="s">
        <v>2005</v>
      </c>
      <c r="D746" s="298"/>
      <c r="E746" s="244" t="s">
        <v>777</v>
      </c>
      <c r="F746" s="163" t="s">
        <v>1960</v>
      </c>
      <c r="G746" s="163" t="s">
        <v>2007</v>
      </c>
      <c r="H746" s="163" t="s">
        <v>2008</v>
      </c>
      <c r="I746" s="163"/>
      <c r="J746" s="164" t="s">
        <v>2009</v>
      </c>
      <c r="K746" s="163" t="s">
        <v>2008</v>
      </c>
      <c r="L746" s="163"/>
      <c r="M746" s="163" t="s">
        <v>2010</v>
      </c>
      <c r="N746" s="165" t="s">
        <v>2011</v>
      </c>
    </row>
    <row r="747" spans="1:14" ht="14.4" hidden="1" customHeight="1" outlineLevel="1">
      <c r="B747" s="299" t="s">
        <v>1988</v>
      </c>
      <c r="C747" s="281" t="s">
        <v>2012</v>
      </c>
      <c r="D747" s="294"/>
      <c r="E747" s="166">
        <v>1</v>
      </c>
      <c r="F747" s="170"/>
      <c r="G747" s="190"/>
      <c r="H747" s="169" t="s">
        <v>779</v>
      </c>
      <c r="I747" s="166" t="s">
        <v>780</v>
      </c>
      <c r="J747" s="170"/>
      <c r="K747" s="171" t="str">
        <f t="shared" ref="K747:K778" si="38">+"CHF / "&amp;H747</f>
        <v>CHF / Min</v>
      </c>
      <c r="L747" s="166" t="s">
        <v>781</v>
      </c>
      <c r="M747" s="172">
        <f t="shared" ref="M747:M778" si="39">+G747*J747</f>
        <v>0</v>
      </c>
      <c r="N747" s="284">
        <f>SUM(M747:M750)</f>
        <v>0</v>
      </c>
    </row>
    <row r="748" spans="1:14" hidden="1" outlineLevel="1">
      <c r="B748" s="300"/>
      <c r="C748" s="282"/>
      <c r="D748" s="295"/>
      <c r="E748" s="173">
        <v>2</v>
      </c>
      <c r="F748" s="177"/>
      <c r="G748" s="191"/>
      <c r="H748" s="176" t="s">
        <v>779</v>
      </c>
      <c r="I748" s="173" t="s">
        <v>780</v>
      </c>
      <c r="J748" s="177"/>
      <c r="K748" s="178" t="str">
        <f t="shared" si="38"/>
        <v>CHF / Min</v>
      </c>
      <c r="L748" s="173" t="s">
        <v>781</v>
      </c>
      <c r="M748" s="179">
        <f t="shared" si="39"/>
        <v>0</v>
      </c>
      <c r="N748" s="285"/>
    </row>
    <row r="749" spans="1:14" ht="15.6" hidden="1" outlineLevel="1">
      <c r="B749" s="300"/>
      <c r="C749" s="282"/>
      <c r="D749" s="295"/>
      <c r="E749" s="192">
        <v>3</v>
      </c>
      <c r="F749" s="174"/>
      <c r="G749" s="175"/>
      <c r="H749" s="176" t="s">
        <v>779</v>
      </c>
      <c r="I749" s="173" t="s">
        <v>780</v>
      </c>
      <c r="J749" s="177"/>
      <c r="K749" s="178" t="str">
        <f t="shared" si="38"/>
        <v>CHF / Min</v>
      </c>
      <c r="L749" s="173" t="s">
        <v>781</v>
      </c>
      <c r="M749" s="179">
        <f t="shared" si="39"/>
        <v>0</v>
      </c>
      <c r="N749" s="285"/>
    </row>
    <row r="750" spans="1:14" ht="15.6" hidden="1" outlineLevel="1">
      <c r="B750" s="300"/>
      <c r="C750" s="283"/>
      <c r="D750" s="296"/>
      <c r="E750" s="193" t="s">
        <v>782</v>
      </c>
      <c r="F750" s="194"/>
      <c r="G750" s="195"/>
      <c r="H750" s="196" t="s">
        <v>779</v>
      </c>
      <c r="I750" s="193" t="s">
        <v>780</v>
      </c>
      <c r="J750" s="197"/>
      <c r="K750" s="198" t="str">
        <f t="shared" si="38"/>
        <v>CHF / Min</v>
      </c>
      <c r="L750" s="193" t="s">
        <v>781</v>
      </c>
      <c r="M750" s="199">
        <f t="shared" si="39"/>
        <v>0</v>
      </c>
      <c r="N750" s="286"/>
    </row>
    <row r="751" spans="1:14" ht="15.6" hidden="1" customHeight="1" outlineLevel="1">
      <c r="B751" s="287" t="s">
        <v>1989</v>
      </c>
      <c r="C751" s="281" t="s">
        <v>2028</v>
      </c>
      <c r="D751" s="294"/>
      <c r="E751" s="166">
        <v>1</v>
      </c>
      <c r="F751" s="167"/>
      <c r="G751" s="168"/>
      <c r="H751" s="169" t="s">
        <v>779</v>
      </c>
      <c r="I751" s="166" t="s">
        <v>780</v>
      </c>
      <c r="J751" s="170"/>
      <c r="K751" s="171" t="str">
        <f t="shared" si="38"/>
        <v>CHF / Min</v>
      </c>
      <c r="L751" s="166" t="s">
        <v>781</v>
      </c>
      <c r="M751" s="172">
        <f t="shared" si="39"/>
        <v>0</v>
      </c>
      <c r="N751" s="284">
        <f>SUM(M751:M754)</f>
        <v>0</v>
      </c>
    </row>
    <row r="752" spans="1:14" ht="15.6" hidden="1" outlineLevel="1">
      <c r="B752" s="287"/>
      <c r="C752" s="282"/>
      <c r="D752" s="295"/>
      <c r="E752" s="173">
        <v>2</v>
      </c>
      <c r="F752" s="174"/>
      <c r="G752" s="175"/>
      <c r="H752" s="176" t="s">
        <v>779</v>
      </c>
      <c r="I752" s="173" t="s">
        <v>780</v>
      </c>
      <c r="J752" s="177"/>
      <c r="K752" s="178" t="str">
        <f t="shared" si="38"/>
        <v>CHF / Min</v>
      </c>
      <c r="L752" s="173" t="s">
        <v>781</v>
      </c>
      <c r="M752" s="179">
        <f t="shared" si="39"/>
        <v>0</v>
      </c>
      <c r="N752" s="285"/>
    </row>
    <row r="753" spans="2:14" ht="15.6" hidden="1" outlineLevel="1">
      <c r="B753" s="287"/>
      <c r="C753" s="282"/>
      <c r="D753" s="295"/>
      <c r="E753" s="192">
        <v>3</v>
      </c>
      <c r="F753" s="174"/>
      <c r="G753" s="175"/>
      <c r="H753" s="176" t="s">
        <v>779</v>
      </c>
      <c r="I753" s="173" t="s">
        <v>780</v>
      </c>
      <c r="J753" s="177"/>
      <c r="K753" s="178" t="str">
        <f t="shared" si="38"/>
        <v>CHF / Min</v>
      </c>
      <c r="L753" s="173" t="s">
        <v>781</v>
      </c>
      <c r="M753" s="179">
        <f t="shared" si="39"/>
        <v>0</v>
      </c>
      <c r="N753" s="285"/>
    </row>
    <row r="754" spans="2:14" ht="15.6" hidden="1" outlineLevel="1">
      <c r="B754" s="287"/>
      <c r="C754" s="283"/>
      <c r="D754" s="296"/>
      <c r="E754" s="193" t="s">
        <v>782</v>
      </c>
      <c r="F754" s="194"/>
      <c r="G754" s="195"/>
      <c r="H754" s="196" t="s">
        <v>779</v>
      </c>
      <c r="I754" s="193" t="s">
        <v>780</v>
      </c>
      <c r="J754" s="197"/>
      <c r="K754" s="198" t="str">
        <f t="shared" si="38"/>
        <v>CHF / Min</v>
      </c>
      <c r="L754" s="193" t="s">
        <v>781</v>
      </c>
      <c r="M754" s="199">
        <f t="shared" si="39"/>
        <v>0</v>
      </c>
      <c r="N754" s="286">
        <f>SUM(M754:M754)</f>
        <v>0</v>
      </c>
    </row>
    <row r="755" spans="2:14" ht="15.6" hidden="1" customHeight="1" outlineLevel="1">
      <c r="B755" s="287" t="s">
        <v>2029</v>
      </c>
      <c r="C755" s="281" t="s">
        <v>2014</v>
      </c>
      <c r="D755" s="294"/>
      <c r="E755" s="166">
        <v>1</v>
      </c>
      <c r="F755" s="167"/>
      <c r="G755" s="168"/>
      <c r="H755" s="169" t="s">
        <v>16</v>
      </c>
      <c r="I755" s="166" t="s">
        <v>780</v>
      </c>
      <c r="J755" s="170"/>
      <c r="K755" s="171" t="str">
        <f t="shared" si="38"/>
        <v>CHF / mg</v>
      </c>
      <c r="L755" s="166" t="s">
        <v>781</v>
      </c>
      <c r="M755" s="172">
        <f t="shared" si="39"/>
        <v>0</v>
      </c>
      <c r="N755" s="284">
        <f>SUM(M755:M758)</f>
        <v>0</v>
      </c>
    </row>
    <row r="756" spans="2:14" ht="15.6" hidden="1" outlineLevel="1">
      <c r="B756" s="287"/>
      <c r="C756" s="282"/>
      <c r="D756" s="295"/>
      <c r="E756" s="173">
        <v>2</v>
      </c>
      <c r="F756" s="174"/>
      <c r="G756" s="175"/>
      <c r="H756" s="176" t="s">
        <v>17</v>
      </c>
      <c r="I756" s="173" t="s">
        <v>780</v>
      </c>
      <c r="J756" s="177"/>
      <c r="K756" s="178" t="str">
        <f t="shared" si="38"/>
        <v>CHF / U</v>
      </c>
      <c r="L756" s="173" t="s">
        <v>781</v>
      </c>
      <c r="M756" s="179">
        <f t="shared" si="39"/>
        <v>0</v>
      </c>
      <c r="N756" s="285"/>
    </row>
    <row r="757" spans="2:14" ht="15.6" hidden="1" outlineLevel="1">
      <c r="B757" s="287"/>
      <c r="C757" s="282"/>
      <c r="D757" s="295"/>
      <c r="E757" s="192">
        <v>3</v>
      </c>
      <c r="F757" s="174"/>
      <c r="G757" s="175"/>
      <c r="H757" s="176" t="s">
        <v>187</v>
      </c>
      <c r="I757" s="173" t="s">
        <v>780</v>
      </c>
      <c r="J757" s="177"/>
      <c r="K757" s="178" t="str">
        <f t="shared" si="38"/>
        <v>CHF / ml</v>
      </c>
      <c r="L757" s="173" t="s">
        <v>781</v>
      </c>
      <c r="M757" s="179">
        <f t="shared" si="39"/>
        <v>0</v>
      </c>
      <c r="N757" s="285"/>
    </row>
    <row r="758" spans="2:14" ht="15.6" hidden="1" outlineLevel="1">
      <c r="B758" s="287"/>
      <c r="C758" s="283"/>
      <c r="D758" s="296"/>
      <c r="E758" s="193" t="s">
        <v>782</v>
      </c>
      <c r="F758" s="194"/>
      <c r="G758" s="195"/>
      <c r="H758" s="183" t="s">
        <v>782</v>
      </c>
      <c r="I758" s="193" t="s">
        <v>780</v>
      </c>
      <c r="J758" s="197"/>
      <c r="K758" s="198" t="str">
        <f t="shared" si="38"/>
        <v>CHF / …</v>
      </c>
      <c r="L758" s="193" t="s">
        <v>781</v>
      </c>
      <c r="M758" s="199">
        <f t="shared" si="39"/>
        <v>0</v>
      </c>
      <c r="N758" s="286">
        <f>SUM(M758:M758)</f>
        <v>0</v>
      </c>
    </row>
    <row r="759" spans="2:14" ht="15.6" hidden="1" customHeight="1" outlineLevel="1">
      <c r="B759" s="287" t="s">
        <v>1990</v>
      </c>
      <c r="C759" s="281" t="s">
        <v>2015</v>
      </c>
      <c r="D759" s="294"/>
      <c r="E759" s="166">
        <v>1</v>
      </c>
      <c r="F759" s="167"/>
      <c r="G759" s="168"/>
      <c r="H759" s="196" t="s">
        <v>2022</v>
      </c>
      <c r="I759" s="166" t="s">
        <v>780</v>
      </c>
      <c r="J759" s="170"/>
      <c r="K759" s="171" t="str">
        <f t="shared" si="38"/>
        <v>CHF / Concentré</v>
      </c>
      <c r="L759" s="166" t="s">
        <v>781</v>
      </c>
      <c r="M759" s="172">
        <f t="shared" si="39"/>
        <v>0</v>
      </c>
      <c r="N759" s="284">
        <f>SUM(M759:M762)</f>
        <v>0</v>
      </c>
    </row>
    <row r="760" spans="2:14" ht="15.6" hidden="1" outlineLevel="1">
      <c r="B760" s="287"/>
      <c r="C760" s="282"/>
      <c r="D760" s="295"/>
      <c r="E760" s="173">
        <v>2</v>
      </c>
      <c r="F760" s="174"/>
      <c r="G760" s="175"/>
      <c r="H760" s="196" t="s">
        <v>2022</v>
      </c>
      <c r="I760" s="173" t="s">
        <v>780</v>
      </c>
      <c r="J760" s="177"/>
      <c r="K760" s="178" t="str">
        <f t="shared" si="38"/>
        <v>CHF / Concentré</v>
      </c>
      <c r="L760" s="173" t="s">
        <v>781</v>
      </c>
      <c r="M760" s="179">
        <f t="shared" si="39"/>
        <v>0</v>
      </c>
      <c r="N760" s="285"/>
    </row>
    <row r="761" spans="2:14" ht="15.6" hidden="1" outlineLevel="1">
      <c r="B761" s="287"/>
      <c r="C761" s="282"/>
      <c r="D761" s="295"/>
      <c r="E761" s="192">
        <v>3</v>
      </c>
      <c r="F761" s="174"/>
      <c r="G761" s="175"/>
      <c r="H761" s="196" t="s">
        <v>2022</v>
      </c>
      <c r="I761" s="173" t="s">
        <v>780</v>
      </c>
      <c r="J761" s="177"/>
      <c r="K761" s="178" t="str">
        <f t="shared" si="38"/>
        <v>CHF / Concentré</v>
      </c>
      <c r="L761" s="173" t="s">
        <v>781</v>
      </c>
      <c r="M761" s="179">
        <f t="shared" si="39"/>
        <v>0</v>
      </c>
      <c r="N761" s="285"/>
    </row>
    <row r="762" spans="2:14" ht="15.6" hidden="1" outlineLevel="1">
      <c r="B762" s="287"/>
      <c r="C762" s="283"/>
      <c r="D762" s="296"/>
      <c r="E762" s="193" t="s">
        <v>782</v>
      </c>
      <c r="F762" s="194"/>
      <c r="G762" s="195"/>
      <c r="H762" s="196" t="s">
        <v>2022</v>
      </c>
      <c r="I762" s="193" t="s">
        <v>780</v>
      </c>
      <c r="J762" s="197"/>
      <c r="K762" s="198" t="str">
        <f t="shared" si="38"/>
        <v>CHF / Concentré</v>
      </c>
      <c r="L762" s="193" t="s">
        <v>781</v>
      </c>
      <c r="M762" s="199">
        <f t="shared" si="39"/>
        <v>0</v>
      </c>
      <c r="N762" s="286">
        <f>SUM(M762:M762)</f>
        <v>0</v>
      </c>
    </row>
    <row r="763" spans="2:14" ht="15.6" hidden="1" customHeight="1" outlineLevel="1">
      <c r="B763" s="299" t="s">
        <v>1947</v>
      </c>
      <c r="C763" s="281" t="s">
        <v>2016</v>
      </c>
      <c r="D763" s="294"/>
      <c r="E763" s="166">
        <v>1</v>
      </c>
      <c r="F763" s="167"/>
      <c r="G763" s="168"/>
      <c r="H763" s="169" t="s">
        <v>2023</v>
      </c>
      <c r="I763" s="166" t="s">
        <v>780</v>
      </c>
      <c r="J763" s="170"/>
      <c r="K763" s="171" t="str">
        <f t="shared" si="38"/>
        <v>CHF / Pièce</v>
      </c>
      <c r="L763" s="166" t="s">
        <v>781</v>
      </c>
      <c r="M763" s="172">
        <f t="shared" si="39"/>
        <v>0</v>
      </c>
      <c r="N763" s="284">
        <f>SUM(M763:M766)</f>
        <v>0</v>
      </c>
    </row>
    <row r="764" spans="2:14" ht="15.6" hidden="1" outlineLevel="1">
      <c r="B764" s="300"/>
      <c r="C764" s="282"/>
      <c r="D764" s="295"/>
      <c r="E764" s="173">
        <v>2</v>
      </c>
      <c r="F764" s="174"/>
      <c r="G764" s="175"/>
      <c r="H764" s="176" t="s">
        <v>783</v>
      </c>
      <c r="I764" s="173" t="s">
        <v>780</v>
      </c>
      <c r="J764" s="177"/>
      <c r="K764" s="178" t="str">
        <f t="shared" si="38"/>
        <v>CHF / ..</v>
      </c>
      <c r="L764" s="173" t="s">
        <v>781</v>
      </c>
      <c r="M764" s="179">
        <f t="shared" si="39"/>
        <v>0</v>
      </c>
      <c r="N764" s="285"/>
    </row>
    <row r="765" spans="2:14" ht="15.6" hidden="1" outlineLevel="1">
      <c r="B765" s="300"/>
      <c r="C765" s="282"/>
      <c r="D765" s="295"/>
      <c r="E765" s="192">
        <v>3</v>
      </c>
      <c r="F765" s="174"/>
      <c r="G765" s="175"/>
      <c r="H765" s="176" t="s">
        <v>783</v>
      </c>
      <c r="I765" s="173" t="s">
        <v>780</v>
      </c>
      <c r="J765" s="177"/>
      <c r="K765" s="178" t="str">
        <f t="shared" si="38"/>
        <v>CHF / ..</v>
      </c>
      <c r="L765" s="173" t="s">
        <v>781</v>
      </c>
      <c r="M765" s="179">
        <f t="shared" si="39"/>
        <v>0</v>
      </c>
      <c r="N765" s="285"/>
    </row>
    <row r="766" spans="2:14" ht="15.6" hidden="1" outlineLevel="1">
      <c r="B766" s="301"/>
      <c r="C766" s="283"/>
      <c r="D766" s="296"/>
      <c r="E766" s="193" t="s">
        <v>782</v>
      </c>
      <c r="F766" s="194"/>
      <c r="G766" s="195"/>
      <c r="H766" s="196" t="s">
        <v>783</v>
      </c>
      <c r="I766" s="193" t="s">
        <v>780</v>
      </c>
      <c r="J766" s="197"/>
      <c r="K766" s="198" t="str">
        <f t="shared" si="38"/>
        <v>CHF / ..</v>
      </c>
      <c r="L766" s="193" t="s">
        <v>781</v>
      </c>
      <c r="M766" s="199">
        <f t="shared" si="39"/>
        <v>0</v>
      </c>
      <c r="N766" s="286"/>
    </row>
    <row r="767" spans="2:14" ht="15.6" hidden="1" customHeight="1" outlineLevel="1">
      <c r="B767" s="287" t="s">
        <v>2020</v>
      </c>
      <c r="C767" s="281" t="s">
        <v>2017</v>
      </c>
      <c r="D767" s="294"/>
      <c r="E767" s="166">
        <v>1</v>
      </c>
      <c r="F767" s="167"/>
      <c r="G767" s="168"/>
      <c r="H767" s="169" t="s">
        <v>2023</v>
      </c>
      <c r="I767" s="166" t="s">
        <v>780</v>
      </c>
      <c r="J767" s="170"/>
      <c r="K767" s="171" t="str">
        <f t="shared" si="38"/>
        <v>CHF / Pièce</v>
      </c>
      <c r="L767" s="166" t="s">
        <v>781</v>
      </c>
      <c r="M767" s="172">
        <f t="shared" si="39"/>
        <v>0</v>
      </c>
      <c r="N767" s="284">
        <f>SUM(M767:M770)</f>
        <v>0</v>
      </c>
    </row>
    <row r="768" spans="2:14" ht="15.6" hidden="1" outlineLevel="1">
      <c r="B768" s="287"/>
      <c r="C768" s="282"/>
      <c r="D768" s="295"/>
      <c r="E768" s="173">
        <v>2</v>
      </c>
      <c r="F768" s="174"/>
      <c r="G768" s="175"/>
      <c r="H768" s="176" t="s">
        <v>783</v>
      </c>
      <c r="I768" s="173" t="s">
        <v>780</v>
      </c>
      <c r="J768" s="177"/>
      <c r="K768" s="178" t="str">
        <f t="shared" si="38"/>
        <v>CHF / ..</v>
      </c>
      <c r="L768" s="173" t="s">
        <v>781</v>
      </c>
      <c r="M768" s="179">
        <f t="shared" si="39"/>
        <v>0</v>
      </c>
      <c r="N768" s="285"/>
    </row>
    <row r="769" spans="1:14" ht="15.6" hidden="1" outlineLevel="1">
      <c r="B769" s="287"/>
      <c r="C769" s="282"/>
      <c r="D769" s="295"/>
      <c r="E769" s="192">
        <v>3</v>
      </c>
      <c r="F769" s="174"/>
      <c r="G769" s="175"/>
      <c r="H769" s="176" t="s">
        <v>783</v>
      </c>
      <c r="I769" s="173" t="s">
        <v>780</v>
      </c>
      <c r="J769" s="177"/>
      <c r="K769" s="178" t="str">
        <f t="shared" si="38"/>
        <v>CHF / ..</v>
      </c>
      <c r="L769" s="173" t="s">
        <v>781</v>
      </c>
      <c r="M769" s="179">
        <f t="shared" si="39"/>
        <v>0</v>
      </c>
      <c r="N769" s="285"/>
    </row>
    <row r="770" spans="1:14" ht="15.6" hidden="1" outlineLevel="1">
      <c r="B770" s="287"/>
      <c r="C770" s="283"/>
      <c r="D770" s="296"/>
      <c r="E770" s="193" t="s">
        <v>782</v>
      </c>
      <c r="F770" s="194"/>
      <c r="G770" s="195"/>
      <c r="H770" s="176" t="s">
        <v>783</v>
      </c>
      <c r="I770" s="193" t="s">
        <v>780</v>
      </c>
      <c r="J770" s="197"/>
      <c r="K770" s="198" t="str">
        <f t="shared" si="38"/>
        <v>CHF / ..</v>
      </c>
      <c r="L770" s="193" t="s">
        <v>781</v>
      </c>
      <c r="M770" s="199">
        <f t="shared" si="39"/>
        <v>0</v>
      </c>
      <c r="N770" s="286">
        <f>SUM(M770:M770)</f>
        <v>0</v>
      </c>
    </row>
    <row r="771" spans="1:14" ht="15.6" hidden="1" customHeight="1" outlineLevel="1">
      <c r="B771" s="287" t="s">
        <v>2021</v>
      </c>
      <c r="C771" s="281" t="s">
        <v>2018</v>
      </c>
      <c r="D771" s="294"/>
      <c r="E771" s="166">
        <v>1</v>
      </c>
      <c r="F771" s="167"/>
      <c r="G771" s="168"/>
      <c r="H771" s="169" t="s">
        <v>779</v>
      </c>
      <c r="I771" s="166" t="s">
        <v>780</v>
      </c>
      <c r="J771" s="170"/>
      <c r="K771" s="171" t="str">
        <f t="shared" si="38"/>
        <v>CHF / Min</v>
      </c>
      <c r="L771" s="166" t="s">
        <v>781</v>
      </c>
      <c r="M771" s="172">
        <f t="shared" si="39"/>
        <v>0</v>
      </c>
      <c r="N771" s="284">
        <f>SUM(M771:M774)</f>
        <v>0</v>
      </c>
    </row>
    <row r="772" spans="1:14" ht="15.6" hidden="1" outlineLevel="1">
      <c r="B772" s="287"/>
      <c r="C772" s="282"/>
      <c r="D772" s="295"/>
      <c r="E772" s="173">
        <v>2</v>
      </c>
      <c r="F772" s="174"/>
      <c r="G772" s="175"/>
      <c r="H772" s="176" t="s">
        <v>779</v>
      </c>
      <c r="I772" s="173" t="s">
        <v>780</v>
      </c>
      <c r="J772" s="177"/>
      <c r="K772" s="178" t="str">
        <f t="shared" si="38"/>
        <v>CHF / Min</v>
      </c>
      <c r="L772" s="173" t="s">
        <v>781</v>
      </c>
      <c r="M772" s="179">
        <f t="shared" si="39"/>
        <v>0</v>
      </c>
      <c r="N772" s="285"/>
    </row>
    <row r="773" spans="1:14" ht="15.6" hidden="1" outlineLevel="1">
      <c r="B773" s="287"/>
      <c r="C773" s="282"/>
      <c r="D773" s="295"/>
      <c r="E773" s="187">
        <v>3</v>
      </c>
      <c r="F773" s="188"/>
      <c r="G773" s="189"/>
      <c r="H773" s="176" t="s">
        <v>779</v>
      </c>
      <c r="I773" s="173" t="s">
        <v>780</v>
      </c>
      <c r="J773" s="177"/>
      <c r="K773" s="178" t="str">
        <f t="shared" si="38"/>
        <v>CHF / Min</v>
      </c>
      <c r="L773" s="173" t="s">
        <v>781</v>
      </c>
      <c r="M773" s="179">
        <f t="shared" si="39"/>
        <v>0</v>
      </c>
      <c r="N773" s="285"/>
    </row>
    <row r="774" spans="1:14" ht="15.6" hidden="1" outlineLevel="1">
      <c r="B774" s="287"/>
      <c r="C774" s="283"/>
      <c r="D774" s="296"/>
      <c r="E774" s="180" t="s">
        <v>782</v>
      </c>
      <c r="F774" s="181"/>
      <c r="G774" s="182"/>
      <c r="H774" s="183" t="s">
        <v>779</v>
      </c>
      <c r="I774" s="180" t="s">
        <v>780</v>
      </c>
      <c r="J774" s="184"/>
      <c r="K774" s="185" t="str">
        <f t="shared" si="38"/>
        <v>CHF / Min</v>
      </c>
      <c r="L774" s="180" t="s">
        <v>781</v>
      </c>
      <c r="M774" s="186">
        <f t="shared" si="39"/>
        <v>0</v>
      </c>
      <c r="N774" s="286"/>
    </row>
    <row r="775" spans="1:14" s="110" customFormat="1" ht="15.6" hidden="1" customHeight="1" outlineLevel="1">
      <c r="A775" s="92"/>
      <c r="B775" s="287" t="s">
        <v>1993</v>
      </c>
      <c r="C775" s="281" t="s">
        <v>2019</v>
      </c>
      <c r="D775" s="294"/>
      <c r="E775" s="166">
        <v>1</v>
      </c>
      <c r="F775" s="167"/>
      <c r="G775" s="168"/>
      <c r="H775" s="169" t="s">
        <v>783</v>
      </c>
      <c r="I775" s="166" t="s">
        <v>780</v>
      </c>
      <c r="J775" s="170"/>
      <c r="K775" s="171" t="str">
        <f t="shared" si="38"/>
        <v>CHF / ..</v>
      </c>
      <c r="L775" s="166" t="s">
        <v>781</v>
      </c>
      <c r="M775" s="172">
        <f t="shared" si="39"/>
        <v>0</v>
      </c>
      <c r="N775" s="284">
        <f>SUM(M775:M778)</f>
        <v>0</v>
      </c>
    </row>
    <row r="776" spans="1:14" s="110" customFormat="1" ht="15.6" hidden="1" outlineLevel="1">
      <c r="A776" s="92"/>
      <c r="B776" s="287"/>
      <c r="C776" s="282"/>
      <c r="D776" s="295"/>
      <c r="E776" s="173">
        <v>2</v>
      </c>
      <c r="F776" s="174"/>
      <c r="G776" s="175"/>
      <c r="H776" s="176" t="s">
        <v>783</v>
      </c>
      <c r="I776" s="173" t="s">
        <v>780</v>
      </c>
      <c r="J776" s="177"/>
      <c r="K776" s="178" t="str">
        <f t="shared" si="38"/>
        <v>CHF / ..</v>
      </c>
      <c r="L776" s="173" t="s">
        <v>781</v>
      </c>
      <c r="M776" s="179">
        <f t="shared" si="39"/>
        <v>0</v>
      </c>
      <c r="N776" s="285"/>
    </row>
    <row r="777" spans="1:14" s="110" customFormat="1" ht="15.6" hidden="1" outlineLevel="1">
      <c r="A777" s="92"/>
      <c r="B777" s="287"/>
      <c r="C777" s="282"/>
      <c r="D777" s="295"/>
      <c r="E777" s="187">
        <v>3</v>
      </c>
      <c r="F777" s="188"/>
      <c r="G777" s="189"/>
      <c r="H777" s="176" t="s">
        <v>783</v>
      </c>
      <c r="I777" s="173" t="s">
        <v>780</v>
      </c>
      <c r="J777" s="177"/>
      <c r="K777" s="178" t="str">
        <f t="shared" si="38"/>
        <v>CHF / ..</v>
      </c>
      <c r="L777" s="173" t="s">
        <v>781</v>
      </c>
      <c r="M777" s="179">
        <f t="shared" si="39"/>
        <v>0</v>
      </c>
      <c r="N777" s="285"/>
    </row>
    <row r="778" spans="1:14" s="110" customFormat="1" ht="15.6" hidden="1" outlineLevel="1">
      <c r="A778" s="92"/>
      <c r="B778" s="287"/>
      <c r="C778" s="283"/>
      <c r="D778" s="296"/>
      <c r="E778" s="180" t="s">
        <v>782</v>
      </c>
      <c r="F778" s="181"/>
      <c r="G778" s="182"/>
      <c r="H778" s="183" t="s">
        <v>783</v>
      </c>
      <c r="I778" s="180" t="s">
        <v>780</v>
      </c>
      <c r="J778" s="184"/>
      <c r="K778" s="185" t="str">
        <f t="shared" si="38"/>
        <v>CHF / ..</v>
      </c>
      <c r="L778" s="180" t="s">
        <v>781</v>
      </c>
      <c r="M778" s="186">
        <f t="shared" si="39"/>
        <v>0</v>
      </c>
      <c r="N778" s="286"/>
    </row>
    <row r="779" spans="1:14"/>
    <row r="780" spans="1:14" collapsed="1">
      <c r="B780" s="8" t="s">
        <v>640</v>
      </c>
      <c r="C780" s="49" t="str">
        <f>+VLOOKUP(B780,'Procédés onéreux'!B:D,3,FALSE)</f>
        <v>Lymphocytophérèse</v>
      </c>
      <c r="D780" s="110"/>
      <c r="E780" s="110"/>
      <c r="F780" s="110"/>
      <c r="G780" s="110"/>
      <c r="H780" s="110"/>
      <c r="I780" s="110"/>
      <c r="J780" s="110"/>
      <c r="K780" s="110"/>
      <c r="L780" s="110"/>
      <c r="M780" s="110"/>
      <c r="N780" s="110"/>
    </row>
    <row r="781" spans="1:14" hidden="1" outlineLevel="1">
      <c r="B781" s="260"/>
      <c r="C781" s="297" t="s">
        <v>2005</v>
      </c>
      <c r="D781" s="298"/>
      <c r="E781" s="244" t="s">
        <v>777</v>
      </c>
      <c r="F781" s="163" t="s">
        <v>1960</v>
      </c>
      <c r="G781" s="163" t="s">
        <v>2007</v>
      </c>
      <c r="H781" s="163" t="s">
        <v>2008</v>
      </c>
      <c r="I781" s="163"/>
      <c r="J781" s="164" t="s">
        <v>2009</v>
      </c>
      <c r="K781" s="163" t="s">
        <v>2008</v>
      </c>
      <c r="L781" s="163"/>
      <c r="M781" s="163" t="s">
        <v>2010</v>
      </c>
      <c r="N781" s="165" t="s">
        <v>2011</v>
      </c>
    </row>
    <row r="782" spans="1:14" ht="14.4" hidden="1" customHeight="1" outlineLevel="1">
      <c r="B782" s="299" t="s">
        <v>1988</v>
      </c>
      <c r="C782" s="281" t="s">
        <v>2012</v>
      </c>
      <c r="D782" s="294"/>
      <c r="E782" s="166">
        <v>1</v>
      </c>
      <c r="F782" s="170"/>
      <c r="G782" s="190"/>
      <c r="H782" s="169" t="s">
        <v>779</v>
      </c>
      <c r="I782" s="166" t="s">
        <v>780</v>
      </c>
      <c r="J782" s="170"/>
      <c r="K782" s="171" t="str">
        <f t="shared" ref="K782:K813" si="40">+"CHF / "&amp;H782</f>
        <v>CHF / Min</v>
      </c>
      <c r="L782" s="166" t="s">
        <v>781</v>
      </c>
      <c r="M782" s="172">
        <f t="shared" ref="M782:M813" si="41">+G782*J782</f>
        <v>0</v>
      </c>
      <c r="N782" s="284">
        <f>SUM(M782:M785)</f>
        <v>0</v>
      </c>
    </row>
    <row r="783" spans="1:14" hidden="1" outlineLevel="1">
      <c r="B783" s="300"/>
      <c r="C783" s="282"/>
      <c r="D783" s="295"/>
      <c r="E783" s="173">
        <v>2</v>
      </c>
      <c r="F783" s="177"/>
      <c r="G783" s="191"/>
      <c r="H783" s="176" t="s">
        <v>779</v>
      </c>
      <c r="I783" s="173" t="s">
        <v>780</v>
      </c>
      <c r="J783" s="177"/>
      <c r="K783" s="178" t="str">
        <f t="shared" si="40"/>
        <v>CHF / Min</v>
      </c>
      <c r="L783" s="173" t="s">
        <v>781</v>
      </c>
      <c r="M783" s="179">
        <f t="shared" si="41"/>
        <v>0</v>
      </c>
      <c r="N783" s="285"/>
    </row>
    <row r="784" spans="1:14" ht="15.6" hidden="1" outlineLevel="1">
      <c r="B784" s="300"/>
      <c r="C784" s="282"/>
      <c r="D784" s="295"/>
      <c r="E784" s="192">
        <v>3</v>
      </c>
      <c r="F784" s="174"/>
      <c r="G784" s="175"/>
      <c r="H784" s="176" t="s">
        <v>779</v>
      </c>
      <c r="I784" s="173" t="s">
        <v>780</v>
      </c>
      <c r="J784" s="177"/>
      <c r="K784" s="178" t="str">
        <f t="shared" si="40"/>
        <v>CHF / Min</v>
      </c>
      <c r="L784" s="173" t="s">
        <v>781</v>
      </c>
      <c r="M784" s="179">
        <f t="shared" si="41"/>
        <v>0</v>
      </c>
      <c r="N784" s="285"/>
    </row>
    <row r="785" spans="2:14" ht="15.6" hidden="1" outlineLevel="1">
      <c r="B785" s="300"/>
      <c r="C785" s="283"/>
      <c r="D785" s="296"/>
      <c r="E785" s="193" t="s">
        <v>782</v>
      </c>
      <c r="F785" s="194"/>
      <c r="G785" s="195"/>
      <c r="H785" s="196" t="s">
        <v>779</v>
      </c>
      <c r="I785" s="193" t="s">
        <v>780</v>
      </c>
      <c r="J785" s="197"/>
      <c r="K785" s="198" t="str">
        <f t="shared" si="40"/>
        <v>CHF / Min</v>
      </c>
      <c r="L785" s="193" t="s">
        <v>781</v>
      </c>
      <c r="M785" s="199">
        <f t="shared" si="41"/>
        <v>0</v>
      </c>
      <c r="N785" s="286"/>
    </row>
    <row r="786" spans="2:14" ht="15.6" hidden="1" customHeight="1" outlineLevel="1">
      <c r="B786" s="287" t="s">
        <v>1989</v>
      </c>
      <c r="C786" s="281" t="s">
        <v>2028</v>
      </c>
      <c r="D786" s="294"/>
      <c r="E786" s="166">
        <v>1</v>
      </c>
      <c r="F786" s="167"/>
      <c r="G786" s="168"/>
      <c r="H786" s="169" t="s">
        <v>779</v>
      </c>
      <c r="I786" s="166" t="s">
        <v>780</v>
      </c>
      <c r="J786" s="170"/>
      <c r="K786" s="171" t="str">
        <f t="shared" si="40"/>
        <v>CHF / Min</v>
      </c>
      <c r="L786" s="166" t="s">
        <v>781</v>
      </c>
      <c r="M786" s="172">
        <f t="shared" si="41"/>
        <v>0</v>
      </c>
      <c r="N786" s="284">
        <f>SUM(M786:M789)</f>
        <v>0</v>
      </c>
    </row>
    <row r="787" spans="2:14" ht="15.6" hidden="1" outlineLevel="1">
      <c r="B787" s="287"/>
      <c r="C787" s="282"/>
      <c r="D787" s="295"/>
      <c r="E787" s="173">
        <v>2</v>
      </c>
      <c r="F787" s="174"/>
      <c r="G787" s="175"/>
      <c r="H787" s="176" t="s">
        <v>779</v>
      </c>
      <c r="I787" s="173" t="s">
        <v>780</v>
      </c>
      <c r="J787" s="177"/>
      <c r="K787" s="178" t="str">
        <f t="shared" si="40"/>
        <v>CHF / Min</v>
      </c>
      <c r="L787" s="173" t="s">
        <v>781</v>
      </c>
      <c r="M787" s="179">
        <f t="shared" si="41"/>
        <v>0</v>
      </c>
      <c r="N787" s="285"/>
    </row>
    <row r="788" spans="2:14" ht="15.6" hidden="1" outlineLevel="1">
      <c r="B788" s="287"/>
      <c r="C788" s="282"/>
      <c r="D788" s="295"/>
      <c r="E788" s="192">
        <v>3</v>
      </c>
      <c r="F788" s="174"/>
      <c r="G788" s="175"/>
      <c r="H788" s="176" t="s">
        <v>779</v>
      </c>
      <c r="I788" s="173" t="s">
        <v>780</v>
      </c>
      <c r="J788" s="177"/>
      <c r="K788" s="178" t="str">
        <f t="shared" si="40"/>
        <v>CHF / Min</v>
      </c>
      <c r="L788" s="173" t="s">
        <v>781</v>
      </c>
      <c r="M788" s="179">
        <f t="shared" si="41"/>
        <v>0</v>
      </c>
      <c r="N788" s="285"/>
    </row>
    <row r="789" spans="2:14" ht="15.6" hidden="1" outlineLevel="1">
      <c r="B789" s="287"/>
      <c r="C789" s="283"/>
      <c r="D789" s="296"/>
      <c r="E789" s="193" t="s">
        <v>782</v>
      </c>
      <c r="F789" s="194"/>
      <c r="G789" s="195"/>
      <c r="H789" s="196" t="s">
        <v>779</v>
      </c>
      <c r="I789" s="193" t="s">
        <v>780</v>
      </c>
      <c r="J789" s="197"/>
      <c r="K789" s="198" t="str">
        <f t="shared" si="40"/>
        <v>CHF / Min</v>
      </c>
      <c r="L789" s="193" t="s">
        <v>781</v>
      </c>
      <c r="M789" s="199">
        <f t="shared" si="41"/>
        <v>0</v>
      </c>
      <c r="N789" s="286">
        <f>SUM(M789:M789)</f>
        <v>0</v>
      </c>
    </row>
    <row r="790" spans="2:14" ht="15.6" hidden="1" customHeight="1" outlineLevel="1">
      <c r="B790" s="287" t="s">
        <v>2029</v>
      </c>
      <c r="C790" s="281" t="s">
        <v>2014</v>
      </c>
      <c r="D790" s="294"/>
      <c r="E790" s="166">
        <v>1</v>
      </c>
      <c r="F790" s="167"/>
      <c r="G790" s="168"/>
      <c r="H790" s="169" t="s">
        <v>16</v>
      </c>
      <c r="I790" s="166" t="s">
        <v>780</v>
      </c>
      <c r="J790" s="170"/>
      <c r="K790" s="171" t="str">
        <f t="shared" si="40"/>
        <v>CHF / mg</v>
      </c>
      <c r="L790" s="166" t="s">
        <v>781</v>
      </c>
      <c r="M790" s="172">
        <f t="shared" si="41"/>
        <v>0</v>
      </c>
      <c r="N790" s="284">
        <f>SUM(M790:M793)</f>
        <v>0</v>
      </c>
    </row>
    <row r="791" spans="2:14" ht="15.6" hidden="1" outlineLevel="1">
      <c r="B791" s="287"/>
      <c r="C791" s="282"/>
      <c r="D791" s="295"/>
      <c r="E791" s="173">
        <v>2</v>
      </c>
      <c r="F791" s="174"/>
      <c r="G791" s="175"/>
      <c r="H791" s="176" t="s">
        <v>17</v>
      </c>
      <c r="I791" s="173" t="s">
        <v>780</v>
      </c>
      <c r="J791" s="177"/>
      <c r="K791" s="178" t="str">
        <f t="shared" si="40"/>
        <v>CHF / U</v>
      </c>
      <c r="L791" s="173" t="s">
        <v>781</v>
      </c>
      <c r="M791" s="179">
        <f t="shared" si="41"/>
        <v>0</v>
      </c>
      <c r="N791" s="285"/>
    </row>
    <row r="792" spans="2:14" ht="15.6" hidden="1" outlineLevel="1">
      <c r="B792" s="287"/>
      <c r="C792" s="282"/>
      <c r="D792" s="295"/>
      <c r="E792" s="192">
        <v>3</v>
      </c>
      <c r="F792" s="174"/>
      <c r="G792" s="175"/>
      <c r="H792" s="176" t="s">
        <v>187</v>
      </c>
      <c r="I792" s="173" t="s">
        <v>780</v>
      </c>
      <c r="J792" s="177"/>
      <c r="K792" s="178" t="str">
        <f t="shared" si="40"/>
        <v>CHF / ml</v>
      </c>
      <c r="L792" s="173" t="s">
        <v>781</v>
      </c>
      <c r="M792" s="179">
        <f t="shared" si="41"/>
        <v>0</v>
      </c>
      <c r="N792" s="285"/>
    </row>
    <row r="793" spans="2:14" ht="15.6" hidden="1" outlineLevel="1">
      <c r="B793" s="287"/>
      <c r="C793" s="283"/>
      <c r="D793" s="296"/>
      <c r="E793" s="193" t="s">
        <v>782</v>
      </c>
      <c r="F793" s="194"/>
      <c r="G793" s="195"/>
      <c r="H793" s="183" t="s">
        <v>782</v>
      </c>
      <c r="I793" s="193" t="s">
        <v>780</v>
      </c>
      <c r="J793" s="197"/>
      <c r="K793" s="198" t="str">
        <f t="shared" si="40"/>
        <v>CHF / …</v>
      </c>
      <c r="L793" s="193" t="s">
        <v>781</v>
      </c>
      <c r="M793" s="199">
        <f t="shared" si="41"/>
        <v>0</v>
      </c>
      <c r="N793" s="286">
        <f>SUM(M793:M793)</f>
        <v>0</v>
      </c>
    </row>
    <row r="794" spans="2:14" ht="15.6" hidden="1" customHeight="1" outlineLevel="1">
      <c r="B794" s="287" t="s">
        <v>1990</v>
      </c>
      <c r="C794" s="281" t="s">
        <v>2015</v>
      </c>
      <c r="D794" s="294"/>
      <c r="E794" s="166">
        <v>1</v>
      </c>
      <c r="F794" s="167"/>
      <c r="G794" s="168"/>
      <c r="H794" s="196" t="s">
        <v>2022</v>
      </c>
      <c r="I794" s="166" t="s">
        <v>780</v>
      </c>
      <c r="J794" s="170"/>
      <c r="K794" s="171" t="str">
        <f t="shared" si="40"/>
        <v>CHF / Concentré</v>
      </c>
      <c r="L794" s="166" t="s">
        <v>781</v>
      </c>
      <c r="M794" s="172">
        <f t="shared" si="41"/>
        <v>0</v>
      </c>
      <c r="N794" s="284">
        <f>SUM(M794:M797)</f>
        <v>0</v>
      </c>
    </row>
    <row r="795" spans="2:14" ht="15.6" hidden="1" outlineLevel="1">
      <c r="B795" s="287"/>
      <c r="C795" s="282"/>
      <c r="D795" s="295"/>
      <c r="E795" s="173">
        <v>2</v>
      </c>
      <c r="F795" s="174"/>
      <c r="G795" s="175"/>
      <c r="H795" s="196" t="s">
        <v>2022</v>
      </c>
      <c r="I795" s="173" t="s">
        <v>780</v>
      </c>
      <c r="J795" s="177"/>
      <c r="K795" s="178" t="str">
        <f t="shared" si="40"/>
        <v>CHF / Concentré</v>
      </c>
      <c r="L795" s="173" t="s">
        <v>781</v>
      </c>
      <c r="M795" s="179">
        <f t="shared" si="41"/>
        <v>0</v>
      </c>
      <c r="N795" s="285"/>
    </row>
    <row r="796" spans="2:14" ht="15.6" hidden="1" outlineLevel="1">
      <c r="B796" s="287"/>
      <c r="C796" s="282"/>
      <c r="D796" s="295"/>
      <c r="E796" s="192">
        <v>3</v>
      </c>
      <c r="F796" s="174"/>
      <c r="G796" s="175"/>
      <c r="H796" s="196" t="s">
        <v>2022</v>
      </c>
      <c r="I796" s="173" t="s">
        <v>780</v>
      </c>
      <c r="J796" s="177"/>
      <c r="K796" s="178" t="str">
        <f t="shared" si="40"/>
        <v>CHF / Concentré</v>
      </c>
      <c r="L796" s="173" t="s">
        <v>781</v>
      </c>
      <c r="M796" s="179">
        <f t="shared" si="41"/>
        <v>0</v>
      </c>
      <c r="N796" s="285"/>
    </row>
    <row r="797" spans="2:14" ht="15.6" hidden="1" outlineLevel="1">
      <c r="B797" s="287"/>
      <c r="C797" s="283"/>
      <c r="D797" s="296"/>
      <c r="E797" s="193" t="s">
        <v>782</v>
      </c>
      <c r="F797" s="194"/>
      <c r="G797" s="195"/>
      <c r="H797" s="196" t="s">
        <v>2022</v>
      </c>
      <c r="I797" s="193" t="s">
        <v>780</v>
      </c>
      <c r="J797" s="197"/>
      <c r="K797" s="198" t="str">
        <f t="shared" si="40"/>
        <v>CHF / Concentré</v>
      </c>
      <c r="L797" s="193" t="s">
        <v>781</v>
      </c>
      <c r="M797" s="199">
        <f t="shared" si="41"/>
        <v>0</v>
      </c>
      <c r="N797" s="286">
        <f>SUM(M797:M797)</f>
        <v>0</v>
      </c>
    </row>
    <row r="798" spans="2:14" ht="15.6" hidden="1" customHeight="1" outlineLevel="1">
      <c r="B798" s="299" t="s">
        <v>1947</v>
      </c>
      <c r="C798" s="281" t="s">
        <v>2016</v>
      </c>
      <c r="D798" s="294"/>
      <c r="E798" s="166">
        <v>1</v>
      </c>
      <c r="F798" s="167"/>
      <c r="G798" s="168"/>
      <c r="H798" s="169" t="s">
        <v>2023</v>
      </c>
      <c r="I798" s="166" t="s">
        <v>780</v>
      </c>
      <c r="J798" s="170"/>
      <c r="K798" s="171" t="str">
        <f t="shared" si="40"/>
        <v>CHF / Pièce</v>
      </c>
      <c r="L798" s="166" t="s">
        <v>781</v>
      </c>
      <c r="M798" s="172">
        <f t="shared" si="41"/>
        <v>0</v>
      </c>
      <c r="N798" s="284">
        <f>SUM(M798:M801)</f>
        <v>0</v>
      </c>
    </row>
    <row r="799" spans="2:14" ht="15.6" hidden="1" outlineLevel="1">
      <c r="B799" s="300"/>
      <c r="C799" s="282"/>
      <c r="D799" s="295"/>
      <c r="E799" s="173">
        <v>2</v>
      </c>
      <c r="F799" s="174"/>
      <c r="G799" s="175"/>
      <c r="H799" s="176" t="s">
        <v>783</v>
      </c>
      <c r="I799" s="173" t="s">
        <v>780</v>
      </c>
      <c r="J799" s="177"/>
      <c r="K799" s="178" t="str">
        <f t="shared" si="40"/>
        <v>CHF / ..</v>
      </c>
      <c r="L799" s="173" t="s">
        <v>781</v>
      </c>
      <c r="M799" s="179">
        <f t="shared" si="41"/>
        <v>0</v>
      </c>
      <c r="N799" s="285"/>
    </row>
    <row r="800" spans="2:14" ht="15.6" hidden="1" outlineLevel="1">
      <c r="B800" s="300"/>
      <c r="C800" s="282"/>
      <c r="D800" s="295"/>
      <c r="E800" s="192">
        <v>3</v>
      </c>
      <c r="F800" s="174"/>
      <c r="G800" s="175"/>
      <c r="H800" s="176" t="s">
        <v>783</v>
      </c>
      <c r="I800" s="173" t="s">
        <v>780</v>
      </c>
      <c r="J800" s="177"/>
      <c r="K800" s="178" t="str">
        <f t="shared" si="40"/>
        <v>CHF / ..</v>
      </c>
      <c r="L800" s="173" t="s">
        <v>781</v>
      </c>
      <c r="M800" s="179">
        <f t="shared" si="41"/>
        <v>0</v>
      </c>
      <c r="N800" s="285"/>
    </row>
    <row r="801" spans="1:14" ht="15.6" hidden="1" outlineLevel="1">
      <c r="B801" s="301"/>
      <c r="C801" s="283"/>
      <c r="D801" s="296"/>
      <c r="E801" s="193" t="s">
        <v>782</v>
      </c>
      <c r="F801" s="194"/>
      <c r="G801" s="195"/>
      <c r="H801" s="196" t="s">
        <v>783</v>
      </c>
      <c r="I801" s="193" t="s">
        <v>780</v>
      </c>
      <c r="J801" s="197"/>
      <c r="K801" s="198" t="str">
        <f t="shared" si="40"/>
        <v>CHF / ..</v>
      </c>
      <c r="L801" s="193" t="s">
        <v>781</v>
      </c>
      <c r="M801" s="199">
        <f t="shared" si="41"/>
        <v>0</v>
      </c>
      <c r="N801" s="286"/>
    </row>
    <row r="802" spans="1:14" ht="15.6" hidden="1" customHeight="1" outlineLevel="1">
      <c r="B802" s="287" t="s">
        <v>2020</v>
      </c>
      <c r="C802" s="281" t="s">
        <v>2017</v>
      </c>
      <c r="D802" s="294"/>
      <c r="E802" s="166">
        <v>1</v>
      </c>
      <c r="F802" s="167"/>
      <c r="G802" s="168"/>
      <c r="H802" s="169" t="s">
        <v>2023</v>
      </c>
      <c r="I802" s="166" t="s">
        <v>780</v>
      </c>
      <c r="J802" s="170"/>
      <c r="K802" s="171" t="str">
        <f t="shared" si="40"/>
        <v>CHF / Pièce</v>
      </c>
      <c r="L802" s="166" t="s">
        <v>781</v>
      </c>
      <c r="M802" s="172">
        <f t="shared" si="41"/>
        <v>0</v>
      </c>
      <c r="N802" s="284">
        <f>SUM(M802:M805)</f>
        <v>0</v>
      </c>
    </row>
    <row r="803" spans="1:14" ht="15.6" hidden="1" outlineLevel="1">
      <c r="B803" s="287"/>
      <c r="C803" s="282"/>
      <c r="D803" s="295"/>
      <c r="E803" s="173">
        <v>2</v>
      </c>
      <c r="F803" s="174"/>
      <c r="G803" s="175"/>
      <c r="H803" s="176" t="s">
        <v>783</v>
      </c>
      <c r="I803" s="173" t="s">
        <v>780</v>
      </c>
      <c r="J803" s="177"/>
      <c r="K803" s="178" t="str">
        <f t="shared" si="40"/>
        <v>CHF / ..</v>
      </c>
      <c r="L803" s="173" t="s">
        <v>781</v>
      </c>
      <c r="M803" s="179">
        <f t="shared" si="41"/>
        <v>0</v>
      </c>
      <c r="N803" s="285"/>
    </row>
    <row r="804" spans="1:14" ht="15.6" hidden="1" outlineLevel="1">
      <c r="B804" s="287"/>
      <c r="C804" s="282"/>
      <c r="D804" s="295"/>
      <c r="E804" s="192">
        <v>3</v>
      </c>
      <c r="F804" s="174"/>
      <c r="G804" s="175"/>
      <c r="H804" s="176" t="s">
        <v>783</v>
      </c>
      <c r="I804" s="173" t="s">
        <v>780</v>
      </c>
      <c r="J804" s="177"/>
      <c r="K804" s="178" t="str">
        <f t="shared" si="40"/>
        <v>CHF / ..</v>
      </c>
      <c r="L804" s="173" t="s">
        <v>781</v>
      </c>
      <c r="M804" s="179">
        <f t="shared" si="41"/>
        <v>0</v>
      </c>
      <c r="N804" s="285"/>
    </row>
    <row r="805" spans="1:14" ht="15.6" hidden="1" outlineLevel="1">
      <c r="B805" s="287"/>
      <c r="C805" s="283"/>
      <c r="D805" s="296"/>
      <c r="E805" s="193" t="s">
        <v>782</v>
      </c>
      <c r="F805" s="194"/>
      <c r="G805" s="195"/>
      <c r="H805" s="176" t="s">
        <v>783</v>
      </c>
      <c r="I805" s="193" t="s">
        <v>780</v>
      </c>
      <c r="J805" s="197"/>
      <c r="K805" s="198" t="str">
        <f t="shared" si="40"/>
        <v>CHF / ..</v>
      </c>
      <c r="L805" s="193" t="s">
        <v>781</v>
      </c>
      <c r="M805" s="199">
        <f t="shared" si="41"/>
        <v>0</v>
      </c>
      <c r="N805" s="286">
        <f>SUM(M805:M805)</f>
        <v>0</v>
      </c>
    </row>
    <row r="806" spans="1:14" ht="15.6" hidden="1" customHeight="1" outlineLevel="1">
      <c r="B806" s="287" t="s">
        <v>2021</v>
      </c>
      <c r="C806" s="281" t="s">
        <v>2018</v>
      </c>
      <c r="D806" s="294"/>
      <c r="E806" s="166">
        <v>1</v>
      </c>
      <c r="F806" s="167"/>
      <c r="G806" s="168"/>
      <c r="H806" s="169" t="s">
        <v>779</v>
      </c>
      <c r="I806" s="166" t="s">
        <v>780</v>
      </c>
      <c r="J806" s="170"/>
      <c r="K806" s="171" t="str">
        <f t="shared" si="40"/>
        <v>CHF / Min</v>
      </c>
      <c r="L806" s="166" t="s">
        <v>781</v>
      </c>
      <c r="M806" s="172">
        <f t="shared" si="41"/>
        <v>0</v>
      </c>
      <c r="N806" s="284">
        <f>SUM(M806:M809)</f>
        <v>0</v>
      </c>
    </row>
    <row r="807" spans="1:14" ht="15.6" hidden="1" outlineLevel="1">
      <c r="B807" s="287"/>
      <c r="C807" s="282"/>
      <c r="D807" s="295"/>
      <c r="E807" s="173">
        <v>2</v>
      </c>
      <c r="F807" s="174"/>
      <c r="G807" s="175"/>
      <c r="H807" s="176" t="s">
        <v>779</v>
      </c>
      <c r="I807" s="173" t="s">
        <v>780</v>
      </c>
      <c r="J807" s="177"/>
      <c r="K807" s="178" t="str">
        <f t="shared" si="40"/>
        <v>CHF / Min</v>
      </c>
      <c r="L807" s="173" t="s">
        <v>781</v>
      </c>
      <c r="M807" s="179">
        <f t="shared" si="41"/>
        <v>0</v>
      </c>
      <c r="N807" s="285"/>
    </row>
    <row r="808" spans="1:14" ht="15.6" hidden="1" outlineLevel="1">
      <c r="B808" s="287"/>
      <c r="C808" s="282"/>
      <c r="D808" s="295"/>
      <c r="E808" s="187">
        <v>3</v>
      </c>
      <c r="F808" s="188"/>
      <c r="G808" s="189"/>
      <c r="H808" s="176" t="s">
        <v>779</v>
      </c>
      <c r="I808" s="173" t="s">
        <v>780</v>
      </c>
      <c r="J808" s="177"/>
      <c r="K808" s="178" t="str">
        <f t="shared" si="40"/>
        <v>CHF / Min</v>
      </c>
      <c r="L808" s="173" t="s">
        <v>781</v>
      </c>
      <c r="M808" s="179">
        <f t="shared" si="41"/>
        <v>0</v>
      </c>
      <c r="N808" s="285"/>
    </row>
    <row r="809" spans="1:14" ht="15.6" hidden="1" outlineLevel="1">
      <c r="B809" s="287"/>
      <c r="C809" s="283"/>
      <c r="D809" s="296"/>
      <c r="E809" s="180" t="s">
        <v>782</v>
      </c>
      <c r="F809" s="181"/>
      <c r="G809" s="182"/>
      <c r="H809" s="183" t="s">
        <v>779</v>
      </c>
      <c r="I809" s="180" t="s">
        <v>780</v>
      </c>
      <c r="J809" s="184"/>
      <c r="K809" s="185" t="str">
        <f t="shared" si="40"/>
        <v>CHF / Min</v>
      </c>
      <c r="L809" s="180" t="s">
        <v>781</v>
      </c>
      <c r="M809" s="186">
        <f t="shared" si="41"/>
        <v>0</v>
      </c>
      <c r="N809" s="286"/>
    </row>
    <row r="810" spans="1:14" s="110" customFormat="1" ht="15.6" hidden="1" customHeight="1" outlineLevel="1">
      <c r="A810" s="92"/>
      <c r="B810" s="287" t="s">
        <v>1993</v>
      </c>
      <c r="C810" s="281" t="s">
        <v>2019</v>
      </c>
      <c r="D810" s="294"/>
      <c r="E810" s="166">
        <v>1</v>
      </c>
      <c r="F810" s="167"/>
      <c r="G810" s="168"/>
      <c r="H810" s="169" t="s">
        <v>783</v>
      </c>
      <c r="I810" s="166" t="s">
        <v>780</v>
      </c>
      <c r="J810" s="170"/>
      <c r="K810" s="171" t="str">
        <f t="shared" si="40"/>
        <v>CHF / ..</v>
      </c>
      <c r="L810" s="166" t="s">
        <v>781</v>
      </c>
      <c r="M810" s="172">
        <f t="shared" si="41"/>
        <v>0</v>
      </c>
      <c r="N810" s="284">
        <f>SUM(M810:M813)</f>
        <v>0</v>
      </c>
    </row>
    <row r="811" spans="1:14" s="110" customFormat="1" ht="15.6" hidden="1" outlineLevel="1">
      <c r="A811" s="92"/>
      <c r="B811" s="287"/>
      <c r="C811" s="282"/>
      <c r="D811" s="295"/>
      <c r="E811" s="173">
        <v>2</v>
      </c>
      <c r="F811" s="174"/>
      <c r="G811" s="175"/>
      <c r="H811" s="176" t="s">
        <v>783</v>
      </c>
      <c r="I811" s="173" t="s">
        <v>780</v>
      </c>
      <c r="J811" s="177"/>
      <c r="K811" s="178" t="str">
        <f t="shared" si="40"/>
        <v>CHF / ..</v>
      </c>
      <c r="L811" s="173" t="s">
        <v>781</v>
      </c>
      <c r="M811" s="179">
        <f t="shared" si="41"/>
        <v>0</v>
      </c>
      <c r="N811" s="285"/>
    </row>
    <row r="812" spans="1:14" s="110" customFormat="1" ht="15.6" hidden="1" outlineLevel="1">
      <c r="A812" s="92"/>
      <c r="B812" s="287"/>
      <c r="C812" s="282"/>
      <c r="D812" s="295"/>
      <c r="E812" s="187">
        <v>3</v>
      </c>
      <c r="F812" s="188"/>
      <c r="G812" s="189"/>
      <c r="H812" s="176" t="s">
        <v>783</v>
      </c>
      <c r="I812" s="173" t="s">
        <v>780</v>
      </c>
      <c r="J812" s="177"/>
      <c r="K812" s="178" t="str">
        <f t="shared" si="40"/>
        <v>CHF / ..</v>
      </c>
      <c r="L812" s="173" t="s">
        <v>781</v>
      </c>
      <c r="M812" s="179">
        <f t="shared" si="41"/>
        <v>0</v>
      </c>
      <c r="N812" s="285"/>
    </row>
    <row r="813" spans="1:14" s="110" customFormat="1" ht="15.6" hidden="1" outlineLevel="1">
      <c r="A813" s="92"/>
      <c r="B813" s="287"/>
      <c r="C813" s="283"/>
      <c r="D813" s="296"/>
      <c r="E813" s="180" t="s">
        <v>782</v>
      </c>
      <c r="F813" s="181"/>
      <c r="G813" s="182"/>
      <c r="H813" s="183" t="s">
        <v>783</v>
      </c>
      <c r="I813" s="180" t="s">
        <v>780</v>
      </c>
      <c r="J813" s="184"/>
      <c r="K813" s="185" t="str">
        <f t="shared" si="40"/>
        <v>CHF / ..</v>
      </c>
      <c r="L813" s="180" t="s">
        <v>781</v>
      </c>
      <c r="M813" s="186">
        <f t="shared" si="41"/>
        <v>0</v>
      </c>
      <c r="N813" s="286"/>
    </row>
    <row r="814" spans="1:14"/>
    <row r="815" spans="1:14" collapsed="1">
      <c r="B815" s="8" t="s">
        <v>641</v>
      </c>
      <c r="C815" s="230" t="str">
        <f>+VLOOKUP(B815,'Procédés onéreux'!B:D,3,FALSE)</f>
        <v>Photophérèse thérapeutique</v>
      </c>
      <c r="D815" s="110"/>
      <c r="E815" s="110"/>
      <c r="F815" s="110"/>
      <c r="G815" s="110"/>
      <c r="H815" s="110"/>
      <c r="I815" s="110"/>
      <c r="J815" s="110"/>
      <c r="K815" s="110"/>
      <c r="L815" s="110"/>
      <c r="M815" s="110"/>
      <c r="N815" s="110"/>
    </row>
    <row r="816" spans="1:14" hidden="1" outlineLevel="1">
      <c r="B816" s="260"/>
      <c r="C816" s="297" t="s">
        <v>2005</v>
      </c>
      <c r="D816" s="298"/>
      <c r="E816" s="244" t="s">
        <v>777</v>
      </c>
      <c r="F816" s="163" t="s">
        <v>1960</v>
      </c>
      <c r="G816" s="163" t="s">
        <v>2007</v>
      </c>
      <c r="H816" s="163" t="s">
        <v>2008</v>
      </c>
      <c r="I816" s="163"/>
      <c r="J816" s="164" t="s">
        <v>2009</v>
      </c>
      <c r="K816" s="163" t="s">
        <v>2008</v>
      </c>
      <c r="L816" s="163"/>
      <c r="M816" s="163" t="s">
        <v>2010</v>
      </c>
      <c r="N816" s="165" t="s">
        <v>2011</v>
      </c>
    </row>
    <row r="817" spans="2:14" ht="14.4" hidden="1" customHeight="1" outlineLevel="1">
      <c r="B817" s="299" t="s">
        <v>1988</v>
      </c>
      <c r="C817" s="281" t="s">
        <v>2012</v>
      </c>
      <c r="D817" s="294"/>
      <c r="E817" s="166">
        <v>1</v>
      </c>
      <c r="F817" s="170"/>
      <c r="G817" s="190"/>
      <c r="H817" s="169" t="s">
        <v>779</v>
      </c>
      <c r="I817" s="166" t="s">
        <v>780</v>
      </c>
      <c r="J817" s="170"/>
      <c r="K817" s="171" t="str">
        <f t="shared" ref="K817:K848" si="42">+"CHF / "&amp;H817</f>
        <v>CHF / Min</v>
      </c>
      <c r="L817" s="166" t="s">
        <v>781</v>
      </c>
      <c r="M817" s="172">
        <f t="shared" ref="M817:M848" si="43">+G817*J817</f>
        <v>0</v>
      </c>
      <c r="N817" s="284">
        <f>SUM(M817:M820)</f>
        <v>0</v>
      </c>
    </row>
    <row r="818" spans="2:14" hidden="1" outlineLevel="1">
      <c r="B818" s="300"/>
      <c r="C818" s="282"/>
      <c r="D818" s="295"/>
      <c r="E818" s="173">
        <v>2</v>
      </c>
      <c r="F818" s="177"/>
      <c r="G818" s="191"/>
      <c r="H818" s="176" t="s">
        <v>779</v>
      </c>
      <c r="I818" s="173" t="s">
        <v>780</v>
      </c>
      <c r="J818" s="177"/>
      <c r="K818" s="178" t="str">
        <f t="shared" si="42"/>
        <v>CHF / Min</v>
      </c>
      <c r="L818" s="173" t="s">
        <v>781</v>
      </c>
      <c r="M818" s="179">
        <f t="shared" si="43"/>
        <v>0</v>
      </c>
      <c r="N818" s="285"/>
    </row>
    <row r="819" spans="2:14" ht="15.6" hidden="1" outlineLevel="1">
      <c r="B819" s="300"/>
      <c r="C819" s="282"/>
      <c r="D819" s="295"/>
      <c r="E819" s="192">
        <v>3</v>
      </c>
      <c r="F819" s="174"/>
      <c r="G819" s="175"/>
      <c r="H819" s="176" t="s">
        <v>779</v>
      </c>
      <c r="I819" s="173" t="s">
        <v>780</v>
      </c>
      <c r="J819" s="177"/>
      <c r="K819" s="178" t="str">
        <f t="shared" si="42"/>
        <v>CHF / Min</v>
      </c>
      <c r="L819" s="173" t="s">
        <v>781</v>
      </c>
      <c r="M819" s="179">
        <f t="shared" si="43"/>
        <v>0</v>
      </c>
      <c r="N819" s="285"/>
    </row>
    <row r="820" spans="2:14" ht="15.6" hidden="1" outlineLevel="1">
      <c r="B820" s="300"/>
      <c r="C820" s="283"/>
      <c r="D820" s="296"/>
      <c r="E820" s="193" t="s">
        <v>782</v>
      </c>
      <c r="F820" s="194"/>
      <c r="G820" s="195"/>
      <c r="H820" s="196" t="s">
        <v>779</v>
      </c>
      <c r="I820" s="193" t="s">
        <v>780</v>
      </c>
      <c r="J820" s="197"/>
      <c r="K820" s="198" t="str">
        <f t="shared" si="42"/>
        <v>CHF / Min</v>
      </c>
      <c r="L820" s="193" t="s">
        <v>781</v>
      </c>
      <c r="M820" s="199">
        <f t="shared" si="43"/>
        <v>0</v>
      </c>
      <c r="N820" s="286"/>
    </row>
    <row r="821" spans="2:14" ht="15.6" hidden="1" customHeight="1" outlineLevel="1">
      <c r="B821" s="287" t="s">
        <v>1989</v>
      </c>
      <c r="C821" s="281" t="s">
        <v>2028</v>
      </c>
      <c r="D821" s="294"/>
      <c r="E821" s="166">
        <v>1</v>
      </c>
      <c r="F821" s="167"/>
      <c r="G821" s="168"/>
      <c r="H821" s="169" t="s">
        <v>779</v>
      </c>
      <c r="I821" s="166" t="s">
        <v>780</v>
      </c>
      <c r="J821" s="170"/>
      <c r="K821" s="171" t="str">
        <f t="shared" si="42"/>
        <v>CHF / Min</v>
      </c>
      <c r="L821" s="166" t="s">
        <v>781</v>
      </c>
      <c r="M821" s="172">
        <f t="shared" si="43"/>
        <v>0</v>
      </c>
      <c r="N821" s="284">
        <f>SUM(M821:M824)</f>
        <v>0</v>
      </c>
    </row>
    <row r="822" spans="2:14" ht="15.6" hidden="1" outlineLevel="1">
      <c r="B822" s="287"/>
      <c r="C822" s="282"/>
      <c r="D822" s="295"/>
      <c r="E822" s="173">
        <v>2</v>
      </c>
      <c r="F822" s="174"/>
      <c r="G822" s="175"/>
      <c r="H822" s="176" t="s">
        <v>779</v>
      </c>
      <c r="I822" s="173" t="s">
        <v>780</v>
      </c>
      <c r="J822" s="177"/>
      <c r="K822" s="178" t="str">
        <f t="shared" si="42"/>
        <v>CHF / Min</v>
      </c>
      <c r="L822" s="173" t="s">
        <v>781</v>
      </c>
      <c r="M822" s="179">
        <f t="shared" si="43"/>
        <v>0</v>
      </c>
      <c r="N822" s="285"/>
    </row>
    <row r="823" spans="2:14" ht="15.6" hidden="1" outlineLevel="1">
      <c r="B823" s="287"/>
      <c r="C823" s="282"/>
      <c r="D823" s="295"/>
      <c r="E823" s="192">
        <v>3</v>
      </c>
      <c r="F823" s="174"/>
      <c r="G823" s="175"/>
      <c r="H823" s="176" t="s">
        <v>779</v>
      </c>
      <c r="I823" s="173" t="s">
        <v>780</v>
      </c>
      <c r="J823" s="177"/>
      <c r="K823" s="178" t="str">
        <f t="shared" si="42"/>
        <v>CHF / Min</v>
      </c>
      <c r="L823" s="173" t="s">
        <v>781</v>
      </c>
      <c r="M823" s="179">
        <f t="shared" si="43"/>
        <v>0</v>
      </c>
      <c r="N823" s="285"/>
    </row>
    <row r="824" spans="2:14" ht="15.6" hidden="1" outlineLevel="1">
      <c r="B824" s="287"/>
      <c r="C824" s="283"/>
      <c r="D824" s="296"/>
      <c r="E824" s="193" t="s">
        <v>782</v>
      </c>
      <c r="F824" s="194"/>
      <c r="G824" s="195"/>
      <c r="H824" s="196" t="s">
        <v>779</v>
      </c>
      <c r="I824" s="193" t="s">
        <v>780</v>
      </c>
      <c r="J824" s="197"/>
      <c r="K824" s="198" t="str">
        <f t="shared" si="42"/>
        <v>CHF / Min</v>
      </c>
      <c r="L824" s="193" t="s">
        <v>781</v>
      </c>
      <c r="M824" s="199">
        <f t="shared" si="43"/>
        <v>0</v>
      </c>
      <c r="N824" s="286">
        <f>SUM(M824:M824)</f>
        <v>0</v>
      </c>
    </row>
    <row r="825" spans="2:14" ht="15.6" hidden="1" customHeight="1" outlineLevel="1">
      <c r="B825" s="287" t="s">
        <v>2029</v>
      </c>
      <c r="C825" s="281" t="s">
        <v>2014</v>
      </c>
      <c r="D825" s="294"/>
      <c r="E825" s="166">
        <v>1</v>
      </c>
      <c r="F825" s="167"/>
      <c r="G825" s="168"/>
      <c r="H825" s="169" t="s">
        <v>16</v>
      </c>
      <c r="I825" s="166" t="s">
        <v>780</v>
      </c>
      <c r="J825" s="170"/>
      <c r="K825" s="171" t="str">
        <f t="shared" si="42"/>
        <v>CHF / mg</v>
      </c>
      <c r="L825" s="166" t="s">
        <v>781</v>
      </c>
      <c r="M825" s="172">
        <f t="shared" si="43"/>
        <v>0</v>
      </c>
      <c r="N825" s="284">
        <f>SUM(M825:M828)</f>
        <v>0</v>
      </c>
    </row>
    <row r="826" spans="2:14" ht="15.6" hidden="1" outlineLevel="1">
      <c r="B826" s="287"/>
      <c r="C826" s="282"/>
      <c r="D826" s="295"/>
      <c r="E826" s="173">
        <v>2</v>
      </c>
      <c r="F826" s="174"/>
      <c r="G826" s="175"/>
      <c r="H826" s="176" t="s">
        <v>17</v>
      </c>
      <c r="I826" s="173" t="s">
        <v>780</v>
      </c>
      <c r="J826" s="177"/>
      <c r="K826" s="178" t="str">
        <f t="shared" si="42"/>
        <v>CHF / U</v>
      </c>
      <c r="L826" s="173" t="s">
        <v>781</v>
      </c>
      <c r="M826" s="179">
        <f t="shared" si="43"/>
        <v>0</v>
      </c>
      <c r="N826" s="285"/>
    </row>
    <row r="827" spans="2:14" ht="15.6" hidden="1" outlineLevel="1">
      <c r="B827" s="287"/>
      <c r="C827" s="282"/>
      <c r="D827" s="295"/>
      <c r="E827" s="192">
        <v>3</v>
      </c>
      <c r="F827" s="174"/>
      <c r="G827" s="175"/>
      <c r="H827" s="176" t="s">
        <v>187</v>
      </c>
      <c r="I827" s="173" t="s">
        <v>780</v>
      </c>
      <c r="J827" s="177"/>
      <c r="K827" s="178" t="str">
        <f t="shared" si="42"/>
        <v>CHF / ml</v>
      </c>
      <c r="L827" s="173" t="s">
        <v>781</v>
      </c>
      <c r="M827" s="179">
        <f t="shared" si="43"/>
        <v>0</v>
      </c>
      <c r="N827" s="285"/>
    </row>
    <row r="828" spans="2:14" ht="15.6" hidden="1" outlineLevel="1">
      <c r="B828" s="287"/>
      <c r="C828" s="283"/>
      <c r="D828" s="296"/>
      <c r="E828" s="193" t="s">
        <v>782</v>
      </c>
      <c r="F828" s="194"/>
      <c r="G828" s="195"/>
      <c r="H828" s="183" t="s">
        <v>782</v>
      </c>
      <c r="I828" s="193" t="s">
        <v>780</v>
      </c>
      <c r="J828" s="197"/>
      <c r="K828" s="198" t="str">
        <f t="shared" si="42"/>
        <v>CHF / …</v>
      </c>
      <c r="L828" s="193" t="s">
        <v>781</v>
      </c>
      <c r="M828" s="199">
        <f t="shared" si="43"/>
        <v>0</v>
      </c>
      <c r="N828" s="286">
        <f>SUM(M828:M828)</f>
        <v>0</v>
      </c>
    </row>
    <row r="829" spans="2:14" ht="15.6" hidden="1" customHeight="1" outlineLevel="1">
      <c r="B829" s="287" t="s">
        <v>1990</v>
      </c>
      <c r="C829" s="281" t="s">
        <v>2015</v>
      </c>
      <c r="D829" s="294"/>
      <c r="E829" s="166">
        <v>1</v>
      </c>
      <c r="F829" s="167"/>
      <c r="G829" s="168"/>
      <c r="H829" s="196" t="s">
        <v>2022</v>
      </c>
      <c r="I829" s="166" t="s">
        <v>780</v>
      </c>
      <c r="J829" s="170"/>
      <c r="K829" s="171" t="str">
        <f t="shared" si="42"/>
        <v>CHF / Concentré</v>
      </c>
      <c r="L829" s="166" t="s">
        <v>781</v>
      </c>
      <c r="M829" s="172">
        <f t="shared" si="43"/>
        <v>0</v>
      </c>
      <c r="N829" s="284">
        <f>SUM(M829:M832)</f>
        <v>0</v>
      </c>
    </row>
    <row r="830" spans="2:14" ht="15.6" hidden="1" outlineLevel="1">
      <c r="B830" s="287"/>
      <c r="C830" s="282"/>
      <c r="D830" s="295"/>
      <c r="E830" s="173">
        <v>2</v>
      </c>
      <c r="F830" s="174"/>
      <c r="G830" s="175"/>
      <c r="H830" s="196" t="s">
        <v>2022</v>
      </c>
      <c r="I830" s="173" t="s">
        <v>780</v>
      </c>
      <c r="J830" s="177"/>
      <c r="K830" s="178" t="str">
        <f t="shared" si="42"/>
        <v>CHF / Concentré</v>
      </c>
      <c r="L830" s="173" t="s">
        <v>781</v>
      </c>
      <c r="M830" s="179">
        <f t="shared" si="43"/>
        <v>0</v>
      </c>
      <c r="N830" s="285"/>
    </row>
    <row r="831" spans="2:14" ht="15.6" hidden="1" outlineLevel="1">
      <c r="B831" s="287"/>
      <c r="C831" s="282"/>
      <c r="D831" s="295"/>
      <c r="E831" s="192">
        <v>3</v>
      </c>
      <c r="F831" s="174"/>
      <c r="G831" s="175"/>
      <c r="H831" s="196" t="s">
        <v>2022</v>
      </c>
      <c r="I831" s="173" t="s">
        <v>780</v>
      </c>
      <c r="J831" s="177"/>
      <c r="K831" s="178" t="str">
        <f t="shared" si="42"/>
        <v>CHF / Concentré</v>
      </c>
      <c r="L831" s="173" t="s">
        <v>781</v>
      </c>
      <c r="M831" s="179">
        <f t="shared" si="43"/>
        <v>0</v>
      </c>
      <c r="N831" s="285"/>
    </row>
    <row r="832" spans="2:14" ht="15.6" hidden="1" outlineLevel="1">
      <c r="B832" s="287"/>
      <c r="C832" s="283"/>
      <c r="D832" s="296"/>
      <c r="E832" s="193" t="s">
        <v>782</v>
      </c>
      <c r="F832" s="194"/>
      <c r="G832" s="195"/>
      <c r="H832" s="196" t="s">
        <v>2022</v>
      </c>
      <c r="I832" s="193" t="s">
        <v>780</v>
      </c>
      <c r="J832" s="197"/>
      <c r="K832" s="198" t="str">
        <f t="shared" si="42"/>
        <v>CHF / Concentré</v>
      </c>
      <c r="L832" s="193" t="s">
        <v>781</v>
      </c>
      <c r="M832" s="199">
        <f t="shared" si="43"/>
        <v>0</v>
      </c>
      <c r="N832" s="286">
        <f>SUM(M832:M832)</f>
        <v>0</v>
      </c>
    </row>
    <row r="833" spans="1:14" ht="15.6" hidden="1" customHeight="1" outlineLevel="1">
      <c r="B833" s="299" t="s">
        <v>1947</v>
      </c>
      <c r="C833" s="281" t="s">
        <v>2016</v>
      </c>
      <c r="D833" s="294"/>
      <c r="E833" s="166">
        <v>1</v>
      </c>
      <c r="F833" s="167"/>
      <c r="G833" s="168"/>
      <c r="H833" s="169" t="s">
        <v>2023</v>
      </c>
      <c r="I833" s="166" t="s">
        <v>780</v>
      </c>
      <c r="J833" s="170"/>
      <c r="K833" s="171" t="str">
        <f t="shared" si="42"/>
        <v>CHF / Pièce</v>
      </c>
      <c r="L833" s="166" t="s">
        <v>781</v>
      </c>
      <c r="M833" s="172">
        <f t="shared" si="43"/>
        <v>0</v>
      </c>
      <c r="N833" s="284">
        <f>SUM(M833:M836)</f>
        <v>0</v>
      </c>
    </row>
    <row r="834" spans="1:14" ht="15.6" hidden="1" outlineLevel="1">
      <c r="B834" s="300"/>
      <c r="C834" s="282"/>
      <c r="D834" s="295"/>
      <c r="E834" s="173">
        <v>2</v>
      </c>
      <c r="F834" s="174"/>
      <c r="G834" s="175"/>
      <c r="H834" s="176" t="s">
        <v>783</v>
      </c>
      <c r="I834" s="173" t="s">
        <v>780</v>
      </c>
      <c r="J834" s="177"/>
      <c r="K834" s="178" t="str">
        <f t="shared" si="42"/>
        <v>CHF / ..</v>
      </c>
      <c r="L834" s="173" t="s">
        <v>781</v>
      </c>
      <c r="M834" s="179">
        <f t="shared" si="43"/>
        <v>0</v>
      </c>
      <c r="N834" s="285"/>
    </row>
    <row r="835" spans="1:14" ht="15.6" hidden="1" outlineLevel="1">
      <c r="B835" s="300"/>
      <c r="C835" s="282"/>
      <c r="D835" s="295"/>
      <c r="E835" s="192">
        <v>3</v>
      </c>
      <c r="F835" s="174"/>
      <c r="G835" s="175"/>
      <c r="H835" s="176" t="s">
        <v>783</v>
      </c>
      <c r="I835" s="173" t="s">
        <v>780</v>
      </c>
      <c r="J835" s="177"/>
      <c r="K835" s="178" t="str">
        <f t="shared" si="42"/>
        <v>CHF / ..</v>
      </c>
      <c r="L835" s="173" t="s">
        <v>781</v>
      </c>
      <c r="M835" s="179">
        <f t="shared" si="43"/>
        <v>0</v>
      </c>
      <c r="N835" s="285"/>
    </row>
    <row r="836" spans="1:14" ht="15.6" hidden="1" outlineLevel="1">
      <c r="B836" s="301"/>
      <c r="C836" s="283"/>
      <c r="D836" s="296"/>
      <c r="E836" s="193" t="s">
        <v>782</v>
      </c>
      <c r="F836" s="194"/>
      <c r="G836" s="195"/>
      <c r="H836" s="196" t="s">
        <v>783</v>
      </c>
      <c r="I836" s="193" t="s">
        <v>780</v>
      </c>
      <c r="J836" s="197"/>
      <c r="K836" s="198" t="str">
        <f t="shared" si="42"/>
        <v>CHF / ..</v>
      </c>
      <c r="L836" s="193" t="s">
        <v>781</v>
      </c>
      <c r="M836" s="199">
        <f t="shared" si="43"/>
        <v>0</v>
      </c>
      <c r="N836" s="286"/>
    </row>
    <row r="837" spans="1:14" ht="15.6" hidden="1" customHeight="1" outlineLevel="1">
      <c r="B837" s="287" t="s">
        <v>2020</v>
      </c>
      <c r="C837" s="281" t="s">
        <v>2017</v>
      </c>
      <c r="D837" s="294"/>
      <c r="E837" s="166">
        <v>1</v>
      </c>
      <c r="F837" s="167"/>
      <c r="G837" s="168"/>
      <c r="H837" s="169" t="s">
        <v>2023</v>
      </c>
      <c r="I837" s="166" t="s">
        <v>780</v>
      </c>
      <c r="J837" s="170"/>
      <c r="K837" s="171" t="str">
        <f t="shared" si="42"/>
        <v>CHF / Pièce</v>
      </c>
      <c r="L837" s="166" t="s">
        <v>781</v>
      </c>
      <c r="M837" s="172">
        <f t="shared" si="43"/>
        <v>0</v>
      </c>
      <c r="N837" s="284">
        <f>SUM(M837:M840)</f>
        <v>0</v>
      </c>
    </row>
    <row r="838" spans="1:14" ht="15.6" hidden="1" outlineLevel="1">
      <c r="B838" s="287"/>
      <c r="C838" s="282"/>
      <c r="D838" s="295"/>
      <c r="E838" s="173">
        <v>2</v>
      </c>
      <c r="F838" s="174"/>
      <c r="G838" s="175"/>
      <c r="H838" s="176" t="s">
        <v>783</v>
      </c>
      <c r="I838" s="173" t="s">
        <v>780</v>
      </c>
      <c r="J838" s="177"/>
      <c r="K838" s="178" t="str">
        <f t="shared" si="42"/>
        <v>CHF / ..</v>
      </c>
      <c r="L838" s="173" t="s">
        <v>781</v>
      </c>
      <c r="M838" s="179">
        <f t="shared" si="43"/>
        <v>0</v>
      </c>
      <c r="N838" s="285"/>
    </row>
    <row r="839" spans="1:14" ht="15.6" hidden="1" outlineLevel="1">
      <c r="B839" s="287"/>
      <c r="C839" s="282"/>
      <c r="D839" s="295"/>
      <c r="E839" s="192">
        <v>3</v>
      </c>
      <c r="F839" s="174"/>
      <c r="G839" s="175"/>
      <c r="H839" s="176" t="s">
        <v>783</v>
      </c>
      <c r="I839" s="173" t="s">
        <v>780</v>
      </c>
      <c r="J839" s="177"/>
      <c r="K839" s="178" t="str">
        <f t="shared" si="42"/>
        <v>CHF / ..</v>
      </c>
      <c r="L839" s="173" t="s">
        <v>781</v>
      </c>
      <c r="M839" s="179">
        <f t="shared" si="43"/>
        <v>0</v>
      </c>
      <c r="N839" s="285"/>
    </row>
    <row r="840" spans="1:14" ht="15.6" hidden="1" outlineLevel="1">
      <c r="B840" s="287"/>
      <c r="C840" s="283"/>
      <c r="D840" s="296"/>
      <c r="E840" s="193" t="s">
        <v>782</v>
      </c>
      <c r="F840" s="194"/>
      <c r="G840" s="195"/>
      <c r="H840" s="176" t="s">
        <v>783</v>
      </c>
      <c r="I840" s="193" t="s">
        <v>780</v>
      </c>
      <c r="J840" s="197"/>
      <c r="K840" s="198" t="str">
        <f t="shared" si="42"/>
        <v>CHF / ..</v>
      </c>
      <c r="L840" s="193" t="s">
        <v>781</v>
      </c>
      <c r="M840" s="199">
        <f t="shared" si="43"/>
        <v>0</v>
      </c>
      <c r="N840" s="286">
        <f>SUM(M840:M840)</f>
        <v>0</v>
      </c>
    </row>
    <row r="841" spans="1:14" ht="15.6" hidden="1" customHeight="1" outlineLevel="1">
      <c r="B841" s="287" t="s">
        <v>2021</v>
      </c>
      <c r="C841" s="281" t="s">
        <v>2018</v>
      </c>
      <c r="D841" s="294"/>
      <c r="E841" s="166">
        <v>1</v>
      </c>
      <c r="F841" s="167"/>
      <c r="G841" s="168"/>
      <c r="H841" s="169" t="s">
        <v>779</v>
      </c>
      <c r="I841" s="166" t="s">
        <v>780</v>
      </c>
      <c r="J841" s="170"/>
      <c r="K841" s="171" t="str">
        <f t="shared" si="42"/>
        <v>CHF / Min</v>
      </c>
      <c r="L841" s="166" t="s">
        <v>781</v>
      </c>
      <c r="M841" s="172">
        <f t="shared" si="43"/>
        <v>0</v>
      </c>
      <c r="N841" s="284">
        <f>SUM(M841:M844)</f>
        <v>0</v>
      </c>
    </row>
    <row r="842" spans="1:14" ht="15.6" hidden="1" outlineLevel="1">
      <c r="B842" s="287"/>
      <c r="C842" s="282"/>
      <c r="D842" s="295"/>
      <c r="E842" s="173">
        <v>2</v>
      </c>
      <c r="F842" s="174"/>
      <c r="G842" s="175"/>
      <c r="H842" s="176" t="s">
        <v>779</v>
      </c>
      <c r="I842" s="173" t="s">
        <v>780</v>
      </c>
      <c r="J842" s="177"/>
      <c r="K842" s="178" t="str">
        <f t="shared" si="42"/>
        <v>CHF / Min</v>
      </c>
      <c r="L842" s="173" t="s">
        <v>781</v>
      </c>
      <c r="M842" s="179">
        <f t="shared" si="43"/>
        <v>0</v>
      </c>
      <c r="N842" s="285"/>
    </row>
    <row r="843" spans="1:14" ht="15.6" hidden="1" outlineLevel="1">
      <c r="B843" s="287"/>
      <c r="C843" s="282"/>
      <c r="D843" s="295"/>
      <c r="E843" s="187">
        <v>3</v>
      </c>
      <c r="F843" s="188"/>
      <c r="G843" s="189"/>
      <c r="H843" s="176" t="s">
        <v>779</v>
      </c>
      <c r="I843" s="173" t="s">
        <v>780</v>
      </c>
      <c r="J843" s="177"/>
      <c r="K843" s="178" t="str">
        <f t="shared" si="42"/>
        <v>CHF / Min</v>
      </c>
      <c r="L843" s="173" t="s">
        <v>781</v>
      </c>
      <c r="M843" s="179">
        <f t="shared" si="43"/>
        <v>0</v>
      </c>
      <c r="N843" s="285"/>
    </row>
    <row r="844" spans="1:14" ht="15.6" hidden="1" outlineLevel="1">
      <c r="B844" s="287"/>
      <c r="C844" s="283"/>
      <c r="D844" s="296"/>
      <c r="E844" s="180" t="s">
        <v>782</v>
      </c>
      <c r="F844" s="181"/>
      <c r="G844" s="182"/>
      <c r="H844" s="183" t="s">
        <v>779</v>
      </c>
      <c r="I844" s="180" t="s">
        <v>780</v>
      </c>
      <c r="J844" s="184"/>
      <c r="K844" s="185" t="str">
        <f t="shared" si="42"/>
        <v>CHF / Min</v>
      </c>
      <c r="L844" s="180" t="s">
        <v>781</v>
      </c>
      <c r="M844" s="186">
        <f t="shared" si="43"/>
        <v>0</v>
      </c>
      <c r="N844" s="286"/>
    </row>
    <row r="845" spans="1:14" s="110" customFormat="1" ht="15.6" hidden="1" customHeight="1" outlineLevel="1">
      <c r="A845" s="92"/>
      <c r="B845" s="287" t="s">
        <v>1993</v>
      </c>
      <c r="C845" s="281" t="s">
        <v>2019</v>
      </c>
      <c r="D845" s="294"/>
      <c r="E845" s="166">
        <v>1</v>
      </c>
      <c r="F845" s="167"/>
      <c r="G845" s="168"/>
      <c r="H845" s="169" t="s">
        <v>783</v>
      </c>
      <c r="I845" s="166" t="s">
        <v>780</v>
      </c>
      <c r="J845" s="170"/>
      <c r="K845" s="171" t="str">
        <f t="shared" si="42"/>
        <v>CHF / ..</v>
      </c>
      <c r="L845" s="166" t="s">
        <v>781</v>
      </c>
      <c r="M845" s="172">
        <f t="shared" si="43"/>
        <v>0</v>
      </c>
      <c r="N845" s="284">
        <f>SUM(M845:M848)</f>
        <v>0</v>
      </c>
    </row>
    <row r="846" spans="1:14" s="110" customFormat="1" ht="15.6" hidden="1" outlineLevel="1">
      <c r="A846" s="92"/>
      <c r="B846" s="287"/>
      <c r="C846" s="282"/>
      <c r="D846" s="295"/>
      <c r="E846" s="173">
        <v>2</v>
      </c>
      <c r="F846" s="174"/>
      <c r="G846" s="175"/>
      <c r="H846" s="176" t="s">
        <v>783</v>
      </c>
      <c r="I846" s="173" t="s">
        <v>780</v>
      </c>
      <c r="J846" s="177"/>
      <c r="K846" s="178" t="str">
        <f t="shared" si="42"/>
        <v>CHF / ..</v>
      </c>
      <c r="L846" s="173" t="s">
        <v>781</v>
      </c>
      <c r="M846" s="179">
        <f t="shared" si="43"/>
        <v>0</v>
      </c>
      <c r="N846" s="285"/>
    </row>
    <row r="847" spans="1:14" s="110" customFormat="1" ht="15.6" hidden="1" outlineLevel="1">
      <c r="A847" s="92"/>
      <c r="B847" s="287"/>
      <c r="C847" s="282"/>
      <c r="D847" s="295"/>
      <c r="E847" s="187">
        <v>3</v>
      </c>
      <c r="F847" s="188"/>
      <c r="G847" s="189"/>
      <c r="H847" s="176" t="s">
        <v>783</v>
      </c>
      <c r="I847" s="173" t="s">
        <v>780</v>
      </c>
      <c r="J847" s="177"/>
      <c r="K847" s="178" t="str">
        <f t="shared" si="42"/>
        <v>CHF / ..</v>
      </c>
      <c r="L847" s="173" t="s">
        <v>781</v>
      </c>
      <c r="M847" s="179">
        <f t="shared" si="43"/>
        <v>0</v>
      </c>
      <c r="N847" s="285"/>
    </row>
    <row r="848" spans="1:14" s="110" customFormat="1" ht="15.6" hidden="1" outlineLevel="1">
      <c r="A848" s="92"/>
      <c r="B848" s="287"/>
      <c r="C848" s="283"/>
      <c r="D848" s="296"/>
      <c r="E848" s="180" t="s">
        <v>782</v>
      </c>
      <c r="F848" s="181"/>
      <c r="G848" s="182"/>
      <c r="H848" s="183" t="s">
        <v>783</v>
      </c>
      <c r="I848" s="180" t="s">
        <v>780</v>
      </c>
      <c r="J848" s="184"/>
      <c r="K848" s="185" t="str">
        <f t="shared" si="42"/>
        <v>CHF / ..</v>
      </c>
      <c r="L848" s="180" t="s">
        <v>781</v>
      </c>
      <c r="M848" s="186">
        <f t="shared" si="43"/>
        <v>0</v>
      </c>
      <c r="N848" s="286"/>
    </row>
    <row r="849" spans="2:14"/>
    <row r="850" spans="2:14" collapsed="1">
      <c r="B850" s="8" t="s">
        <v>642</v>
      </c>
      <c r="C850" s="49" t="str">
        <f>+VLOOKUP(B850,'Procédés onéreux'!B:D,3,FALSE)</f>
        <v>Radiothérapie intravasculaire sélective (SIRT)
Unité: prix pour les microsphéres marquées</v>
      </c>
      <c r="D850" s="110"/>
      <c r="E850" s="110"/>
      <c r="F850" s="110"/>
      <c r="G850" s="110"/>
      <c r="H850" s="110"/>
      <c r="I850" s="110"/>
      <c r="J850" s="110"/>
      <c r="K850" s="110"/>
      <c r="L850" s="110"/>
      <c r="M850" s="110"/>
      <c r="N850" s="110"/>
    </row>
    <row r="851" spans="2:14" hidden="1" outlineLevel="1">
      <c r="B851" s="260"/>
      <c r="C851" s="297" t="s">
        <v>2005</v>
      </c>
      <c r="D851" s="298"/>
      <c r="E851" s="244" t="s">
        <v>777</v>
      </c>
      <c r="F851" s="163" t="s">
        <v>1960</v>
      </c>
      <c r="G851" s="163" t="s">
        <v>2007</v>
      </c>
      <c r="H851" s="163" t="s">
        <v>2008</v>
      </c>
      <c r="I851" s="163"/>
      <c r="J851" s="164" t="s">
        <v>2009</v>
      </c>
      <c r="K851" s="163" t="s">
        <v>2008</v>
      </c>
      <c r="L851" s="163"/>
      <c r="M851" s="163" t="s">
        <v>2010</v>
      </c>
      <c r="N851" s="165" t="s">
        <v>2011</v>
      </c>
    </row>
    <row r="852" spans="2:14" ht="14.4" hidden="1" customHeight="1" outlineLevel="1">
      <c r="B852" s="299" t="s">
        <v>1988</v>
      </c>
      <c r="C852" s="281" t="s">
        <v>2012</v>
      </c>
      <c r="D852" s="294"/>
      <c r="E852" s="166">
        <v>1</v>
      </c>
      <c r="F852" s="170"/>
      <c r="G852" s="190"/>
      <c r="H852" s="169" t="s">
        <v>779</v>
      </c>
      <c r="I852" s="166" t="s">
        <v>780</v>
      </c>
      <c r="J852" s="170"/>
      <c r="K852" s="171" t="str">
        <f t="shared" ref="K852:K883" si="44">+"CHF / "&amp;H852</f>
        <v>CHF / Min</v>
      </c>
      <c r="L852" s="166" t="s">
        <v>781</v>
      </c>
      <c r="M852" s="172">
        <f t="shared" ref="M852:M883" si="45">+G852*J852</f>
        <v>0</v>
      </c>
      <c r="N852" s="284">
        <f>SUM(M852:M855)</f>
        <v>0</v>
      </c>
    </row>
    <row r="853" spans="2:14" hidden="1" outlineLevel="1">
      <c r="B853" s="300"/>
      <c r="C853" s="282"/>
      <c r="D853" s="295"/>
      <c r="E853" s="173">
        <v>2</v>
      </c>
      <c r="F853" s="177"/>
      <c r="G853" s="191"/>
      <c r="H853" s="176" t="s">
        <v>779</v>
      </c>
      <c r="I853" s="173" t="s">
        <v>780</v>
      </c>
      <c r="J853" s="177"/>
      <c r="K853" s="178" t="str">
        <f t="shared" si="44"/>
        <v>CHF / Min</v>
      </c>
      <c r="L853" s="173" t="s">
        <v>781</v>
      </c>
      <c r="M853" s="179">
        <f t="shared" si="45"/>
        <v>0</v>
      </c>
      <c r="N853" s="285"/>
    </row>
    <row r="854" spans="2:14" ht="15.6" hidden="1" outlineLevel="1">
      <c r="B854" s="300"/>
      <c r="C854" s="282"/>
      <c r="D854" s="295"/>
      <c r="E854" s="192">
        <v>3</v>
      </c>
      <c r="F854" s="174"/>
      <c r="G854" s="175"/>
      <c r="H854" s="176" t="s">
        <v>779</v>
      </c>
      <c r="I854" s="173" t="s">
        <v>780</v>
      </c>
      <c r="J854" s="177"/>
      <c r="K854" s="178" t="str">
        <f t="shared" si="44"/>
        <v>CHF / Min</v>
      </c>
      <c r="L854" s="173" t="s">
        <v>781</v>
      </c>
      <c r="M854" s="179">
        <f t="shared" si="45"/>
        <v>0</v>
      </c>
      <c r="N854" s="285"/>
    </row>
    <row r="855" spans="2:14" ht="15.6" hidden="1" outlineLevel="1">
      <c r="B855" s="300"/>
      <c r="C855" s="283"/>
      <c r="D855" s="296"/>
      <c r="E855" s="193" t="s">
        <v>782</v>
      </c>
      <c r="F855" s="194"/>
      <c r="G855" s="195"/>
      <c r="H855" s="196" t="s">
        <v>779</v>
      </c>
      <c r="I855" s="193" t="s">
        <v>780</v>
      </c>
      <c r="J855" s="197"/>
      <c r="K855" s="198" t="str">
        <f t="shared" si="44"/>
        <v>CHF / Min</v>
      </c>
      <c r="L855" s="193" t="s">
        <v>781</v>
      </c>
      <c r="M855" s="199">
        <f t="shared" si="45"/>
        <v>0</v>
      </c>
      <c r="N855" s="286"/>
    </row>
    <row r="856" spans="2:14" ht="15.6" hidden="1" customHeight="1" outlineLevel="1">
      <c r="B856" s="287" t="s">
        <v>1989</v>
      </c>
      <c r="C856" s="281" t="s">
        <v>2028</v>
      </c>
      <c r="D856" s="294"/>
      <c r="E856" s="166">
        <v>1</v>
      </c>
      <c r="F856" s="167"/>
      <c r="G856" s="168"/>
      <c r="H856" s="169" t="s">
        <v>779</v>
      </c>
      <c r="I856" s="166" t="s">
        <v>780</v>
      </c>
      <c r="J856" s="170"/>
      <c r="K856" s="171" t="str">
        <f t="shared" si="44"/>
        <v>CHF / Min</v>
      </c>
      <c r="L856" s="166" t="s">
        <v>781</v>
      </c>
      <c r="M856" s="172">
        <f t="shared" si="45"/>
        <v>0</v>
      </c>
      <c r="N856" s="284">
        <f>SUM(M856:M859)</f>
        <v>0</v>
      </c>
    </row>
    <row r="857" spans="2:14" ht="15.6" hidden="1" outlineLevel="1">
      <c r="B857" s="287"/>
      <c r="C857" s="282"/>
      <c r="D857" s="295"/>
      <c r="E857" s="173">
        <v>2</v>
      </c>
      <c r="F857" s="174"/>
      <c r="G857" s="175"/>
      <c r="H857" s="176" t="s">
        <v>779</v>
      </c>
      <c r="I857" s="173" t="s">
        <v>780</v>
      </c>
      <c r="J857" s="177"/>
      <c r="K857" s="178" t="str">
        <f t="shared" si="44"/>
        <v>CHF / Min</v>
      </c>
      <c r="L857" s="173" t="s">
        <v>781</v>
      </c>
      <c r="M857" s="179">
        <f t="shared" si="45"/>
        <v>0</v>
      </c>
      <c r="N857" s="285"/>
    </row>
    <row r="858" spans="2:14" ht="15.6" hidden="1" outlineLevel="1">
      <c r="B858" s="287"/>
      <c r="C858" s="282"/>
      <c r="D858" s="295"/>
      <c r="E858" s="192">
        <v>3</v>
      </c>
      <c r="F858" s="174"/>
      <c r="G858" s="175"/>
      <c r="H858" s="176" t="s">
        <v>779</v>
      </c>
      <c r="I858" s="173" t="s">
        <v>780</v>
      </c>
      <c r="J858" s="177"/>
      <c r="K858" s="178" t="str">
        <f t="shared" si="44"/>
        <v>CHF / Min</v>
      </c>
      <c r="L858" s="173" t="s">
        <v>781</v>
      </c>
      <c r="M858" s="179">
        <f t="shared" si="45"/>
        <v>0</v>
      </c>
      <c r="N858" s="285"/>
    </row>
    <row r="859" spans="2:14" ht="15.6" hidden="1" outlineLevel="1">
      <c r="B859" s="287"/>
      <c r="C859" s="283"/>
      <c r="D859" s="296"/>
      <c r="E859" s="193" t="s">
        <v>782</v>
      </c>
      <c r="F859" s="194"/>
      <c r="G859" s="195"/>
      <c r="H859" s="196" t="s">
        <v>779</v>
      </c>
      <c r="I859" s="193" t="s">
        <v>780</v>
      </c>
      <c r="J859" s="197"/>
      <c r="K859" s="198" t="str">
        <f t="shared" si="44"/>
        <v>CHF / Min</v>
      </c>
      <c r="L859" s="193" t="s">
        <v>781</v>
      </c>
      <c r="M859" s="199">
        <f t="shared" si="45"/>
        <v>0</v>
      </c>
      <c r="N859" s="286">
        <f>SUM(M859:M859)</f>
        <v>0</v>
      </c>
    </row>
    <row r="860" spans="2:14" ht="15.6" hidden="1" customHeight="1" outlineLevel="1">
      <c r="B860" s="287" t="s">
        <v>2029</v>
      </c>
      <c r="C860" s="281" t="s">
        <v>2014</v>
      </c>
      <c r="D860" s="294"/>
      <c r="E860" s="166">
        <v>1</v>
      </c>
      <c r="F860" s="167"/>
      <c r="G860" s="168"/>
      <c r="H860" s="169" t="s">
        <v>16</v>
      </c>
      <c r="I860" s="166" t="s">
        <v>780</v>
      </c>
      <c r="J860" s="170"/>
      <c r="K860" s="171" t="str">
        <f t="shared" si="44"/>
        <v>CHF / mg</v>
      </c>
      <c r="L860" s="166" t="s">
        <v>781</v>
      </c>
      <c r="M860" s="172">
        <f t="shared" si="45"/>
        <v>0</v>
      </c>
      <c r="N860" s="284">
        <f>SUM(M860:M863)</f>
        <v>0</v>
      </c>
    </row>
    <row r="861" spans="2:14" ht="15.6" hidden="1" outlineLevel="1">
      <c r="B861" s="287"/>
      <c r="C861" s="282"/>
      <c r="D861" s="295"/>
      <c r="E861" s="173">
        <v>2</v>
      </c>
      <c r="F861" s="174"/>
      <c r="G861" s="175"/>
      <c r="H861" s="176" t="s">
        <v>17</v>
      </c>
      <c r="I861" s="173" t="s">
        <v>780</v>
      </c>
      <c r="J861" s="177"/>
      <c r="K861" s="178" t="str">
        <f t="shared" si="44"/>
        <v>CHF / U</v>
      </c>
      <c r="L861" s="173" t="s">
        <v>781</v>
      </c>
      <c r="M861" s="179">
        <f t="shared" si="45"/>
        <v>0</v>
      </c>
      <c r="N861" s="285"/>
    </row>
    <row r="862" spans="2:14" ht="15.6" hidden="1" outlineLevel="1">
      <c r="B862" s="287"/>
      <c r="C862" s="282"/>
      <c r="D862" s="295"/>
      <c r="E862" s="192">
        <v>3</v>
      </c>
      <c r="F862" s="174"/>
      <c r="G862" s="175"/>
      <c r="H862" s="176" t="s">
        <v>187</v>
      </c>
      <c r="I862" s="173" t="s">
        <v>780</v>
      </c>
      <c r="J862" s="177"/>
      <c r="K862" s="178" t="str">
        <f t="shared" si="44"/>
        <v>CHF / ml</v>
      </c>
      <c r="L862" s="173" t="s">
        <v>781</v>
      </c>
      <c r="M862" s="179">
        <f t="shared" si="45"/>
        <v>0</v>
      </c>
      <c r="N862" s="285"/>
    </row>
    <row r="863" spans="2:14" ht="15.6" hidden="1" outlineLevel="1">
      <c r="B863" s="287"/>
      <c r="C863" s="283"/>
      <c r="D863" s="296"/>
      <c r="E863" s="193" t="s">
        <v>782</v>
      </c>
      <c r="F863" s="194"/>
      <c r="G863" s="195"/>
      <c r="H863" s="183" t="s">
        <v>782</v>
      </c>
      <c r="I863" s="193" t="s">
        <v>780</v>
      </c>
      <c r="J863" s="197"/>
      <c r="K863" s="198" t="str">
        <f t="shared" si="44"/>
        <v>CHF / …</v>
      </c>
      <c r="L863" s="193" t="s">
        <v>781</v>
      </c>
      <c r="M863" s="199">
        <f t="shared" si="45"/>
        <v>0</v>
      </c>
      <c r="N863" s="286">
        <f>SUM(M863:M863)</f>
        <v>0</v>
      </c>
    </row>
    <row r="864" spans="2:14" ht="15.6" hidden="1" customHeight="1" outlineLevel="1">
      <c r="B864" s="287" t="s">
        <v>1990</v>
      </c>
      <c r="C864" s="281" t="s">
        <v>2015</v>
      </c>
      <c r="D864" s="294"/>
      <c r="E864" s="166">
        <v>1</v>
      </c>
      <c r="F864" s="167"/>
      <c r="G864" s="168"/>
      <c r="H864" s="196" t="s">
        <v>2022</v>
      </c>
      <c r="I864" s="166" t="s">
        <v>780</v>
      </c>
      <c r="J864" s="170"/>
      <c r="K864" s="171" t="str">
        <f t="shared" si="44"/>
        <v>CHF / Concentré</v>
      </c>
      <c r="L864" s="166" t="s">
        <v>781</v>
      </c>
      <c r="M864" s="172">
        <f t="shared" si="45"/>
        <v>0</v>
      </c>
      <c r="N864" s="284">
        <f>SUM(M864:M867)</f>
        <v>0</v>
      </c>
    </row>
    <row r="865" spans="2:14" ht="15.6" hidden="1" outlineLevel="1">
      <c r="B865" s="287"/>
      <c r="C865" s="282"/>
      <c r="D865" s="295"/>
      <c r="E865" s="173">
        <v>2</v>
      </c>
      <c r="F865" s="174"/>
      <c r="G865" s="175"/>
      <c r="H865" s="196" t="s">
        <v>2022</v>
      </c>
      <c r="I865" s="173" t="s">
        <v>780</v>
      </c>
      <c r="J865" s="177"/>
      <c r="K865" s="178" t="str">
        <f t="shared" si="44"/>
        <v>CHF / Concentré</v>
      </c>
      <c r="L865" s="173" t="s">
        <v>781</v>
      </c>
      <c r="M865" s="179">
        <f t="shared" si="45"/>
        <v>0</v>
      </c>
      <c r="N865" s="285"/>
    </row>
    <row r="866" spans="2:14" ht="15.6" hidden="1" outlineLevel="1">
      <c r="B866" s="287"/>
      <c r="C866" s="282"/>
      <c r="D866" s="295"/>
      <c r="E866" s="192">
        <v>3</v>
      </c>
      <c r="F866" s="174"/>
      <c r="G866" s="175"/>
      <c r="H866" s="196" t="s">
        <v>2022</v>
      </c>
      <c r="I866" s="173" t="s">
        <v>780</v>
      </c>
      <c r="J866" s="177"/>
      <c r="K866" s="178" t="str">
        <f t="shared" si="44"/>
        <v>CHF / Concentré</v>
      </c>
      <c r="L866" s="173" t="s">
        <v>781</v>
      </c>
      <c r="M866" s="179">
        <f t="shared" si="45"/>
        <v>0</v>
      </c>
      <c r="N866" s="285"/>
    </row>
    <row r="867" spans="2:14" ht="15.6" hidden="1" outlineLevel="1">
      <c r="B867" s="287"/>
      <c r="C867" s="283"/>
      <c r="D867" s="296"/>
      <c r="E867" s="193" t="s">
        <v>782</v>
      </c>
      <c r="F867" s="194"/>
      <c r="G867" s="195"/>
      <c r="H867" s="196" t="s">
        <v>2022</v>
      </c>
      <c r="I867" s="193" t="s">
        <v>780</v>
      </c>
      <c r="J867" s="197"/>
      <c r="K867" s="198" t="str">
        <f t="shared" si="44"/>
        <v>CHF / Concentré</v>
      </c>
      <c r="L867" s="193" t="s">
        <v>781</v>
      </c>
      <c r="M867" s="199">
        <f t="shared" si="45"/>
        <v>0</v>
      </c>
      <c r="N867" s="286">
        <f>SUM(M867:M867)</f>
        <v>0</v>
      </c>
    </row>
    <row r="868" spans="2:14" ht="15.6" hidden="1" customHeight="1" outlineLevel="1">
      <c r="B868" s="299" t="s">
        <v>1947</v>
      </c>
      <c r="C868" s="281" t="s">
        <v>2016</v>
      </c>
      <c r="D868" s="294"/>
      <c r="E868" s="166">
        <v>1</v>
      </c>
      <c r="F868" s="167"/>
      <c r="G868" s="168"/>
      <c r="H868" s="169" t="s">
        <v>2023</v>
      </c>
      <c r="I868" s="166" t="s">
        <v>780</v>
      </c>
      <c r="J868" s="170"/>
      <c r="K868" s="171" t="str">
        <f t="shared" si="44"/>
        <v>CHF / Pièce</v>
      </c>
      <c r="L868" s="166" t="s">
        <v>781</v>
      </c>
      <c r="M868" s="172">
        <f t="shared" si="45"/>
        <v>0</v>
      </c>
      <c r="N868" s="284">
        <f>SUM(M868:M871)</f>
        <v>0</v>
      </c>
    </row>
    <row r="869" spans="2:14" ht="15.6" hidden="1" outlineLevel="1">
      <c r="B869" s="300"/>
      <c r="C869" s="282"/>
      <c r="D869" s="295"/>
      <c r="E869" s="173">
        <v>2</v>
      </c>
      <c r="F869" s="174"/>
      <c r="G869" s="175"/>
      <c r="H869" s="176" t="s">
        <v>783</v>
      </c>
      <c r="I869" s="173" t="s">
        <v>780</v>
      </c>
      <c r="J869" s="177"/>
      <c r="K869" s="178" t="str">
        <f t="shared" si="44"/>
        <v>CHF / ..</v>
      </c>
      <c r="L869" s="173" t="s">
        <v>781</v>
      </c>
      <c r="M869" s="179">
        <f t="shared" si="45"/>
        <v>0</v>
      </c>
      <c r="N869" s="285"/>
    </row>
    <row r="870" spans="2:14" ht="15.6" hidden="1" outlineLevel="1">
      <c r="B870" s="300"/>
      <c r="C870" s="282"/>
      <c r="D870" s="295"/>
      <c r="E870" s="192">
        <v>3</v>
      </c>
      <c r="F870" s="174"/>
      <c r="G870" s="175"/>
      <c r="H870" s="176" t="s">
        <v>783</v>
      </c>
      <c r="I870" s="173" t="s">
        <v>780</v>
      </c>
      <c r="J870" s="177"/>
      <c r="K870" s="178" t="str">
        <f t="shared" si="44"/>
        <v>CHF / ..</v>
      </c>
      <c r="L870" s="173" t="s">
        <v>781</v>
      </c>
      <c r="M870" s="179">
        <f t="shared" si="45"/>
        <v>0</v>
      </c>
      <c r="N870" s="285"/>
    </row>
    <row r="871" spans="2:14" ht="15.6" hidden="1" outlineLevel="1">
      <c r="B871" s="301"/>
      <c r="C871" s="283"/>
      <c r="D871" s="296"/>
      <c r="E871" s="193" t="s">
        <v>782</v>
      </c>
      <c r="F871" s="194"/>
      <c r="G871" s="195"/>
      <c r="H871" s="196" t="s">
        <v>783</v>
      </c>
      <c r="I871" s="193" t="s">
        <v>780</v>
      </c>
      <c r="J871" s="197"/>
      <c r="K871" s="198" t="str">
        <f t="shared" si="44"/>
        <v>CHF / ..</v>
      </c>
      <c r="L871" s="193" t="s">
        <v>781</v>
      </c>
      <c r="M871" s="199">
        <f t="shared" si="45"/>
        <v>0</v>
      </c>
      <c r="N871" s="286"/>
    </row>
    <row r="872" spans="2:14" ht="15.6" hidden="1" customHeight="1" outlineLevel="1">
      <c r="B872" s="287" t="s">
        <v>2020</v>
      </c>
      <c r="C872" s="281" t="s">
        <v>2017</v>
      </c>
      <c r="D872" s="294"/>
      <c r="E872" s="166">
        <v>1</v>
      </c>
      <c r="F872" s="167"/>
      <c r="G872" s="168"/>
      <c r="H872" s="169" t="s">
        <v>2023</v>
      </c>
      <c r="I872" s="166" t="s">
        <v>780</v>
      </c>
      <c r="J872" s="170"/>
      <c r="K872" s="171" t="str">
        <f t="shared" si="44"/>
        <v>CHF / Pièce</v>
      </c>
      <c r="L872" s="166" t="s">
        <v>781</v>
      </c>
      <c r="M872" s="172">
        <f t="shared" si="45"/>
        <v>0</v>
      </c>
      <c r="N872" s="284">
        <f>SUM(M872:M875)</f>
        <v>0</v>
      </c>
    </row>
    <row r="873" spans="2:14" ht="15.6" hidden="1" outlineLevel="1">
      <c r="B873" s="287"/>
      <c r="C873" s="282"/>
      <c r="D873" s="295"/>
      <c r="E873" s="173">
        <v>2</v>
      </c>
      <c r="F873" s="174"/>
      <c r="G873" s="175"/>
      <c r="H873" s="176" t="s">
        <v>783</v>
      </c>
      <c r="I873" s="173" t="s">
        <v>780</v>
      </c>
      <c r="J873" s="177"/>
      <c r="K873" s="178" t="str">
        <f t="shared" si="44"/>
        <v>CHF / ..</v>
      </c>
      <c r="L873" s="173" t="s">
        <v>781</v>
      </c>
      <c r="M873" s="179">
        <f t="shared" si="45"/>
        <v>0</v>
      </c>
      <c r="N873" s="285"/>
    </row>
    <row r="874" spans="2:14" ht="15.6" hidden="1" outlineLevel="1">
      <c r="B874" s="287"/>
      <c r="C874" s="282"/>
      <c r="D874" s="295"/>
      <c r="E874" s="192">
        <v>3</v>
      </c>
      <c r="F874" s="174"/>
      <c r="G874" s="175"/>
      <c r="H874" s="176" t="s">
        <v>783</v>
      </c>
      <c r="I874" s="173" t="s">
        <v>780</v>
      </c>
      <c r="J874" s="177"/>
      <c r="K874" s="178" t="str">
        <f t="shared" si="44"/>
        <v>CHF / ..</v>
      </c>
      <c r="L874" s="173" t="s">
        <v>781</v>
      </c>
      <c r="M874" s="179">
        <f t="shared" si="45"/>
        <v>0</v>
      </c>
      <c r="N874" s="285"/>
    </row>
    <row r="875" spans="2:14" ht="15.6" hidden="1" outlineLevel="1">
      <c r="B875" s="287"/>
      <c r="C875" s="283"/>
      <c r="D875" s="296"/>
      <c r="E875" s="193" t="s">
        <v>782</v>
      </c>
      <c r="F875" s="194"/>
      <c r="G875" s="195"/>
      <c r="H875" s="176" t="s">
        <v>783</v>
      </c>
      <c r="I875" s="193" t="s">
        <v>780</v>
      </c>
      <c r="J875" s="197"/>
      <c r="K875" s="198" t="str">
        <f t="shared" si="44"/>
        <v>CHF / ..</v>
      </c>
      <c r="L875" s="193" t="s">
        <v>781</v>
      </c>
      <c r="M875" s="199">
        <f t="shared" si="45"/>
        <v>0</v>
      </c>
      <c r="N875" s="286">
        <f>SUM(M875:M875)</f>
        <v>0</v>
      </c>
    </row>
    <row r="876" spans="2:14" ht="15.6" hidden="1" customHeight="1" outlineLevel="1">
      <c r="B876" s="287" t="s">
        <v>2021</v>
      </c>
      <c r="C876" s="281" t="s">
        <v>2018</v>
      </c>
      <c r="D876" s="294"/>
      <c r="E876" s="166">
        <v>1</v>
      </c>
      <c r="F876" s="167"/>
      <c r="G876" s="168"/>
      <c r="H876" s="169" t="s">
        <v>779</v>
      </c>
      <c r="I876" s="166" t="s">
        <v>780</v>
      </c>
      <c r="J876" s="170"/>
      <c r="K876" s="171" t="str">
        <f t="shared" si="44"/>
        <v>CHF / Min</v>
      </c>
      <c r="L876" s="166" t="s">
        <v>781</v>
      </c>
      <c r="M876" s="172">
        <f t="shared" si="45"/>
        <v>0</v>
      </c>
      <c r="N876" s="284">
        <f>SUM(M876:M879)</f>
        <v>0</v>
      </c>
    </row>
    <row r="877" spans="2:14" ht="15.6" hidden="1" outlineLevel="1">
      <c r="B877" s="287"/>
      <c r="C877" s="282"/>
      <c r="D877" s="295"/>
      <c r="E877" s="173">
        <v>2</v>
      </c>
      <c r="F877" s="174"/>
      <c r="G877" s="175"/>
      <c r="H877" s="176" t="s">
        <v>779</v>
      </c>
      <c r="I877" s="173" t="s">
        <v>780</v>
      </c>
      <c r="J877" s="177"/>
      <c r="K877" s="178" t="str">
        <f t="shared" si="44"/>
        <v>CHF / Min</v>
      </c>
      <c r="L877" s="173" t="s">
        <v>781</v>
      </c>
      <c r="M877" s="179">
        <f t="shared" si="45"/>
        <v>0</v>
      </c>
      <c r="N877" s="285"/>
    </row>
    <row r="878" spans="2:14" ht="15.6" hidden="1" outlineLevel="1">
      <c r="B878" s="287"/>
      <c r="C878" s="282"/>
      <c r="D878" s="295"/>
      <c r="E878" s="187">
        <v>3</v>
      </c>
      <c r="F878" s="188"/>
      <c r="G878" s="189"/>
      <c r="H878" s="176" t="s">
        <v>779</v>
      </c>
      <c r="I878" s="173" t="s">
        <v>780</v>
      </c>
      <c r="J878" s="177"/>
      <c r="K878" s="178" t="str">
        <f t="shared" si="44"/>
        <v>CHF / Min</v>
      </c>
      <c r="L878" s="173" t="s">
        <v>781</v>
      </c>
      <c r="M878" s="179">
        <f t="shared" si="45"/>
        <v>0</v>
      </c>
      <c r="N878" s="285"/>
    </row>
    <row r="879" spans="2:14" ht="15.6" hidden="1" outlineLevel="1">
      <c r="B879" s="287"/>
      <c r="C879" s="283"/>
      <c r="D879" s="296"/>
      <c r="E879" s="180" t="s">
        <v>782</v>
      </c>
      <c r="F879" s="181"/>
      <c r="G879" s="182"/>
      <c r="H879" s="183" t="s">
        <v>779</v>
      </c>
      <c r="I879" s="180" t="s">
        <v>780</v>
      </c>
      <c r="J879" s="184"/>
      <c r="K879" s="185" t="str">
        <f t="shared" si="44"/>
        <v>CHF / Min</v>
      </c>
      <c r="L879" s="180" t="s">
        <v>781</v>
      </c>
      <c r="M879" s="186">
        <f t="shared" si="45"/>
        <v>0</v>
      </c>
      <c r="N879" s="286"/>
    </row>
    <row r="880" spans="2:14" ht="15.6" hidden="1" customHeight="1" outlineLevel="1">
      <c r="B880" s="287" t="s">
        <v>1993</v>
      </c>
      <c r="C880" s="281" t="s">
        <v>2019</v>
      </c>
      <c r="D880" s="294"/>
      <c r="E880" s="166">
        <v>1</v>
      </c>
      <c r="F880" s="167"/>
      <c r="G880" s="168"/>
      <c r="H880" s="169" t="s">
        <v>783</v>
      </c>
      <c r="I880" s="166" t="s">
        <v>780</v>
      </c>
      <c r="J880" s="170"/>
      <c r="K880" s="171" t="str">
        <f t="shared" si="44"/>
        <v>CHF / ..</v>
      </c>
      <c r="L880" s="166" t="s">
        <v>781</v>
      </c>
      <c r="M880" s="172">
        <f t="shared" si="45"/>
        <v>0</v>
      </c>
      <c r="N880" s="284">
        <f>SUM(M880:M883)</f>
        <v>0</v>
      </c>
    </row>
    <row r="881" spans="2:14" ht="15.6" hidden="1" outlineLevel="1">
      <c r="B881" s="287"/>
      <c r="C881" s="282"/>
      <c r="D881" s="295"/>
      <c r="E881" s="173">
        <v>2</v>
      </c>
      <c r="F881" s="174"/>
      <c r="G881" s="175"/>
      <c r="H881" s="176" t="s">
        <v>783</v>
      </c>
      <c r="I881" s="173" t="s">
        <v>780</v>
      </c>
      <c r="J881" s="177"/>
      <c r="K881" s="178" t="str">
        <f t="shared" si="44"/>
        <v>CHF / ..</v>
      </c>
      <c r="L881" s="173" t="s">
        <v>781</v>
      </c>
      <c r="M881" s="179">
        <f t="shared" si="45"/>
        <v>0</v>
      </c>
      <c r="N881" s="285"/>
    </row>
    <row r="882" spans="2:14" ht="15.6" hidden="1" outlineLevel="1">
      <c r="B882" s="287"/>
      <c r="C882" s="282"/>
      <c r="D882" s="295"/>
      <c r="E882" s="187">
        <v>3</v>
      </c>
      <c r="F882" s="188"/>
      <c r="G882" s="189"/>
      <c r="H882" s="176" t="s">
        <v>783</v>
      </c>
      <c r="I882" s="173" t="s">
        <v>780</v>
      </c>
      <c r="J882" s="177"/>
      <c r="K882" s="178" t="str">
        <f t="shared" si="44"/>
        <v>CHF / ..</v>
      </c>
      <c r="L882" s="173" t="s">
        <v>781</v>
      </c>
      <c r="M882" s="179">
        <f t="shared" si="45"/>
        <v>0</v>
      </c>
      <c r="N882" s="285"/>
    </row>
    <row r="883" spans="2:14" ht="15.6" hidden="1" outlineLevel="1">
      <c r="B883" s="287"/>
      <c r="C883" s="283"/>
      <c r="D883" s="296"/>
      <c r="E883" s="180" t="s">
        <v>782</v>
      </c>
      <c r="F883" s="181"/>
      <c r="G883" s="182"/>
      <c r="H883" s="183" t="s">
        <v>783</v>
      </c>
      <c r="I883" s="180" t="s">
        <v>780</v>
      </c>
      <c r="J883" s="184"/>
      <c r="K883" s="185" t="str">
        <f t="shared" si="44"/>
        <v>CHF / ..</v>
      </c>
      <c r="L883" s="180" t="s">
        <v>781</v>
      </c>
      <c r="M883" s="186">
        <f t="shared" si="45"/>
        <v>0</v>
      </c>
      <c r="N883" s="286"/>
    </row>
    <row r="884" spans="2:14"/>
    <row r="885" spans="2:14"/>
    <row r="886" spans="2:14"/>
    <row r="887" spans="2:14"/>
    <row r="888" spans="2:14"/>
    <row r="889" spans="2:14"/>
    <row r="890" spans="2:14"/>
    <row r="891" spans="2:14"/>
    <row r="892" spans="2:14"/>
    <row r="893" spans="2:14"/>
    <row r="894" spans="2:14"/>
    <row r="895" spans="2:14"/>
    <row r="896" spans="2:14"/>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sheetData>
  <mergeCells count="721">
    <mergeCell ref="B872:B875"/>
    <mergeCell ref="C872:D875"/>
    <mergeCell ref="N872:N875"/>
    <mergeCell ref="B876:B879"/>
    <mergeCell ref="C876:D879"/>
    <mergeCell ref="N876:N879"/>
    <mergeCell ref="B864:B867"/>
    <mergeCell ref="C864:D867"/>
    <mergeCell ref="N864:N867"/>
    <mergeCell ref="B868:B871"/>
    <mergeCell ref="C868:D871"/>
    <mergeCell ref="N868:N871"/>
    <mergeCell ref="B856:B859"/>
    <mergeCell ref="C856:D859"/>
    <mergeCell ref="N856:N859"/>
    <mergeCell ref="B860:B863"/>
    <mergeCell ref="C860:D863"/>
    <mergeCell ref="N860:N863"/>
    <mergeCell ref="B841:B844"/>
    <mergeCell ref="C841:D844"/>
    <mergeCell ref="N841:N844"/>
    <mergeCell ref="B852:B855"/>
    <mergeCell ref="C852:D855"/>
    <mergeCell ref="N852:N855"/>
    <mergeCell ref="B845:B848"/>
    <mergeCell ref="C845:D848"/>
    <mergeCell ref="N845:N848"/>
    <mergeCell ref="C851:D851"/>
    <mergeCell ref="B833:B836"/>
    <mergeCell ref="C833:D836"/>
    <mergeCell ref="N833:N836"/>
    <mergeCell ref="B837:B840"/>
    <mergeCell ref="C837:D840"/>
    <mergeCell ref="N837:N840"/>
    <mergeCell ref="B825:B828"/>
    <mergeCell ref="C825:D828"/>
    <mergeCell ref="N825:N828"/>
    <mergeCell ref="B829:B832"/>
    <mergeCell ref="C829:D832"/>
    <mergeCell ref="N829:N832"/>
    <mergeCell ref="B817:B820"/>
    <mergeCell ref="C817:D820"/>
    <mergeCell ref="N817:N820"/>
    <mergeCell ref="B821:B824"/>
    <mergeCell ref="C821:D824"/>
    <mergeCell ref="N821:N824"/>
    <mergeCell ref="B802:B805"/>
    <mergeCell ref="C802:D805"/>
    <mergeCell ref="N802:N805"/>
    <mergeCell ref="B806:B809"/>
    <mergeCell ref="C806:D809"/>
    <mergeCell ref="N806:N809"/>
    <mergeCell ref="C816:D816"/>
    <mergeCell ref="B794:B797"/>
    <mergeCell ref="C794:D797"/>
    <mergeCell ref="N794:N797"/>
    <mergeCell ref="B798:B801"/>
    <mergeCell ref="C798:D801"/>
    <mergeCell ref="N798:N801"/>
    <mergeCell ref="B786:B789"/>
    <mergeCell ref="C786:D789"/>
    <mergeCell ref="N786:N789"/>
    <mergeCell ref="B790:B793"/>
    <mergeCell ref="C790:D793"/>
    <mergeCell ref="N790:N793"/>
    <mergeCell ref="C771:D774"/>
    <mergeCell ref="N771:N774"/>
    <mergeCell ref="B782:B785"/>
    <mergeCell ref="C782:D785"/>
    <mergeCell ref="N782:N785"/>
    <mergeCell ref="B763:B766"/>
    <mergeCell ref="C763:D766"/>
    <mergeCell ref="N763:N766"/>
    <mergeCell ref="B767:B770"/>
    <mergeCell ref="C767:D770"/>
    <mergeCell ref="N767:N770"/>
    <mergeCell ref="B732:B735"/>
    <mergeCell ref="C732:D735"/>
    <mergeCell ref="N732:N735"/>
    <mergeCell ref="B736:B739"/>
    <mergeCell ref="C736:D739"/>
    <mergeCell ref="N736:N739"/>
    <mergeCell ref="B724:B727"/>
    <mergeCell ref="C724:D727"/>
    <mergeCell ref="N724:N727"/>
    <mergeCell ref="B728:B731"/>
    <mergeCell ref="C728:D731"/>
    <mergeCell ref="N728:N731"/>
    <mergeCell ref="B716:B719"/>
    <mergeCell ref="C716:D719"/>
    <mergeCell ref="N716:N719"/>
    <mergeCell ref="B720:B723"/>
    <mergeCell ref="C720:D723"/>
    <mergeCell ref="N720:N723"/>
    <mergeCell ref="B701:B704"/>
    <mergeCell ref="C701:D704"/>
    <mergeCell ref="N701:N704"/>
    <mergeCell ref="B712:B715"/>
    <mergeCell ref="C712:D715"/>
    <mergeCell ref="N712:N715"/>
    <mergeCell ref="B705:B708"/>
    <mergeCell ref="C705:D708"/>
    <mergeCell ref="N705:N708"/>
    <mergeCell ref="C711:D711"/>
    <mergeCell ref="B693:B696"/>
    <mergeCell ref="C693:D696"/>
    <mergeCell ref="N693:N696"/>
    <mergeCell ref="B697:B700"/>
    <mergeCell ref="C697:D700"/>
    <mergeCell ref="N697:N700"/>
    <mergeCell ref="B685:B688"/>
    <mergeCell ref="C685:D688"/>
    <mergeCell ref="N685:N688"/>
    <mergeCell ref="B689:B692"/>
    <mergeCell ref="C689:D692"/>
    <mergeCell ref="N689:N692"/>
    <mergeCell ref="B677:B680"/>
    <mergeCell ref="C677:D680"/>
    <mergeCell ref="N677:N680"/>
    <mergeCell ref="B681:B684"/>
    <mergeCell ref="C681:D684"/>
    <mergeCell ref="N681:N684"/>
    <mergeCell ref="B662:B665"/>
    <mergeCell ref="C662:D665"/>
    <mergeCell ref="N662:N665"/>
    <mergeCell ref="B666:B669"/>
    <mergeCell ref="C666:D669"/>
    <mergeCell ref="N666:N669"/>
    <mergeCell ref="C676:D676"/>
    <mergeCell ref="B654:B657"/>
    <mergeCell ref="C654:D657"/>
    <mergeCell ref="N654:N657"/>
    <mergeCell ref="B658:B661"/>
    <mergeCell ref="C658:D661"/>
    <mergeCell ref="N658:N661"/>
    <mergeCell ref="B646:B649"/>
    <mergeCell ref="C646:D649"/>
    <mergeCell ref="N646:N649"/>
    <mergeCell ref="B650:B653"/>
    <mergeCell ref="C650:D653"/>
    <mergeCell ref="N650:N653"/>
    <mergeCell ref="C631:D634"/>
    <mergeCell ref="N631:N634"/>
    <mergeCell ref="B642:B645"/>
    <mergeCell ref="C642:D645"/>
    <mergeCell ref="N642:N645"/>
    <mergeCell ref="B623:B626"/>
    <mergeCell ref="C623:D626"/>
    <mergeCell ref="N623:N626"/>
    <mergeCell ref="B627:B630"/>
    <mergeCell ref="C627:D630"/>
    <mergeCell ref="N627:N630"/>
    <mergeCell ref="B592:B595"/>
    <mergeCell ref="C592:D595"/>
    <mergeCell ref="N592:N595"/>
    <mergeCell ref="B596:B599"/>
    <mergeCell ref="C596:D599"/>
    <mergeCell ref="N596:N599"/>
    <mergeCell ref="B584:B587"/>
    <mergeCell ref="C584:D587"/>
    <mergeCell ref="N584:N587"/>
    <mergeCell ref="B588:B591"/>
    <mergeCell ref="C588:D591"/>
    <mergeCell ref="N588:N591"/>
    <mergeCell ref="B576:B579"/>
    <mergeCell ref="C576:D579"/>
    <mergeCell ref="N576:N579"/>
    <mergeCell ref="B580:B583"/>
    <mergeCell ref="C580:D583"/>
    <mergeCell ref="N580:N583"/>
    <mergeCell ref="B561:B564"/>
    <mergeCell ref="C561:D564"/>
    <mergeCell ref="N561:N564"/>
    <mergeCell ref="B572:B575"/>
    <mergeCell ref="C572:D575"/>
    <mergeCell ref="N572:N575"/>
    <mergeCell ref="B565:B568"/>
    <mergeCell ref="C565:D568"/>
    <mergeCell ref="N565:N568"/>
    <mergeCell ref="C571:D571"/>
    <mergeCell ref="B553:B556"/>
    <mergeCell ref="C553:D556"/>
    <mergeCell ref="N553:N556"/>
    <mergeCell ref="C557:D560"/>
    <mergeCell ref="N557:N560"/>
    <mergeCell ref="B545:B548"/>
    <mergeCell ref="C545:D548"/>
    <mergeCell ref="N545:N548"/>
    <mergeCell ref="B549:B552"/>
    <mergeCell ref="C549:D552"/>
    <mergeCell ref="N549:N552"/>
    <mergeCell ref="B557:B560"/>
    <mergeCell ref="B537:B540"/>
    <mergeCell ref="C537:D540"/>
    <mergeCell ref="N537:N540"/>
    <mergeCell ref="B541:B544"/>
    <mergeCell ref="C541:D544"/>
    <mergeCell ref="N541:N544"/>
    <mergeCell ref="B522:B525"/>
    <mergeCell ref="C522:D525"/>
    <mergeCell ref="N522:N525"/>
    <mergeCell ref="B526:B529"/>
    <mergeCell ref="C526:D529"/>
    <mergeCell ref="N526:N529"/>
    <mergeCell ref="B530:B533"/>
    <mergeCell ref="C530:D533"/>
    <mergeCell ref="N530:N533"/>
    <mergeCell ref="C536:D536"/>
    <mergeCell ref="B514:B517"/>
    <mergeCell ref="C514:D517"/>
    <mergeCell ref="N514:N517"/>
    <mergeCell ref="B518:B521"/>
    <mergeCell ref="C518:D521"/>
    <mergeCell ref="N518:N521"/>
    <mergeCell ref="B506:B509"/>
    <mergeCell ref="C506:D509"/>
    <mergeCell ref="N506:N509"/>
    <mergeCell ref="B510:B513"/>
    <mergeCell ref="C510:D513"/>
    <mergeCell ref="N510:N513"/>
    <mergeCell ref="B491:B494"/>
    <mergeCell ref="C491:D494"/>
    <mergeCell ref="N491:N494"/>
    <mergeCell ref="B502:B505"/>
    <mergeCell ref="C502:D505"/>
    <mergeCell ref="N502:N505"/>
    <mergeCell ref="B483:B486"/>
    <mergeCell ref="C483:D486"/>
    <mergeCell ref="N483:N486"/>
    <mergeCell ref="C487:D490"/>
    <mergeCell ref="C501:D501"/>
    <mergeCell ref="B475:B478"/>
    <mergeCell ref="C475:D478"/>
    <mergeCell ref="N475:N478"/>
    <mergeCell ref="B479:B482"/>
    <mergeCell ref="C479:D482"/>
    <mergeCell ref="N479:N482"/>
    <mergeCell ref="B467:B470"/>
    <mergeCell ref="C467:D470"/>
    <mergeCell ref="N467:N470"/>
    <mergeCell ref="B471:B474"/>
    <mergeCell ref="C471:D474"/>
    <mergeCell ref="N471:N474"/>
    <mergeCell ref="N436:N439"/>
    <mergeCell ref="N440:N443"/>
    <mergeCell ref="N444:N447"/>
    <mergeCell ref="N448:N451"/>
    <mergeCell ref="N452:N455"/>
    <mergeCell ref="N456:N459"/>
    <mergeCell ref="D340:D342"/>
    <mergeCell ref="N340:N342"/>
    <mergeCell ref="D392:D394"/>
    <mergeCell ref="N392:N394"/>
    <mergeCell ref="D395:D397"/>
    <mergeCell ref="N395:N397"/>
    <mergeCell ref="B452:B455"/>
    <mergeCell ref="B456:B459"/>
    <mergeCell ref="C452:D455"/>
    <mergeCell ref="C456:D459"/>
    <mergeCell ref="B444:B447"/>
    <mergeCell ref="B448:B451"/>
    <mergeCell ref="C444:D447"/>
    <mergeCell ref="C448:D451"/>
    <mergeCell ref="B436:B439"/>
    <mergeCell ref="B440:B443"/>
    <mergeCell ref="C436:D439"/>
    <mergeCell ref="B346:B351"/>
    <mergeCell ref="C346:C351"/>
    <mergeCell ref="D346:D348"/>
    <mergeCell ref="N346:N348"/>
    <mergeCell ref="B364:B366"/>
    <mergeCell ref="C364:C366"/>
    <mergeCell ref="D364:D366"/>
    <mergeCell ref="N364:N366"/>
    <mergeCell ref="B367:B372"/>
    <mergeCell ref="C367:C372"/>
    <mergeCell ref="D367:D369"/>
    <mergeCell ref="N367:N369"/>
    <mergeCell ref="D370:D372"/>
    <mergeCell ref="N370:N372"/>
    <mergeCell ref="C358:C363"/>
    <mergeCell ref="D358:D360"/>
    <mergeCell ref="N358:N360"/>
    <mergeCell ref="D361:D363"/>
    <mergeCell ref="N361:N363"/>
    <mergeCell ref="D349:D351"/>
    <mergeCell ref="N349:N351"/>
    <mergeCell ref="B373:B376"/>
    <mergeCell ref="C373:C376"/>
    <mergeCell ref="B432:B435"/>
    <mergeCell ref="N432:N435"/>
    <mergeCell ref="C432:D435"/>
    <mergeCell ref="B487:B490"/>
    <mergeCell ref="N487:N490"/>
    <mergeCell ref="B495:B498"/>
    <mergeCell ref="C495:D498"/>
    <mergeCell ref="N495:N498"/>
    <mergeCell ref="C466:D466"/>
    <mergeCell ref="B460:B463"/>
    <mergeCell ref="C460:D463"/>
    <mergeCell ref="N460:N463"/>
    <mergeCell ref="D373:D376"/>
    <mergeCell ref="N373:N376"/>
    <mergeCell ref="B386:B391"/>
    <mergeCell ref="C386:C391"/>
    <mergeCell ref="D386:D388"/>
    <mergeCell ref="N386:N388"/>
    <mergeCell ref="D389:D391"/>
    <mergeCell ref="N389:N391"/>
    <mergeCell ref="B392:B397"/>
    <mergeCell ref="C392:C397"/>
    <mergeCell ref="B318:B320"/>
    <mergeCell ref="C318:C320"/>
    <mergeCell ref="D318:D320"/>
    <mergeCell ref="D331:D333"/>
    <mergeCell ref="N331:N333"/>
    <mergeCell ref="B321:B326"/>
    <mergeCell ref="C321:C326"/>
    <mergeCell ref="D321:D323"/>
    <mergeCell ref="N321:N323"/>
    <mergeCell ref="D324:D326"/>
    <mergeCell ref="N324:N326"/>
    <mergeCell ref="B327:B330"/>
    <mergeCell ref="C327:C330"/>
    <mergeCell ref="D327:D330"/>
    <mergeCell ref="N327:N330"/>
    <mergeCell ref="B331:B336"/>
    <mergeCell ref="C331:C336"/>
    <mergeCell ref="D334:D336"/>
    <mergeCell ref="N334:N336"/>
    <mergeCell ref="N318:N320"/>
    <mergeCell ref="B306:B311"/>
    <mergeCell ref="C306:C311"/>
    <mergeCell ref="D306:D308"/>
    <mergeCell ref="N306:N308"/>
    <mergeCell ref="D309:D311"/>
    <mergeCell ref="N309:N311"/>
    <mergeCell ref="B312:B317"/>
    <mergeCell ref="C312:C317"/>
    <mergeCell ref="D312:D314"/>
    <mergeCell ref="N312:N314"/>
    <mergeCell ref="D315:D317"/>
    <mergeCell ref="N315:N317"/>
    <mergeCell ref="B340:B345"/>
    <mergeCell ref="C340:C345"/>
    <mergeCell ref="D343:D345"/>
    <mergeCell ref="N343:N345"/>
    <mergeCell ref="B377:B382"/>
    <mergeCell ref="C377:C382"/>
    <mergeCell ref="D377:D379"/>
    <mergeCell ref="N377:N379"/>
    <mergeCell ref="D254:D256"/>
    <mergeCell ref="N254:N256"/>
    <mergeCell ref="D257:D259"/>
    <mergeCell ref="N257:N259"/>
    <mergeCell ref="D260:D262"/>
    <mergeCell ref="N260:N262"/>
    <mergeCell ref="D303:D305"/>
    <mergeCell ref="N303:N305"/>
    <mergeCell ref="D288:D290"/>
    <mergeCell ref="N288:N290"/>
    <mergeCell ref="D285:D287"/>
    <mergeCell ref="N285:N287"/>
    <mergeCell ref="D294:D296"/>
    <mergeCell ref="N294:N296"/>
    <mergeCell ref="D297:D299"/>
    <mergeCell ref="N297:N299"/>
    <mergeCell ref="D300:D302"/>
    <mergeCell ref="N300:N302"/>
    <mergeCell ref="D380:D382"/>
    <mergeCell ref="N380:N382"/>
    <mergeCell ref="C440:D443"/>
    <mergeCell ref="C431:D431"/>
    <mergeCell ref="N278:N280"/>
    <mergeCell ref="B281:B284"/>
    <mergeCell ref="C281:C284"/>
    <mergeCell ref="D281:D284"/>
    <mergeCell ref="N281:N284"/>
    <mergeCell ref="B285:B290"/>
    <mergeCell ref="C285:C290"/>
    <mergeCell ref="B294:B299"/>
    <mergeCell ref="C294:C299"/>
    <mergeCell ref="B300:B305"/>
    <mergeCell ref="C300:C305"/>
    <mergeCell ref="B352:B357"/>
    <mergeCell ref="C352:C357"/>
    <mergeCell ref="D352:D354"/>
    <mergeCell ref="N352:N354"/>
    <mergeCell ref="D355:D357"/>
    <mergeCell ref="N355:N357"/>
    <mergeCell ref="B358:B363"/>
    <mergeCell ref="D239:D241"/>
    <mergeCell ref="N239:N241"/>
    <mergeCell ref="B235:B238"/>
    <mergeCell ref="C235:C238"/>
    <mergeCell ref="D235:D238"/>
    <mergeCell ref="N235:N238"/>
    <mergeCell ref="B239:B244"/>
    <mergeCell ref="C239:C244"/>
    <mergeCell ref="B248:B253"/>
    <mergeCell ref="C248:C253"/>
    <mergeCell ref="D248:D250"/>
    <mergeCell ref="N248:N250"/>
    <mergeCell ref="D251:D253"/>
    <mergeCell ref="N251:N253"/>
    <mergeCell ref="D242:D244"/>
    <mergeCell ref="N242:N244"/>
    <mergeCell ref="B226:B228"/>
    <mergeCell ref="C226:C228"/>
    <mergeCell ref="D226:D228"/>
    <mergeCell ref="N226:N228"/>
    <mergeCell ref="B229:B234"/>
    <mergeCell ref="C229:C234"/>
    <mergeCell ref="D229:D231"/>
    <mergeCell ref="N229:N231"/>
    <mergeCell ref="D232:D234"/>
    <mergeCell ref="N232:N234"/>
    <mergeCell ref="B220:B225"/>
    <mergeCell ref="C220:C225"/>
    <mergeCell ref="D220:D222"/>
    <mergeCell ref="N220:N222"/>
    <mergeCell ref="D223:D225"/>
    <mergeCell ref="N223:N225"/>
    <mergeCell ref="B214:B219"/>
    <mergeCell ref="C214:C219"/>
    <mergeCell ref="D214:D216"/>
    <mergeCell ref="N214:N216"/>
    <mergeCell ref="D217:D219"/>
    <mergeCell ref="N217:N219"/>
    <mergeCell ref="B208:B213"/>
    <mergeCell ref="C208:C213"/>
    <mergeCell ref="D208:D210"/>
    <mergeCell ref="N208:N210"/>
    <mergeCell ref="D211:D213"/>
    <mergeCell ref="N211:N213"/>
    <mergeCell ref="B189:B192"/>
    <mergeCell ref="C189:C192"/>
    <mergeCell ref="D189:D192"/>
    <mergeCell ref="N189:N192"/>
    <mergeCell ref="B202:B207"/>
    <mergeCell ref="C202:C207"/>
    <mergeCell ref="D202:D204"/>
    <mergeCell ref="N202:N204"/>
    <mergeCell ref="D205:D207"/>
    <mergeCell ref="N205:N207"/>
    <mergeCell ref="B193:B198"/>
    <mergeCell ref="C193:C198"/>
    <mergeCell ref="D193:D195"/>
    <mergeCell ref="N193:N195"/>
    <mergeCell ref="D196:D198"/>
    <mergeCell ref="N196:N198"/>
    <mergeCell ref="B180:B182"/>
    <mergeCell ref="C180:C182"/>
    <mergeCell ref="D180:D182"/>
    <mergeCell ref="N180:N182"/>
    <mergeCell ref="B183:B188"/>
    <mergeCell ref="C183:C188"/>
    <mergeCell ref="D183:D185"/>
    <mergeCell ref="N183:N185"/>
    <mergeCell ref="D186:D188"/>
    <mergeCell ref="N186:N188"/>
    <mergeCell ref="B174:B179"/>
    <mergeCell ref="C174:C179"/>
    <mergeCell ref="D174:D176"/>
    <mergeCell ref="N174:N176"/>
    <mergeCell ref="D177:D179"/>
    <mergeCell ref="N177:N179"/>
    <mergeCell ref="B168:B173"/>
    <mergeCell ref="C168:C173"/>
    <mergeCell ref="D168:D170"/>
    <mergeCell ref="N168:N170"/>
    <mergeCell ref="D171:D173"/>
    <mergeCell ref="N171:N173"/>
    <mergeCell ref="B162:B167"/>
    <mergeCell ref="C162:C167"/>
    <mergeCell ref="D162:D164"/>
    <mergeCell ref="N162:N164"/>
    <mergeCell ref="D165:D167"/>
    <mergeCell ref="N165:N167"/>
    <mergeCell ref="B143:B146"/>
    <mergeCell ref="C143:C146"/>
    <mergeCell ref="D143:D146"/>
    <mergeCell ref="N143:N146"/>
    <mergeCell ref="B156:B161"/>
    <mergeCell ref="C156:C161"/>
    <mergeCell ref="D156:D158"/>
    <mergeCell ref="N156:N158"/>
    <mergeCell ref="D159:D161"/>
    <mergeCell ref="N159:N161"/>
    <mergeCell ref="B147:B152"/>
    <mergeCell ref="C147:C152"/>
    <mergeCell ref="D147:D149"/>
    <mergeCell ref="N147:N149"/>
    <mergeCell ref="D150:D152"/>
    <mergeCell ref="N150:N152"/>
    <mergeCell ref="B134:B136"/>
    <mergeCell ref="C134:C136"/>
    <mergeCell ref="D134:D136"/>
    <mergeCell ref="N134:N136"/>
    <mergeCell ref="B137:B142"/>
    <mergeCell ref="C137:C142"/>
    <mergeCell ref="D137:D139"/>
    <mergeCell ref="N137:N139"/>
    <mergeCell ref="D140:D142"/>
    <mergeCell ref="N140:N142"/>
    <mergeCell ref="D125:D127"/>
    <mergeCell ref="N125:N127"/>
    <mergeCell ref="B128:B133"/>
    <mergeCell ref="C128:C133"/>
    <mergeCell ref="D128:D130"/>
    <mergeCell ref="N128:N130"/>
    <mergeCell ref="D131:D133"/>
    <mergeCell ref="N131:N133"/>
    <mergeCell ref="B110:B115"/>
    <mergeCell ref="C110:C115"/>
    <mergeCell ref="D110:D112"/>
    <mergeCell ref="N110:N112"/>
    <mergeCell ref="D113:D115"/>
    <mergeCell ref="N113:N115"/>
    <mergeCell ref="B122:B127"/>
    <mergeCell ref="C122:C127"/>
    <mergeCell ref="D122:D124"/>
    <mergeCell ref="N122:N124"/>
    <mergeCell ref="B116:B121"/>
    <mergeCell ref="C116:C121"/>
    <mergeCell ref="D116:D118"/>
    <mergeCell ref="N116:N118"/>
    <mergeCell ref="D119:D121"/>
    <mergeCell ref="N119:N121"/>
    <mergeCell ref="B76:B81"/>
    <mergeCell ref="C76:C81"/>
    <mergeCell ref="D76:D78"/>
    <mergeCell ref="N76:N78"/>
    <mergeCell ref="D79:D81"/>
    <mergeCell ref="N79:N81"/>
    <mergeCell ref="B97:B100"/>
    <mergeCell ref="C97:C100"/>
    <mergeCell ref="D97:D100"/>
    <mergeCell ref="N97:N100"/>
    <mergeCell ref="B88:B90"/>
    <mergeCell ref="C88:C90"/>
    <mergeCell ref="D88:D90"/>
    <mergeCell ref="N88:N90"/>
    <mergeCell ref="B91:B96"/>
    <mergeCell ref="C91:C96"/>
    <mergeCell ref="D91:D93"/>
    <mergeCell ref="N91:N93"/>
    <mergeCell ref="D94:D96"/>
    <mergeCell ref="N94:N96"/>
    <mergeCell ref="B51:B54"/>
    <mergeCell ref="C51:C54"/>
    <mergeCell ref="D51:D54"/>
    <mergeCell ref="N51:N54"/>
    <mergeCell ref="B64:B69"/>
    <mergeCell ref="C64:C69"/>
    <mergeCell ref="D64:D66"/>
    <mergeCell ref="N64:N66"/>
    <mergeCell ref="D67:D69"/>
    <mergeCell ref="N67:N69"/>
    <mergeCell ref="B42:B44"/>
    <mergeCell ref="C42:C44"/>
    <mergeCell ref="D42:D44"/>
    <mergeCell ref="N42:N44"/>
    <mergeCell ref="B45:B50"/>
    <mergeCell ref="C45:C50"/>
    <mergeCell ref="D45:D47"/>
    <mergeCell ref="N45:N47"/>
    <mergeCell ref="D48:D50"/>
    <mergeCell ref="N48:N50"/>
    <mergeCell ref="B36:B41"/>
    <mergeCell ref="C36:C41"/>
    <mergeCell ref="D36:D38"/>
    <mergeCell ref="N36:N38"/>
    <mergeCell ref="D39:D41"/>
    <mergeCell ref="N39:N41"/>
    <mergeCell ref="B30:B35"/>
    <mergeCell ref="C30:C35"/>
    <mergeCell ref="D30:D32"/>
    <mergeCell ref="N30:N32"/>
    <mergeCell ref="D33:D35"/>
    <mergeCell ref="N33:N35"/>
    <mergeCell ref="B24:B29"/>
    <mergeCell ref="C24:C29"/>
    <mergeCell ref="D24:D26"/>
    <mergeCell ref="N24:N26"/>
    <mergeCell ref="D27:D29"/>
    <mergeCell ref="N27:N29"/>
    <mergeCell ref="B18:B23"/>
    <mergeCell ref="C18:C23"/>
    <mergeCell ref="D18:D20"/>
    <mergeCell ref="N18:N20"/>
    <mergeCell ref="D21:D23"/>
    <mergeCell ref="N21:N23"/>
    <mergeCell ref="B101:B106"/>
    <mergeCell ref="C101:C106"/>
    <mergeCell ref="D101:D103"/>
    <mergeCell ref="N101:N103"/>
    <mergeCell ref="D104:D106"/>
    <mergeCell ref="N104:N106"/>
    <mergeCell ref="B55:B60"/>
    <mergeCell ref="C55:C60"/>
    <mergeCell ref="D55:D57"/>
    <mergeCell ref="N55:N57"/>
    <mergeCell ref="D58:D60"/>
    <mergeCell ref="N58:N60"/>
    <mergeCell ref="B70:B75"/>
    <mergeCell ref="C70:C75"/>
    <mergeCell ref="D70:D72"/>
    <mergeCell ref="N70:N72"/>
    <mergeCell ref="D73:D75"/>
    <mergeCell ref="N73:N75"/>
    <mergeCell ref="B82:B87"/>
    <mergeCell ref="C82:C87"/>
    <mergeCell ref="D82:D84"/>
    <mergeCell ref="N82:N84"/>
    <mergeCell ref="D85:D87"/>
    <mergeCell ref="N85:N87"/>
    <mergeCell ref="B600:B603"/>
    <mergeCell ref="C600:D603"/>
    <mergeCell ref="N600:N603"/>
    <mergeCell ref="C606:D606"/>
    <mergeCell ref="B635:B638"/>
    <mergeCell ref="C635:D638"/>
    <mergeCell ref="N635:N638"/>
    <mergeCell ref="C641:D641"/>
    <mergeCell ref="B670:B673"/>
    <mergeCell ref="C670:D673"/>
    <mergeCell ref="N670:N673"/>
    <mergeCell ref="B615:B618"/>
    <mergeCell ref="C615:D618"/>
    <mergeCell ref="N615:N618"/>
    <mergeCell ref="B619:B622"/>
    <mergeCell ref="C619:D622"/>
    <mergeCell ref="N619:N622"/>
    <mergeCell ref="B607:B610"/>
    <mergeCell ref="C607:D610"/>
    <mergeCell ref="N607:N610"/>
    <mergeCell ref="B611:B614"/>
    <mergeCell ref="C611:D614"/>
    <mergeCell ref="N611:N614"/>
    <mergeCell ref="B631:B634"/>
    <mergeCell ref="B740:B743"/>
    <mergeCell ref="C740:D743"/>
    <mergeCell ref="N740:N743"/>
    <mergeCell ref="C746:D746"/>
    <mergeCell ref="B775:B778"/>
    <mergeCell ref="C775:D778"/>
    <mergeCell ref="N775:N778"/>
    <mergeCell ref="C781:D781"/>
    <mergeCell ref="B810:B813"/>
    <mergeCell ref="C810:D813"/>
    <mergeCell ref="N810:N813"/>
    <mergeCell ref="B755:B758"/>
    <mergeCell ref="C755:D758"/>
    <mergeCell ref="N755:N758"/>
    <mergeCell ref="B759:B762"/>
    <mergeCell ref="C759:D762"/>
    <mergeCell ref="N759:N762"/>
    <mergeCell ref="B747:B750"/>
    <mergeCell ref="C747:D750"/>
    <mergeCell ref="N747:N750"/>
    <mergeCell ref="B751:B754"/>
    <mergeCell ref="C751:D754"/>
    <mergeCell ref="N751:N754"/>
    <mergeCell ref="B771:B774"/>
    <mergeCell ref="B880:B883"/>
    <mergeCell ref="C880:D883"/>
    <mergeCell ref="N880:N883"/>
    <mergeCell ref="B254:B259"/>
    <mergeCell ref="C254:C259"/>
    <mergeCell ref="B260:B265"/>
    <mergeCell ref="C260:C265"/>
    <mergeCell ref="D263:D265"/>
    <mergeCell ref="N263:N265"/>
    <mergeCell ref="B266:B271"/>
    <mergeCell ref="C266:C271"/>
    <mergeCell ref="D266:D268"/>
    <mergeCell ref="N266:N268"/>
    <mergeCell ref="D269:D271"/>
    <mergeCell ref="N269:N271"/>
    <mergeCell ref="B272:B274"/>
    <mergeCell ref="C272:C274"/>
    <mergeCell ref="D272:D274"/>
    <mergeCell ref="N272:N274"/>
    <mergeCell ref="B275:B280"/>
    <mergeCell ref="C275:C280"/>
    <mergeCell ref="D275:D277"/>
    <mergeCell ref="N275:N277"/>
    <mergeCell ref="D278:D280"/>
    <mergeCell ref="B398:B403"/>
    <mergeCell ref="C398:C403"/>
    <mergeCell ref="D398:D400"/>
    <mergeCell ref="N398:N400"/>
    <mergeCell ref="D401:D403"/>
    <mergeCell ref="N401:N403"/>
    <mergeCell ref="B404:B409"/>
    <mergeCell ref="C404:C409"/>
    <mergeCell ref="D404:D406"/>
    <mergeCell ref="N404:N406"/>
    <mergeCell ref="D407:D409"/>
    <mergeCell ref="N407:N409"/>
    <mergeCell ref="B410:B412"/>
    <mergeCell ref="C410:C412"/>
    <mergeCell ref="D410:D412"/>
    <mergeCell ref="N410:N412"/>
    <mergeCell ref="B413:B418"/>
    <mergeCell ref="C413:C418"/>
    <mergeCell ref="D413:D415"/>
    <mergeCell ref="N413:N415"/>
    <mergeCell ref="D416:D418"/>
    <mergeCell ref="N416:N418"/>
    <mergeCell ref="B419:B422"/>
    <mergeCell ref="C419:C422"/>
    <mergeCell ref="D419:D422"/>
    <mergeCell ref="N419:N422"/>
    <mergeCell ref="B423:B428"/>
    <mergeCell ref="C423:C428"/>
    <mergeCell ref="D423:D425"/>
    <mergeCell ref="N423:N425"/>
    <mergeCell ref="D426:D428"/>
    <mergeCell ref="N426:N428"/>
  </mergeCells>
  <pageMargins left="0.7" right="0.7" top="0.78740157499999996" bottom="0.78740157499999996"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showGridLines="0" showZeros="0" zoomScaleNormal="100" workbookViewId="0"/>
  </sheetViews>
  <sheetFormatPr baseColWidth="10" defaultColWidth="0" defaultRowHeight="14.4" zeroHeight="1"/>
  <cols>
    <col min="1" max="1" width="4.77734375" style="121" customWidth="1"/>
    <col min="2" max="2" width="22.88671875" style="121" customWidth="1"/>
    <col min="3" max="3" width="12.109375" style="121" customWidth="1"/>
    <col min="4" max="4" width="42.6640625" style="121" customWidth="1"/>
    <col min="5" max="5" width="16.44140625" style="121" bestFit="1" customWidth="1"/>
    <col min="6" max="7" width="16.44140625" style="121" customWidth="1"/>
    <col min="8" max="8" width="29.44140625" style="121" bestFit="1" customWidth="1"/>
    <col min="9" max="9" width="20.109375" style="121" customWidth="1"/>
    <col min="10" max="10" width="4.77734375" style="121" customWidth="1"/>
    <col min="11" max="11" width="11.5546875" style="121" hidden="1" customWidth="1"/>
    <col min="12" max="12" width="13.6640625" style="121" hidden="1" customWidth="1"/>
    <col min="13" max="13" width="13.33203125" style="121" hidden="1" customWidth="1"/>
    <col min="14" max="16384" width="11.5546875" style="121" hidden="1"/>
  </cols>
  <sheetData>
    <row r="1" spans="1:12" s="66" customFormat="1">
      <c r="A1" s="30"/>
      <c r="B1" s="30"/>
      <c r="C1" s="30"/>
      <c r="D1" s="30"/>
      <c r="E1" s="30"/>
      <c r="F1" s="30"/>
      <c r="G1" s="30"/>
      <c r="H1" s="30"/>
      <c r="I1" s="30"/>
      <c r="J1"/>
      <c r="K1" s="124" t="s">
        <v>653</v>
      </c>
      <c r="L1" s="124"/>
    </row>
    <row r="2" spans="1:12" s="66" customFormat="1" ht="21">
      <c r="A2" s="30"/>
      <c r="B2" s="117" t="s">
        <v>1932</v>
      </c>
      <c r="C2" s="30"/>
      <c r="D2" s="30"/>
      <c r="E2" s="30"/>
      <c r="F2" s="30"/>
      <c r="G2" s="30"/>
      <c r="H2" s="30"/>
      <c r="I2" s="30"/>
      <c r="J2"/>
    </row>
    <row r="3" spans="1:12" s="66" customFormat="1" ht="21">
      <c r="A3" s="30"/>
      <c r="B3" s="44" t="s">
        <v>1949</v>
      </c>
      <c r="C3" s="30"/>
      <c r="D3" s="30"/>
      <c r="E3" s="30"/>
      <c r="F3" s="30"/>
      <c r="G3" s="30"/>
      <c r="H3" s="30"/>
      <c r="I3" s="30"/>
      <c r="J3"/>
    </row>
    <row r="4" spans="1:12" s="66" customFormat="1" ht="15.6">
      <c r="A4" s="30"/>
      <c r="B4" s="9"/>
      <c r="C4" s="30"/>
      <c r="D4" s="30"/>
      <c r="E4" s="30"/>
      <c r="F4" s="30"/>
      <c r="G4" s="30"/>
      <c r="H4" s="30"/>
      <c r="I4" s="30"/>
      <c r="J4"/>
    </row>
    <row r="5" spans="1:12" s="66" customFormat="1" ht="15.6">
      <c r="A5" s="30"/>
      <c r="B5" s="71" t="s">
        <v>2030</v>
      </c>
      <c r="C5" s="30"/>
      <c r="D5" s="30"/>
      <c r="E5" s="30"/>
      <c r="F5" s="30"/>
      <c r="G5" s="30"/>
      <c r="H5" s="30"/>
      <c r="I5" s="30"/>
      <c r="J5"/>
    </row>
    <row r="6" spans="1:12" s="66" customFormat="1">
      <c r="A6" s="30"/>
      <c r="B6" s="30"/>
      <c r="C6" s="30"/>
      <c r="D6" s="30"/>
      <c r="E6" s="30"/>
      <c r="F6" s="30"/>
      <c r="G6" s="30"/>
      <c r="H6" s="30"/>
      <c r="I6" s="30"/>
      <c r="J6"/>
      <c r="K6" s="130"/>
    </row>
    <row r="7" spans="1:12" s="66" customFormat="1">
      <c r="A7" s="30"/>
      <c r="B7" s="22" t="s">
        <v>1117</v>
      </c>
      <c r="C7" s="33"/>
      <c r="D7" s="33"/>
      <c r="E7" s="33"/>
      <c r="F7" s="33"/>
      <c r="G7" s="33"/>
      <c r="H7" s="33"/>
      <c r="I7" s="36"/>
      <c r="J7"/>
      <c r="K7" s="132">
        <v>37.520000000000003</v>
      </c>
      <c r="L7" s="131" t="s">
        <v>1784</v>
      </c>
    </row>
    <row r="8" spans="1:12" s="66" customFormat="1">
      <c r="A8" s="30"/>
      <c r="B8" s="115" t="s">
        <v>1118</v>
      </c>
      <c r="C8" s="37"/>
      <c r="D8" s="37"/>
      <c r="E8" s="37"/>
      <c r="F8" s="37"/>
      <c r="G8" s="37"/>
      <c r="H8" s="37"/>
      <c r="I8" s="38"/>
      <c r="J8"/>
      <c r="K8" s="125" t="s">
        <v>553</v>
      </c>
      <c r="L8" s="126" t="s">
        <v>1785</v>
      </c>
    </row>
    <row r="9" spans="1:12" s="66" customFormat="1">
      <c r="A9" s="30"/>
      <c r="B9" s="114" t="s">
        <v>1967</v>
      </c>
      <c r="C9" s="37"/>
      <c r="D9" s="37"/>
      <c r="E9" s="37"/>
      <c r="F9" s="37"/>
      <c r="G9" s="37"/>
      <c r="H9" s="37"/>
      <c r="I9" s="38"/>
      <c r="J9"/>
      <c r="K9" s="125" t="s">
        <v>554</v>
      </c>
      <c r="L9" s="126" t="s">
        <v>1786</v>
      </c>
    </row>
    <row r="10" spans="1:12" s="66" customFormat="1">
      <c r="A10" s="30"/>
      <c r="B10" s="114" t="s">
        <v>1119</v>
      </c>
      <c r="C10" s="37"/>
      <c r="D10" s="37"/>
      <c r="E10" s="37"/>
      <c r="F10" s="37"/>
      <c r="G10" s="37"/>
      <c r="H10" s="37"/>
      <c r="I10" s="38"/>
      <c r="J10"/>
      <c r="K10" s="125" t="s">
        <v>555</v>
      </c>
      <c r="L10" s="66" t="s">
        <v>1787</v>
      </c>
    </row>
    <row r="11" spans="1:12" s="66" customFormat="1">
      <c r="A11" s="110"/>
      <c r="B11" s="114" t="s">
        <v>1120</v>
      </c>
      <c r="C11" s="113"/>
      <c r="D11" s="113"/>
      <c r="E11" s="113"/>
      <c r="F11" s="113"/>
      <c r="G11" s="113"/>
      <c r="H11" s="113"/>
      <c r="I11" s="112"/>
      <c r="J11" s="110"/>
      <c r="K11" s="125" t="s">
        <v>556</v>
      </c>
      <c r="L11" s="66" t="s">
        <v>1789</v>
      </c>
    </row>
    <row r="12" spans="1:12" s="66" customFormat="1">
      <c r="A12" s="30"/>
      <c r="B12" s="114" t="s">
        <v>1121</v>
      </c>
      <c r="C12" s="37"/>
      <c r="D12" s="37"/>
      <c r="E12" s="37"/>
      <c r="F12" s="37"/>
      <c r="G12" s="37"/>
      <c r="H12" s="37"/>
      <c r="I12" s="38"/>
      <c r="J12"/>
      <c r="K12" s="125" t="s">
        <v>557</v>
      </c>
      <c r="L12" s="66" t="s">
        <v>1788</v>
      </c>
    </row>
    <row r="13" spans="1:12" s="66" customFormat="1">
      <c r="A13" s="30"/>
      <c r="B13" s="114" t="s">
        <v>1082</v>
      </c>
      <c r="C13" s="37"/>
      <c r="D13" s="37"/>
      <c r="E13" s="37"/>
      <c r="F13" s="37"/>
      <c r="G13" s="37"/>
      <c r="H13" s="37"/>
      <c r="I13" s="38"/>
      <c r="J13"/>
      <c r="K13" s="125" t="s">
        <v>558</v>
      </c>
      <c r="L13" s="126" t="s">
        <v>1790</v>
      </c>
    </row>
    <row r="14" spans="1:12" s="66" customFormat="1">
      <c r="A14" s="30"/>
      <c r="B14" s="24" t="s">
        <v>1115</v>
      </c>
      <c r="C14" s="30"/>
      <c r="D14" s="30"/>
      <c r="E14" s="30"/>
      <c r="F14" s="30"/>
      <c r="G14" s="30"/>
      <c r="H14" s="30"/>
      <c r="I14" s="38"/>
      <c r="J14"/>
      <c r="K14" s="125" t="s">
        <v>559</v>
      </c>
      <c r="L14" s="126" t="s">
        <v>1791</v>
      </c>
    </row>
    <row r="15" spans="1:12" s="66" customFormat="1">
      <c r="A15" s="30"/>
      <c r="B15" s="29" t="s">
        <v>1116</v>
      </c>
      <c r="C15" s="37"/>
      <c r="D15" s="37"/>
      <c r="E15" s="37"/>
      <c r="F15" s="37"/>
      <c r="G15" s="37"/>
      <c r="H15" s="37"/>
      <c r="I15" s="38"/>
      <c r="J15"/>
    </row>
    <row r="16" spans="1:12" s="66" customFormat="1">
      <c r="A16" s="30"/>
      <c r="B16" s="115" t="s">
        <v>1084</v>
      </c>
      <c r="C16" s="113"/>
      <c r="D16" s="113"/>
      <c r="E16" s="113"/>
      <c r="F16" s="113"/>
      <c r="G16" s="113"/>
      <c r="H16" s="113"/>
      <c r="I16" s="112"/>
      <c r="J16"/>
    </row>
    <row r="17" spans="1:10" s="66" customFormat="1">
      <c r="A17" s="30"/>
      <c r="B17" s="268" t="s">
        <v>1966</v>
      </c>
      <c r="C17" s="39"/>
      <c r="D17" s="39"/>
      <c r="E17" s="39"/>
      <c r="F17" s="39"/>
      <c r="G17" s="39"/>
      <c r="H17" s="39"/>
      <c r="I17" s="40"/>
      <c r="J17"/>
    </row>
    <row r="18" spans="1:10" s="66" customFormat="1">
      <c r="A18" s="121"/>
      <c r="B18" s="16"/>
      <c r="C18" s="30"/>
      <c r="D18" s="30"/>
      <c r="E18" s="30"/>
      <c r="F18" s="30"/>
      <c r="G18" s="30"/>
      <c r="H18" s="30"/>
      <c r="I18" s="30"/>
      <c r="J18" s="121"/>
    </row>
    <row r="19" spans="1:10" s="66" customFormat="1" ht="43.2">
      <c r="A19" s="121"/>
      <c r="B19" s="64" t="s">
        <v>2031</v>
      </c>
      <c r="C19" s="53" t="s">
        <v>250</v>
      </c>
      <c r="D19" s="54" t="s">
        <v>2048</v>
      </c>
      <c r="E19" s="64" t="s">
        <v>2032</v>
      </c>
      <c r="F19" s="54" t="s">
        <v>2033</v>
      </c>
      <c r="G19" s="54" t="s">
        <v>2034</v>
      </c>
      <c r="H19" s="64" t="s">
        <v>2035</v>
      </c>
      <c r="I19" s="54" t="s">
        <v>1936</v>
      </c>
      <c r="J19" s="121"/>
    </row>
    <row r="20" spans="1:10" s="66" customFormat="1">
      <c r="A20" s="121"/>
      <c r="B20" s="65"/>
      <c r="C20" s="65"/>
      <c r="D20" s="228">
        <f t="shared" ref="D20:D51" si="0">+IFERROR(VLOOKUP(C20,K:L,2,FALSE),0)</f>
        <v>0</v>
      </c>
      <c r="E20" s="65"/>
      <c r="F20" s="122"/>
      <c r="G20" s="65"/>
      <c r="H20" s="123"/>
      <c r="I20" s="65"/>
      <c r="J20" s="121"/>
    </row>
    <row r="21" spans="1:10" s="66" customFormat="1">
      <c r="A21" s="121"/>
      <c r="B21" s="65"/>
      <c r="C21" s="65"/>
      <c r="D21" s="225">
        <f t="shared" si="0"/>
        <v>0</v>
      </c>
      <c r="E21" s="65"/>
      <c r="F21" s="65"/>
      <c r="G21" s="65"/>
      <c r="H21" s="123"/>
      <c r="I21" s="65"/>
      <c r="J21" s="121"/>
    </row>
    <row r="22" spans="1:10" s="66" customFormat="1">
      <c r="A22" s="121"/>
      <c r="B22" s="65"/>
      <c r="C22" s="65"/>
      <c r="D22" s="225">
        <f t="shared" si="0"/>
        <v>0</v>
      </c>
      <c r="E22" s="65"/>
      <c r="F22" s="65"/>
      <c r="G22" s="65"/>
      <c r="H22" s="123"/>
      <c r="I22" s="65"/>
      <c r="J22" s="121"/>
    </row>
    <row r="23" spans="1:10" s="66" customFormat="1">
      <c r="A23" s="121"/>
      <c r="B23" s="65"/>
      <c r="C23" s="65"/>
      <c r="D23" s="225">
        <f t="shared" si="0"/>
        <v>0</v>
      </c>
      <c r="E23" s="65"/>
      <c r="F23" s="65"/>
      <c r="G23" s="65"/>
      <c r="H23" s="123"/>
      <c r="I23" s="65"/>
      <c r="J23" s="121"/>
    </row>
    <row r="24" spans="1:10" s="66" customFormat="1">
      <c r="A24" s="121"/>
      <c r="B24" s="65"/>
      <c r="C24" s="65"/>
      <c r="D24" s="225">
        <f t="shared" si="0"/>
        <v>0</v>
      </c>
      <c r="E24" s="65"/>
      <c r="F24" s="65"/>
      <c r="G24" s="65"/>
      <c r="H24" s="123"/>
      <c r="I24" s="65"/>
      <c r="J24" s="121"/>
    </row>
    <row r="25" spans="1:10" s="66" customFormat="1">
      <c r="A25" s="121"/>
      <c r="B25" s="65"/>
      <c r="C25" s="65"/>
      <c r="D25" s="225">
        <f t="shared" si="0"/>
        <v>0</v>
      </c>
      <c r="E25" s="65"/>
      <c r="F25" s="65"/>
      <c r="G25" s="65"/>
      <c r="H25" s="123"/>
      <c r="I25" s="65"/>
      <c r="J25" s="121"/>
    </row>
    <row r="26" spans="1:10" s="66" customFormat="1">
      <c r="A26" s="121"/>
      <c r="B26" s="65"/>
      <c r="C26" s="65"/>
      <c r="D26" s="225">
        <f t="shared" si="0"/>
        <v>0</v>
      </c>
      <c r="E26" s="65"/>
      <c r="F26" s="65"/>
      <c r="G26" s="65"/>
      <c r="H26" s="123"/>
      <c r="I26" s="65"/>
      <c r="J26" s="121"/>
    </row>
    <row r="27" spans="1:10" s="66" customFormat="1">
      <c r="A27" s="121"/>
      <c r="B27" s="65"/>
      <c r="C27" s="65"/>
      <c r="D27" s="225">
        <f t="shared" si="0"/>
        <v>0</v>
      </c>
      <c r="E27" s="65"/>
      <c r="F27" s="65"/>
      <c r="G27" s="65"/>
      <c r="H27" s="123"/>
      <c r="I27" s="65"/>
      <c r="J27" s="121"/>
    </row>
    <row r="28" spans="1:10" s="66" customFormat="1">
      <c r="A28" s="121"/>
      <c r="B28" s="65"/>
      <c r="C28" s="65"/>
      <c r="D28" s="225">
        <f t="shared" si="0"/>
        <v>0</v>
      </c>
      <c r="E28" s="65"/>
      <c r="F28" s="65"/>
      <c r="G28" s="65"/>
      <c r="H28" s="123"/>
      <c r="I28" s="65"/>
      <c r="J28" s="121"/>
    </row>
    <row r="29" spans="1:10" s="66" customFormat="1">
      <c r="A29" s="121"/>
      <c r="B29" s="65"/>
      <c r="C29" s="65"/>
      <c r="D29" s="225">
        <f t="shared" si="0"/>
        <v>0</v>
      </c>
      <c r="E29" s="65"/>
      <c r="F29" s="65"/>
      <c r="G29" s="65"/>
      <c r="H29" s="123"/>
      <c r="I29" s="65"/>
      <c r="J29" s="121"/>
    </row>
    <row r="30" spans="1:10" s="66" customFormat="1">
      <c r="A30" s="121"/>
      <c r="B30" s="65"/>
      <c r="C30" s="65"/>
      <c r="D30" s="225">
        <f t="shared" si="0"/>
        <v>0</v>
      </c>
      <c r="E30" s="65"/>
      <c r="F30" s="65"/>
      <c r="G30" s="65"/>
      <c r="H30" s="123"/>
      <c r="I30" s="65"/>
      <c r="J30" s="121"/>
    </row>
    <row r="31" spans="1:10" s="66" customFormat="1">
      <c r="A31" s="121"/>
      <c r="B31" s="65"/>
      <c r="C31" s="65"/>
      <c r="D31" s="225">
        <f t="shared" si="0"/>
        <v>0</v>
      </c>
      <c r="E31" s="65"/>
      <c r="F31" s="65"/>
      <c r="G31" s="65"/>
      <c r="H31" s="123"/>
      <c r="I31" s="65"/>
      <c r="J31" s="121"/>
    </row>
    <row r="32" spans="1:10" s="66" customFormat="1">
      <c r="A32" s="121"/>
      <c r="B32" s="65"/>
      <c r="C32" s="65"/>
      <c r="D32" s="225">
        <f t="shared" si="0"/>
        <v>0</v>
      </c>
      <c r="E32" s="65"/>
      <c r="F32" s="65"/>
      <c r="G32" s="65"/>
      <c r="H32" s="123"/>
      <c r="I32" s="65"/>
      <c r="J32" s="121"/>
    </row>
    <row r="33" spans="1:10" s="66" customFormat="1">
      <c r="A33" s="121"/>
      <c r="B33" s="65"/>
      <c r="C33" s="65"/>
      <c r="D33" s="225">
        <f t="shared" si="0"/>
        <v>0</v>
      </c>
      <c r="E33" s="65"/>
      <c r="F33" s="65"/>
      <c r="G33" s="65"/>
      <c r="H33" s="123"/>
      <c r="I33" s="65"/>
      <c r="J33" s="121"/>
    </row>
    <row r="34" spans="1:10" s="66" customFormat="1">
      <c r="A34" s="121"/>
      <c r="B34" s="65"/>
      <c r="C34" s="65"/>
      <c r="D34" s="225">
        <f t="shared" si="0"/>
        <v>0</v>
      </c>
      <c r="E34" s="65"/>
      <c r="F34" s="65"/>
      <c r="G34" s="65"/>
      <c r="H34" s="123"/>
      <c r="I34" s="65"/>
      <c r="J34" s="121"/>
    </row>
    <row r="35" spans="1:10" s="66" customFormat="1">
      <c r="A35" s="121"/>
      <c r="B35" s="65"/>
      <c r="C35" s="65"/>
      <c r="D35" s="225">
        <f t="shared" si="0"/>
        <v>0</v>
      </c>
      <c r="E35" s="65"/>
      <c r="F35" s="65"/>
      <c r="G35" s="65"/>
      <c r="H35" s="123"/>
      <c r="I35" s="65"/>
      <c r="J35" s="121"/>
    </row>
    <row r="36" spans="1:10" s="66" customFormat="1">
      <c r="A36" s="121"/>
      <c r="B36" s="65"/>
      <c r="C36" s="65"/>
      <c r="D36" s="225">
        <f t="shared" si="0"/>
        <v>0</v>
      </c>
      <c r="E36" s="65"/>
      <c r="F36" s="65"/>
      <c r="G36" s="65"/>
      <c r="H36" s="123"/>
      <c r="I36" s="65"/>
      <c r="J36" s="121"/>
    </row>
    <row r="37" spans="1:10" s="66" customFormat="1">
      <c r="A37" s="121"/>
      <c r="B37" s="65"/>
      <c r="C37" s="65"/>
      <c r="D37" s="225">
        <f t="shared" si="0"/>
        <v>0</v>
      </c>
      <c r="E37" s="65"/>
      <c r="F37" s="65"/>
      <c r="G37" s="65"/>
      <c r="H37" s="123"/>
      <c r="I37" s="65"/>
      <c r="J37" s="121"/>
    </row>
    <row r="38" spans="1:10" s="66" customFormat="1">
      <c r="A38" s="121"/>
      <c r="B38" s="65"/>
      <c r="C38" s="65"/>
      <c r="D38" s="225">
        <f t="shared" si="0"/>
        <v>0</v>
      </c>
      <c r="E38" s="65"/>
      <c r="F38" s="65"/>
      <c r="G38" s="65"/>
      <c r="H38" s="123"/>
      <c r="I38" s="65"/>
      <c r="J38" s="121"/>
    </row>
    <row r="39" spans="1:10" s="66" customFormat="1">
      <c r="A39" s="121"/>
      <c r="B39" s="65"/>
      <c r="C39" s="65"/>
      <c r="D39" s="225">
        <f t="shared" si="0"/>
        <v>0</v>
      </c>
      <c r="E39" s="65"/>
      <c r="F39" s="65"/>
      <c r="G39" s="65"/>
      <c r="H39" s="123"/>
      <c r="I39" s="65"/>
      <c r="J39" s="121"/>
    </row>
    <row r="40" spans="1:10" s="66" customFormat="1">
      <c r="A40" s="121"/>
      <c r="B40" s="65"/>
      <c r="C40" s="65"/>
      <c r="D40" s="225">
        <f t="shared" si="0"/>
        <v>0</v>
      </c>
      <c r="E40" s="65"/>
      <c r="F40" s="65"/>
      <c r="G40" s="65"/>
      <c r="H40" s="123"/>
      <c r="I40" s="65"/>
      <c r="J40" s="121"/>
    </row>
    <row r="41" spans="1:10" s="66" customFormat="1">
      <c r="A41" s="121"/>
      <c r="B41" s="65"/>
      <c r="C41" s="65"/>
      <c r="D41" s="225">
        <f t="shared" si="0"/>
        <v>0</v>
      </c>
      <c r="E41" s="65"/>
      <c r="F41" s="65"/>
      <c r="G41" s="65"/>
      <c r="H41" s="123"/>
      <c r="I41" s="65"/>
      <c r="J41" s="121"/>
    </row>
    <row r="42" spans="1:10" s="66" customFormat="1">
      <c r="A42" s="121"/>
      <c r="B42" s="65"/>
      <c r="C42" s="65"/>
      <c r="D42" s="225">
        <f t="shared" si="0"/>
        <v>0</v>
      </c>
      <c r="E42" s="65"/>
      <c r="F42" s="65"/>
      <c r="G42" s="65"/>
      <c r="H42" s="123"/>
      <c r="I42" s="65"/>
      <c r="J42" s="121"/>
    </row>
    <row r="43" spans="1:10" s="66" customFormat="1">
      <c r="A43" s="121"/>
      <c r="B43" s="65"/>
      <c r="C43" s="65"/>
      <c r="D43" s="225">
        <f t="shared" si="0"/>
        <v>0</v>
      </c>
      <c r="E43" s="65"/>
      <c r="F43" s="65"/>
      <c r="G43" s="65"/>
      <c r="H43" s="123"/>
      <c r="I43" s="65"/>
      <c r="J43" s="121"/>
    </row>
    <row r="44" spans="1:10" s="66" customFormat="1">
      <c r="A44" s="121"/>
      <c r="B44" s="65"/>
      <c r="C44" s="65"/>
      <c r="D44" s="225">
        <f t="shared" si="0"/>
        <v>0</v>
      </c>
      <c r="E44" s="65"/>
      <c r="F44" s="65"/>
      <c r="G44" s="65"/>
      <c r="H44" s="123"/>
      <c r="I44" s="65"/>
      <c r="J44" s="121"/>
    </row>
    <row r="45" spans="1:10" s="66" customFormat="1">
      <c r="A45" s="121"/>
      <c r="B45" s="65"/>
      <c r="C45" s="65"/>
      <c r="D45" s="225">
        <f t="shared" si="0"/>
        <v>0</v>
      </c>
      <c r="E45" s="65"/>
      <c r="F45" s="65"/>
      <c r="G45" s="65"/>
      <c r="H45" s="123"/>
      <c r="I45" s="65"/>
      <c r="J45" s="121"/>
    </row>
    <row r="46" spans="1:10" s="66" customFormat="1">
      <c r="A46" s="121"/>
      <c r="B46" s="65"/>
      <c r="C46" s="65"/>
      <c r="D46" s="225">
        <f t="shared" si="0"/>
        <v>0</v>
      </c>
      <c r="E46" s="65"/>
      <c r="F46" s="65"/>
      <c r="G46" s="65"/>
      <c r="H46" s="123"/>
      <c r="I46" s="65"/>
      <c r="J46" s="121"/>
    </row>
    <row r="47" spans="1:10" s="66" customFormat="1">
      <c r="A47" s="121"/>
      <c r="B47" s="65"/>
      <c r="C47" s="65"/>
      <c r="D47" s="225">
        <f t="shared" si="0"/>
        <v>0</v>
      </c>
      <c r="E47" s="65"/>
      <c r="F47" s="65"/>
      <c r="G47" s="65"/>
      <c r="H47" s="123"/>
      <c r="I47" s="65"/>
      <c r="J47" s="121"/>
    </row>
    <row r="48" spans="1:10" s="66" customFormat="1">
      <c r="A48" s="121"/>
      <c r="B48" s="65"/>
      <c r="C48" s="65"/>
      <c r="D48" s="225">
        <f t="shared" si="0"/>
        <v>0</v>
      </c>
      <c r="E48" s="65"/>
      <c r="F48" s="65"/>
      <c r="G48" s="65"/>
      <c r="H48" s="123"/>
      <c r="I48" s="65"/>
      <c r="J48" s="121"/>
    </row>
    <row r="49" spans="1:10" s="66" customFormat="1">
      <c r="A49" s="121"/>
      <c r="B49" s="65"/>
      <c r="C49" s="65"/>
      <c r="D49" s="225">
        <f t="shared" si="0"/>
        <v>0</v>
      </c>
      <c r="E49" s="65"/>
      <c r="F49" s="65"/>
      <c r="G49" s="65"/>
      <c r="H49" s="123"/>
      <c r="I49" s="65"/>
      <c r="J49" s="121"/>
    </row>
    <row r="50" spans="1:10" s="66" customFormat="1">
      <c r="A50" s="121"/>
      <c r="B50" s="65"/>
      <c r="C50" s="65"/>
      <c r="D50" s="225">
        <f t="shared" si="0"/>
        <v>0</v>
      </c>
      <c r="E50" s="65"/>
      <c r="F50" s="65"/>
      <c r="G50" s="65"/>
      <c r="H50" s="123"/>
      <c r="I50" s="65"/>
      <c r="J50" s="121"/>
    </row>
    <row r="51" spans="1:10" s="66" customFormat="1">
      <c r="A51" s="121"/>
      <c r="B51" s="65"/>
      <c r="C51" s="65"/>
      <c r="D51" s="225">
        <f t="shared" si="0"/>
        <v>0</v>
      </c>
      <c r="E51" s="65"/>
      <c r="F51" s="65"/>
      <c r="G51" s="65"/>
      <c r="H51" s="123"/>
      <c r="I51" s="65"/>
      <c r="J51" s="121"/>
    </row>
    <row r="52" spans="1:10" s="66" customFormat="1">
      <c r="A52" s="121"/>
      <c r="B52" s="65"/>
      <c r="C52" s="65"/>
      <c r="D52" s="225">
        <f t="shared" ref="D52:D76" si="1">+IFERROR(VLOOKUP(C52,K:L,2,FALSE),0)</f>
        <v>0</v>
      </c>
      <c r="E52" s="65"/>
      <c r="F52" s="65"/>
      <c r="G52" s="65"/>
      <c r="H52" s="123"/>
      <c r="I52" s="65"/>
      <c r="J52" s="121"/>
    </row>
    <row r="53" spans="1:10" s="66" customFormat="1">
      <c r="A53" s="121"/>
      <c r="B53" s="65"/>
      <c r="C53" s="65"/>
      <c r="D53" s="225">
        <f t="shared" si="1"/>
        <v>0</v>
      </c>
      <c r="E53" s="65"/>
      <c r="F53" s="65"/>
      <c r="G53" s="65"/>
      <c r="H53" s="123"/>
      <c r="I53" s="65"/>
      <c r="J53" s="121"/>
    </row>
    <row r="54" spans="1:10" s="66" customFormat="1">
      <c r="A54" s="121"/>
      <c r="B54" s="65"/>
      <c r="C54" s="65"/>
      <c r="D54" s="225">
        <f t="shared" si="1"/>
        <v>0</v>
      </c>
      <c r="E54" s="65"/>
      <c r="F54" s="65"/>
      <c r="G54" s="65"/>
      <c r="H54" s="123"/>
      <c r="I54" s="65"/>
      <c r="J54" s="121"/>
    </row>
    <row r="55" spans="1:10" s="66" customFormat="1">
      <c r="A55" s="121"/>
      <c r="B55" s="65"/>
      <c r="C55" s="65"/>
      <c r="D55" s="225">
        <f t="shared" si="1"/>
        <v>0</v>
      </c>
      <c r="E55" s="65"/>
      <c r="F55" s="65"/>
      <c r="G55" s="65"/>
      <c r="H55" s="123"/>
      <c r="I55" s="65"/>
      <c r="J55" s="121"/>
    </row>
    <row r="56" spans="1:10" s="66" customFormat="1">
      <c r="A56" s="121"/>
      <c r="B56" s="65"/>
      <c r="C56" s="65"/>
      <c r="D56" s="225">
        <f t="shared" si="1"/>
        <v>0</v>
      </c>
      <c r="E56" s="65"/>
      <c r="F56" s="65"/>
      <c r="G56" s="65"/>
      <c r="H56" s="123"/>
      <c r="I56" s="65"/>
      <c r="J56" s="121"/>
    </row>
    <row r="57" spans="1:10" s="66" customFormat="1">
      <c r="A57" s="121"/>
      <c r="B57" s="65"/>
      <c r="C57" s="65"/>
      <c r="D57" s="225">
        <f t="shared" si="1"/>
        <v>0</v>
      </c>
      <c r="E57" s="65"/>
      <c r="F57" s="65"/>
      <c r="G57" s="65"/>
      <c r="H57" s="123"/>
      <c r="I57" s="65"/>
      <c r="J57" s="121"/>
    </row>
    <row r="58" spans="1:10" s="66" customFormat="1">
      <c r="A58" s="121"/>
      <c r="B58" s="65"/>
      <c r="C58" s="65"/>
      <c r="D58" s="225">
        <f t="shared" si="1"/>
        <v>0</v>
      </c>
      <c r="E58" s="65"/>
      <c r="F58" s="65"/>
      <c r="G58" s="65"/>
      <c r="H58" s="123"/>
      <c r="I58" s="65"/>
      <c r="J58" s="121"/>
    </row>
    <row r="59" spans="1:10" s="66" customFormat="1">
      <c r="A59" s="121"/>
      <c r="B59" s="65"/>
      <c r="C59" s="65"/>
      <c r="D59" s="225">
        <f t="shared" si="1"/>
        <v>0</v>
      </c>
      <c r="E59" s="65"/>
      <c r="F59" s="65"/>
      <c r="G59" s="65"/>
      <c r="H59" s="123"/>
      <c r="I59" s="65"/>
      <c r="J59" s="121"/>
    </row>
    <row r="60" spans="1:10" s="66" customFormat="1">
      <c r="A60" s="121"/>
      <c r="B60" s="65"/>
      <c r="C60" s="65"/>
      <c r="D60" s="225">
        <f t="shared" si="1"/>
        <v>0</v>
      </c>
      <c r="E60" s="65"/>
      <c r="F60" s="65"/>
      <c r="G60" s="65"/>
      <c r="H60" s="123"/>
      <c r="I60" s="65"/>
      <c r="J60" s="121"/>
    </row>
    <row r="61" spans="1:10" s="66" customFormat="1">
      <c r="A61" s="121"/>
      <c r="B61" s="65"/>
      <c r="C61" s="65"/>
      <c r="D61" s="225">
        <f t="shared" si="1"/>
        <v>0</v>
      </c>
      <c r="E61" s="65"/>
      <c r="F61" s="65"/>
      <c r="G61" s="65"/>
      <c r="H61" s="123"/>
      <c r="I61" s="65"/>
      <c r="J61" s="121"/>
    </row>
    <row r="62" spans="1:10" s="66" customFormat="1">
      <c r="A62" s="121"/>
      <c r="B62" s="65"/>
      <c r="C62" s="65"/>
      <c r="D62" s="225">
        <f t="shared" si="1"/>
        <v>0</v>
      </c>
      <c r="E62" s="65"/>
      <c r="F62" s="65"/>
      <c r="G62" s="65"/>
      <c r="H62" s="123"/>
      <c r="I62" s="65"/>
      <c r="J62" s="121"/>
    </row>
    <row r="63" spans="1:10" s="66" customFormat="1">
      <c r="A63" s="121"/>
      <c r="B63" s="65"/>
      <c r="C63" s="65"/>
      <c r="D63" s="225">
        <f t="shared" si="1"/>
        <v>0</v>
      </c>
      <c r="E63" s="65"/>
      <c r="F63" s="65"/>
      <c r="G63" s="65"/>
      <c r="H63" s="123"/>
      <c r="I63" s="65"/>
      <c r="J63" s="121"/>
    </row>
    <row r="64" spans="1:10" s="66" customFormat="1">
      <c r="A64" s="121"/>
      <c r="B64" s="65"/>
      <c r="C64" s="65"/>
      <c r="D64" s="225">
        <f t="shared" si="1"/>
        <v>0</v>
      </c>
      <c r="E64" s="65"/>
      <c r="F64" s="65"/>
      <c r="G64" s="65"/>
      <c r="H64" s="123"/>
      <c r="I64" s="65"/>
      <c r="J64" s="121"/>
    </row>
    <row r="65" spans="1:10" s="66" customFormat="1">
      <c r="A65" s="121"/>
      <c r="B65" s="65"/>
      <c r="C65" s="65"/>
      <c r="D65" s="225">
        <f t="shared" si="1"/>
        <v>0</v>
      </c>
      <c r="E65" s="65"/>
      <c r="F65" s="65"/>
      <c r="G65" s="65"/>
      <c r="H65" s="123"/>
      <c r="I65" s="65"/>
      <c r="J65" s="121"/>
    </row>
    <row r="66" spans="1:10" s="66" customFormat="1">
      <c r="A66" s="121"/>
      <c r="B66" s="65"/>
      <c r="C66" s="65"/>
      <c r="D66" s="225">
        <f t="shared" si="1"/>
        <v>0</v>
      </c>
      <c r="E66" s="65"/>
      <c r="F66" s="65"/>
      <c r="G66" s="65"/>
      <c r="H66" s="123"/>
      <c r="I66" s="65"/>
      <c r="J66" s="121"/>
    </row>
    <row r="67" spans="1:10" s="66" customFormat="1">
      <c r="A67" s="121"/>
      <c r="B67" s="65"/>
      <c r="C67" s="65"/>
      <c r="D67" s="225">
        <f t="shared" si="1"/>
        <v>0</v>
      </c>
      <c r="E67" s="65"/>
      <c r="F67" s="65"/>
      <c r="G67" s="65"/>
      <c r="H67" s="123"/>
      <c r="I67" s="65"/>
      <c r="J67" s="121"/>
    </row>
    <row r="68" spans="1:10" s="66" customFormat="1">
      <c r="A68" s="121"/>
      <c r="B68" s="65"/>
      <c r="C68" s="65"/>
      <c r="D68" s="225">
        <f t="shared" si="1"/>
        <v>0</v>
      </c>
      <c r="E68" s="65"/>
      <c r="F68" s="65"/>
      <c r="G68" s="65"/>
      <c r="H68" s="123"/>
      <c r="I68" s="65"/>
      <c r="J68" s="121"/>
    </row>
    <row r="69" spans="1:10" s="66" customFormat="1">
      <c r="A69" s="121"/>
      <c r="B69" s="65"/>
      <c r="C69" s="65"/>
      <c r="D69" s="225">
        <f t="shared" si="1"/>
        <v>0</v>
      </c>
      <c r="E69" s="65"/>
      <c r="F69" s="65"/>
      <c r="G69" s="65"/>
      <c r="H69" s="123"/>
      <c r="I69" s="65"/>
      <c r="J69" s="121"/>
    </row>
    <row r="70" spans="1:10" s="66" customFormat="1">
      <c r="A70" s="121"/>
      <c r="B70" s="65"/>
      <c r="C70" s="65"/>
      <c r="D70" s="225">
        <f t="shared" si="1"/>
        <v>0</v>
      </c>
      <c r="E70" s="65"/>
      <c r="F70" s="65"/>
      <c r="G70" s="65"/>
      <c r="H70" s="123"/>
      <c r="I70" s="65"/>
      <c r="J70" s="121"/>
    </row>
    <row r="71" spans="1:10" s="66" customFormat="1">
      <c r="A71" s="121"/>
      <c r="B71" s="65"/>
      <c r="C71" s="65"/>
      <c r="D71" s="225">
        <f t="shared" si="1"/>
        <v>0</v>
      </c>
      <c r="E71" s="65"/>
      <c r="F71" s="65"/>
      <c r="G71" s="65"/>
      <c r="H71" s="123"/>
      <c r="I71" s="65"/>
      <c r="J71" s="121"/>
    </row>
    <row r="72" spans="1:10" s="66" customFormat="1">
      <c r="A72" s="121"/>
      <c r="B72" s="65"/>
      <c r="C72" s="65"/>
      <c r="D72" s="225">
        <f t="shared" si="1"/>
        <v>0</v>
      </c>
      <c r="E72" s="65"/>
      <c r="F72" s="65"/>
      <c r="G72" s="65"/>
      <c r="H72" s="123"/>
      <c r="I72" s="65"/>
      <c r="J72" s="121"/>
    </row>
    <row r="73" spans="1:10" s="66" customFormat="1">
      <c r="A73" s="121"/>
      <c r="B73" s="65"/>
      <c r="C73" s="65"/>
      <c r="D73" s="225">
        <f t="shared" si="1"/>
        <v>0</v>
      </c>
      <c r="E73" s="65"/>
      <c r="F73" s="65"/>
      <c r="G73" s="65"/>
      <c r="H73" s="123"/>
      <c r="I73" s="65"/>
      <c r="J73" s="121"/>
    </row>
    <row r="74" spans="1:10" s="66" customFormat="1">
      <c r="A74" s="121"/>
      <c r="B74" s="65"/>
      <c r="C74" s="65"/>
      <c r="D74" s="225">
        <f t="shared" si="1"/>
        <v>0</v>
      </c>
      <c r="E74" s="65"/>
      <c r="F74" s="65"/>
      <c r="G74" s="65"/>
      <c r="H74" s="123"/>
      <c r="I74" s="65"/>
      <c r="J74" s="121"/>
    </row>
    <row r="75" spans="1:10" s="66" customFormat="1">
      <c r="A75" s="121"/>
      <c r="B75" s="65"/>
      <c r="C75" s="65"/>
      <c r="D75" s="225">
        <f t="shared" si="1"/>
        <v>0</v>
      </c>
      <c r="E75" s="65"/>
      <c r="F75" s="65"/>
      <c r="G75" s="65"/>
      <c r="H75" s="123"/>
      <c r="I75" s="65"/>
      <c r="J75" s="121"/>
    </row>
    <row r="76" spans="1:10" s="66" customFormat="1">
      <c r="A76" s="121"/>
      <c r="B76" s="65"/>
      <c r="C76" s="65"/>
      <c r="D76" s="225">
        <f t="shared" si="1"/>
        <v>0</v>
      </c>
      <c r="E76" s="65"/>
      <c r="F76" s="65"/>
      <c r="G76" s="65"/>
      <c r="H76" s="123"/>
      <c r="I76" s="65"/>
      <c r="J76" s="121"/>
    </row>
    <row r="77" spans="1:10" ht="18" customHeight="1"/>
  </sheetData>
  <sheetProtection password="BF59" sheet="1" objects="1" scenarios="1" formatCells="0" formatRows="0" sort="0" autoFilter="0"/>
  <dataValidations count="4">
    <dataValidation type="whole" allowBlank="1" showInputMessage="1" showErrorMessage="1" errorTitle="Nombre" error="Veuillez entrer un nombre valide entre 1 et 100" sqref="G20:G76">
      <formula1>1</formula1>
      <formula2>100</formula2>
    </dataValidation>
    <dataValidation type="decimal" allowBlank="1" showInputMessage="1" showErrorMessage="1" errorTitle="PC par composant en CHF" error="Veuillez entrer un prix d'achat valable entre 0 et 1'000'000 _x000a_CHF." sqref="H21:H76">
      <formula1>0</formula1>
      <formula2>1000000</formula2>
    </dataValidation>
    <dataValidation type="list" allowBlank="1" showInputMessage="1" showErrorMessage="1" errorTitle="CHOP" error="Veuillez chosir un code CHOP de la Liste  Dropdown" sqref="C20:C76">
      <formula1>$K$7:$K$14</formula1>
    </dataValidation>
    <dataValidation type="decimal" allowBlank="1" showInputMessage="1" showErrorMessage="1" errorTitle="PC par composant en CHF" error="Veuillez entrer un prix d'achat valable entre 0 et 1'000'000 _x000a_CHF." sqref="H20">
      <formula1>0</formula1>
      <formula2>1000000</formula2>
    </dataValidation>
  </dataValidations>
  <pageMargins left="0.7" right="0.7" top="0.78740157499999996" bottom="0.78740157499999996" header="0.3" footer="0.3"/>
  <pageSetup paperSize="9" orientation="portrait"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60</vt:i4>
      </vt:variant>
    </vt:vector>
  </HeadingPairs>
  <TitlesOfParts>
    <vt:vector size="72" baseType="lpstr">
      <vt:lpstr>Page d'accueil</vt:lpstr>
      <vt:lpstr>Médicaments</vt:lpstr>
      <vt:lpstr>Médicaments manquant</vt:lpstr>
      <vt:lpstr>Roh_Medikamente</vt:lpstr>
      <vt:lpstr>Implants</vt:lpstr>
      <vt:lpstr>Implants - Schéma produits</vt:lpstr>
      <vt:lpstr>Procédés onéreux</vt:lpstr>
      <vt:lpstr>Procédés onéreux - schéma frais</vt:lpstr>
      <vt:lpstr>Coeurs artificiels</vt:lpstr>
      <vt:lpstr>Annexe</vt:lpstr>
      <vt:lpstr>Cours annuel moyen</vt:lpstr>
      <vt:lpstr>Mediliste</vt:lpstr>
      <vt:lpstr>I10_</vt:lpstr>
      <vt:lpstr>I11_</vt:lpstr>
      <vt:lpstr>I12_</vt:lpstr>
      <vt:lpstr>I13_</vt:lpstr>
      <vt:lpstr>I14_</vt:lpstr>
      <vt:lpstr>I15_</vt:lpstr>
      <vt:lpstr>I16_</vt:lpstr>
      <vt:lpstr>I17_</vt:lpstr>
      <vt:lpstr>I18_</vt:lpstr>
      <vt:lpstr>I19_</vt:lpstr>
      <vt:lpstr>I1a1b_</vt:lpstr>
      <vt:lpstr>I2_</vt:lpstr>
      <vt:lpstr>I20_</vt:lpstr>
      <vt:lpstr>I21_</vt:lpstr>
      <vt:lpstr>I22_</vt:lpstr>
      <vt:lpstr>I23_</vt:lpstr>
      <vt:lpstr>I24_</vt:lpstr>
      <vt:lpstr>I25_</vt:lpstr>
      <vt:lpstr>I26_</vt:lpstr>
      <vt:lpstr>I27_</vt:lpstr>
      <vt:lpstr>I28_</vt:lpstr>
      <vt:lpstr>I29_</vt:lpstr>
      <vt:lpstr>I3_</vt:lpstr>
      <vt:lpstr>I30_</vt:lpstr>
      <vt:lpstr>I31_</vt:lpstr>
      <vt:lpstr>I32_</vt:lpstr>
      <vt:lpstr>I33_</vt:lpstr>
      <vt:lpstr>I4_</vt:lpstr>
      <vt:lpstr>I5_</vt:lpstr>
      <vt:lpstr>I6_</vt:lpstr>
      <vt:lpstr>I7_</vt:lpstr>
      <vt:lpstr>I8_</vt:lpstr>
      <vt:lpstr>I9_</vt:lpstr>
      <vt:lpstr>K1_</vt:lpstr>
      <vt:lpstr>T10_</vt:lpstr>
      <vt:lpstr>T11_</vt:lpstr>
      <vt:lpstr>T12_</vt:lpstr>
      <vt:lpstr>T13_</vt:lpstr>
      <vt:lpstr>T14_</vt:lpstr>
      <vt:lpstr>T15_</vt:lpstr>
      <vt:lpstr>T16_</vt:lpstr>
      <vt:lpstr>T17_</vt:lpstr>
      <vt:lpstr>T18_</vt:lpstr>
      <vt:lpstr>T19_</vt:lpstr>
      <vt:lpstr>T1a1b_</vt:lpstr>
      <vt:lpstr>T20_</vt:lpstr>
      <vt:lpstr>T21_</vt:lpstr>
      <vt:lpstr>T22_</vt:lpstr>
      <vt:lpstr>T23_</vt:lpstr>
      <vt:lpstr>T24_</vt:lpstr>
      <vt:lpstr>T25_</vt:lpstr>
      <vt:lpstr>T26_</vt:lpstr>
      <vt:lpstr>T2a2b_</vt:lpstr>
      <vt:lpstr>T3a3b_</vt:lpstr>
      <vt:lpstr>T4a4b_</vt:lpstr>
      <vt:lpstr>T5a5b_</vt:lpstr>
      <vt:lpstr>T6a6b_</vt:lpstr>
      <vt:lpstr>T7a7b_</vt:lpstr>
      <vt:lpstr>T8a8b_</vt:lpstr>
      <vt:lpstr>T9a9b_</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Cedric Haberthür</dc:creator>
  <cp:lastModifiedBy>Cedric Haberthür</cp:lastModifiedBy>
  <cp:lastPrinted>2016-01-07T15:07:03Z</cp:lastPrinted>
  <dcterms:created xsi:type="dcterms:W3CDTF">2015-07-31T05:30:32Z</dcterms:created>
  <dcterms:modified xsi:type="dcterms:W3CDTF">2016-04-04T13:42:46Z</dcterms:modified>
</cp:coreProperties>
</file>